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definedNames>
    <definedName name="_xlnm.Print_Area" localSheetId="3">' Pol'!$A$1:$U$200</definedName>
    <definedName name="_xlnm.Print_Area" localSheetId="1">'Stavba'!$A$1:$J$61</definedName>
    <definedName name="CelkemDPHVypocet_2">'Stavba'!$H$40</definedName>
    <definedName name="CenaCelkem">'Stavba'!$G$29</definedName>
    <definedName name="CenaCelkemBezDPH">'Stavba'!$G$28</definedName>
    <definedName name="CenaCelkemVypocet_2">'Stavba'!$I$40</definedName>
    <definedName name="cisloobjektu">'Stavba'!$C$3</definedName>
    <definedName name="CisloRozpoctu">'Pokyny pro vyplnění'!$C$2</definedName>
    <definedName name="CisloStavby_2">'Stavba'!$C$2</definedName>
    <definedName name="cislostavby">'Pokyny pro vyplnění'!$A$7</definedName>
    <definedName name="CisloStavebnihoRozpoctu">'Stavba'!$D$4</definedName>
    <definedName name="dadresa">'Stavba'!$D$12:$G$12</definedName>
    <definedName name="DIČ_2">'Stavba'!$I$12</definedName>
    <definedName name="dmisto">'Stavba'!$D$13:$G$13</definedName>
    <definedName name="DPHSni">'Stavba'!$G$24</definedName>
    <definedName name="DPHZakl">'Stavba'!$G$26</definedName>
    <definedName name="dpsc_2">'Stavba'!$C$13</definedName>
    <definedName name="IČO_2">'Stavba'!$I$11</definedName>
    <definedName name="Mena">'Stavba'!$J$29</definedName>
    <definedName name="MistoStavby">'Stavba'!$D$4</definedName>
    <definedName name="nazevobjektu">'Stavba'!$D$3</definedName>
    <definedName name="NazevRozpoctu">'Pokyny pro vyplnění'!$D$2</definedName>
    <definedName name="NazevStavby_2">'Stavba'!$D$2</definedName>
    <definedName name="nazevstavby">'Pokyny pro vyplnění'!$C$7</definedName>
    <definedName name="NazevStavebnihoRozpoctu">'Stavba'!$E$4</definedName>
    <definedName name="oadresa">'Stavba'!$D$6</definedName>
    <definedName name="Objednatel_2">'Stavba'!$D$5</definedName>
    <definedName name="Objekt_2">'Stavba'!$B$38</definedName>
    <definedName name="_xlnm.Print_Area_4">' Pol'!$A$1:$U$200</definedName>
    <definedName name="_xlnm.Print_Area_2">'Stavba'!$A$1:$J$61</definedName>
    <definedName name="odic_2">'Stavba'!$I$6</definedName>
    <definedName name="oico_2">'Stavba'!$I$5</definedName>
    <definedName name="omisto_2">'Stavba'!$D$7</definedName>
    <definedName name="onazev_2">'Stavba'!$D$6</definedName>
    <definedName name="opsc_2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"#REF!"</definedName>
    <definedName name="PoptavkaID">'Stavba'!$A$1</definedName>
    <definedName name="pPSC">'Stavba'!$C$10</definedName>
    <definedName name="Projektant">'Stavba'!$D$8</definedName>
    <definedName name="SazbaDPH1_2">'Stavba'!$E$23</definedName>
    <definedName name="SazbaDPH1">'Pokyny pro vyplnění'!$C$30</definedName>
    <definedName name="SazbaDPH2_2">'Stavba'!$E$25</definedName>
    <definedName name="SazbaDPH2">'Pokyny pro vyplnění'!$C$32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Vypracoval">'Stavba'!$D$14</definedName>
    <definedName name="ZakladDPHSni">'Stavba'!$G$23</definedName>
    <definedName name="ZakladDPHSniVypocet_2">'Stavba'!$F$40</definedName>
    <definedName name="ZakladDPHZakl">'Stavba'!$G$25</definedName>
    <definedName name="ZakladDPHZaklVypocet_2">'Stavba'!$G$40</definedName>
    <definedName name="Zaokrouhleni">'Stavba'!$G$27</definedName>
    <definedName name="Zhotovitel">'Stavba'!$D$11:$G$11</definedName>
  </definedNames>
  <calcPr fullCalcOnLoad="1"/>
</workbook>
</file>

<file path=xl/sharedStrings.xml><?xml version="1.0" encoding="utf-8"?>
<sst xmlns="http://schemas.openxmlformats.org/spreadsheetml/2006/main" count="700" uniqueCount="351">
  <si>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</si>
  <si>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</si>
  <si>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</si>
  <si>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</si>
  <si>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</si>
  <si>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Třebelovický potok ř.km 2,2-3,4 Třebelovice-oprava koryta</t>
  </si>
  <si>
    <t>Objekt:</t>
  </si>
  <si>
    <t>Rozpočet:</t>
  </si>
  <si>
    <t>Objednatel:</t>
  </si>
  <si>
    <t>Povodí Moravy, s.p.</t>
  </si>
  <si>
    <t>IČ:</t>
  </si>
  <si>
    <t>70890013</t>
  </si>
  <si>
    <t>Dřevařská 932/11</t>
  </si>
  <si>
    <t>DIČ:</t>
  </si>
  <si>
    <t>CZ70890013</t>
  </si>
  <si>
    <t>60200</t>
  </si>
  <si>
    <t>Brno-Veveří</t>
  </si>
  <si>
    <t>Projektant:</t>
  </si>
  <si>
    <t>Zhotovitel:</t>
  </si>
  <si>
    <t>AQA-CLEAN, Ing.Josef Novotný</t>
  </si>
  <si>
    <t>32004401</t>
  </si>
  <si>
    <t>U Dvora 11</t>
  </si>
  <si>
    <t>CZ6701116026</t>
  </si>
  <si>
    <t>58600</t>
  </si>
  <si>
    <t>Jihlava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</si>
  <si>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</si>
  <si>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</si>
  <si>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</si>
  <si>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</si>
  <si>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</si>
  <si>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</si>
  <si>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</si>
  <si>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</si>
  <si>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</si>
  <si>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</si>
  <si>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</si>
  <si>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</si>
  <si>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</si>
  <si>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</si>
  <si>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</si>
  <si>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</si>
  <si>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</si>
  <si>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</si>
  <si>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</si>
  <si>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</si>
  <si>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</si>
  <si>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</si>
  <si>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</si>
  <si>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</si>
  <si>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</si>
  <si>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</si>
  <si>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</si>
  <si>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</si>
  <si>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</si>
  <si>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</si>
  <si>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</si>
  <si>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 xml:space="preserve">Popis rozpočtu:  - </t>
  </si>
  <si>
    <t>SO 04 oprava koryta-úsek řkm 3,043-3,175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</si>
  <si>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</si>
  <si>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</si>
  <si>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</si>
  <si>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</si>
  <si>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</si>
  <si>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</si>
  <si>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</si>
  <si>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</si>
  <si>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</si>
  <si>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</si>
  <si>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</si>
  <si>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</si>
  <si>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</si>
  <si>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Upravy povrchů vnější</t>
  </si>
  <si>
    <t>93</t>
  </si>
  <si>
    <t>Dokončovací práce inž.staveb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</si>
  <si>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</si>
  <si>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</si>
  <si>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</si>
  <si>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</si>
  <si>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</si>
  <si>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</si>
  <si>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</si>
  <si>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</si>
  <si>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767</t>
  </si>
  <si>
    <t>Konstrukce zámečnické</t>
  </si>
  <si>
    <t xml:space="preserve">Položkový rozpočet </t>
  </si>
  <si>
    <t>Z:</t>
  </si>
  <si>
    <t>O:</t>
  </si>
  <si>
    <t>R:</t>
  </si>
  <si>
    <t>#TypZaznamu#</t>
  </si>
  <si>
    <t>S: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</si>
  <si>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</si>
  <si>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</si>
  <si>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</si>
  <si>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</si>
  <si>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</si>
  <si>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</si>
  <si>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</si>
  <si>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</si>
  <si>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</si>
  <si>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</si>
  <si>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</si>
  <si>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</si>
  <si>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</si>
  <si>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</si>
  <si>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</si>
  <si>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</si>
  <si>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</si>
  <si>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</si>
  <si>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</si>
  <si>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</si>
  <si>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</si>
  <si>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</si>
  <si>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</si>
  <si>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</si>
  <si>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</si>
  <si>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</si>
  <si>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</si>
  <si>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115101201R00</t>
  </si>
  <si>
    <t>Čerpání vody na výšku do 10 m, přítok do 500 l/min</t>
  </si>
  <si>
    <t>h</t>
  </si>
  <si>
    <t>POL1_0</t>
  </si>
  <si>
    <t>15*8</t>
  </si>
  <si>
    <t>VV</t>
  </si>
  <si>
    <t>115 10-1301.</t>
  </si>
  <si>
    <t>Pohotovost čerpací soupravy</t>
  </si>
  <si>
    <t>den</t>
  </si>
  <si>
    <t>125703303R00</t>
  </si>
  <si>
    <t>Čištění kanálů s dnem z tvárnic, tl. vrstvy 25 cm</t>
  </si>
  <si>
    <t>m3</t>
  </si>
  <si>
    <t>odtěžení sedimentů ze dna potoka:6+10+1</t>
  </si>
  <si>
    <t>171201201R00</t>
  </si>
  <si>
    <t>Uložení sypaniny na skl.-sypanina na výšku přes 2m</t>
  </si>
  <si>
    <t>199000005R00</t>
  </si>
  <si>
    <t>Poplatek za skládku zeminy 1- 4</t>
  </si>
  <si>
    <t>t</t>
  </si>
  <si>
    <t>17*1,8</t>
  </si>
  <si>
    <t>162701105R00</t>
  </si>
  <si>
    <t>Vodorovné přemístění výkopku z hor.1-4 do 10000 m</t>
  </si>
  <si>
    <t>162701109R00</t>
  </si>
  <si>
    <t>Příplatek k vod. přemístění hor.1-4 za další 1 km</t>
  </si>
  <si>
    <t>17*22</t>
  </si>
  <si>
    <t>114203201R00</t>
  </si>
  <si>
    <t>Očištění lomového kamene od hlíny a písku</t>
  </si>
  <si>
    <t>75,62*0,5</t>
  </si>
  <si>
    <t>114203301R00</t>
  </si>
  <si>
    <t>Třídění lomového kamene nebo betonových tvárnic</t>
  </si>
  <si>
    <t>113108410R00</t>
  </si>
  <si>
    <t>Odstranění podkladu pl. nad 50 m2, živice tl.10 cm</t>
  </si>
  <si>
    <t>m2</t>
  </si>
  <si>
    <t>zakrytí toku::15*6,1</t>
  </si>
  <si>
    <t>113107630R00</t>
  </si>
  <si>
    <t>Odstranění podkladu nad 50 m2,kam.drcené tl.30 cm</t>
  </si>
  <si>
    <t>15*(6,1-4,86)</t>
  </si>
  <si>
    <t>151823101R00</t>
  </si>
  <si>
    <t>Osazení zápor ocelových jednoduchých do dl. 8 m, se zab.spodního konce</t>
  </si>
  <si>
    <t>m</t>
  </si>
  <si>
    <t>2*4*15</t>
  </si>
  <si>
    <t>13388440R</t>
  </si>
  <si>
    <t>Tyč průřezu HEB160, střední, jakost oceli S235, 11375</t>
  </si>
  <si>
    <t>POL3_0</t>
  </si>
  <si>
    <t>120*42,6*0,5*0,001</t>
  </si>
  <si>
    <t>15312-4111</t>
  </si>
  <si>
    <t>Zřízení dřevěných stěn nasazené mezi zab.piloty, vodící</t>
  </si>
  <si>
    <t>2*15*2,7</t>
  </si>
  <si>
    <t>15312-5111</t>
  </si>
  <si>
    <t>Odstranění dřevěných stěn</t>
  </si>
  <si>
    <t>60596001R</t>
  </si>
  <si>
    <t>Řezivo - prkna</t>
  </si>
  <si>
    <t>2*15*1*2,7*0,06</t>
  </si>
  <si>
    <t>174101101R00</t>
  </si>
  <si>
    <t>Zásyp jam, rýh, šachet se zhutněním</t>
  </si>
  <si>
    <t>zakrytí toku:15*2*0,8*2,3</t>
  </si>
  <si>
    <t>124303101R00</t>
  </si>
  <si>
    <t>Vykopávky pro koryta vodotečí v hor. 4 do 1000 m3</t>
  </si>
  <si>
    <t>odkopávky pro kam.dlažbu do betonu:</t>
  </si>
  <si>
    <t>stáv.dlažba na sucho:</t>
  </si>
  <si>
    <t>(61+14+25+32)*3,2*0,2</t>
  </si>
  <si>
    <t>zakrytí toku:15*0,8*2,7*2</t>
  </si>
  <si>
    <t>162401102R00</t>
  </si>
  <si>
    <t>Vodorovné přemístění výkopku z hor.1-4 do 2000 m</t>
  </si>
  <si>
    <t>V=64,8-55,2=9,6 m3 + 84,48 m3 se ponechá na pozemku č.p.1193/1.</t>
  </si>
  <si>
    <t>POP</t>
  </si>
  <si>
    <t>55*2+84,48</t>
  </si>
  <si>
    <t>V:</t>
  </si>
  <si>
    <t>167101101R00</t>
  </si>
  <si>
    <t>Nakládání výkopku z hor.1-4 v množství do 100 m3</t>
  </si>
  <si>
    <t>212752113R00</t>
  </si>
  <si>
    <t>Trativody z drenážních trubek, lože, DN 150 mm</t>
  </si>
  <si>
    <t>zakrytí toku:2*15</t>
  </si>
  <si>
    <t>212752312</t>
  </si>
  <si>
    <t>2*0,9*2</t>
  </si>
  <si>
    <t>22551-0000</t>
  </si>
  <si>
    <t>Malo profilové vrty do 300 mm, tř.hor.5-6</t>
  </si>
  <si>
    <t>23111-0000</t>
  </si>
  <si>
    <t>Zřízení výplně pilot z betonu prostého v hl.0-30 , prům.piloty do 450 mm</t>
  </si>
  <si>
    <t>paty zápory:1,3*15*2</t>
  </si>
  <si>
    <t>211971110R00</t>
  </si>
  <si>
    <t>Opláštění žeber z geotextilie o sklonu do 1 : 2,5</t>
  </si>
  <si>
    <t>15*2*0,5</t>
  </si>
  <si>
    <t>67352004R</t>
  </si>
  <si>
    <t>Geotextilie netkaná  PET 300 g/m2</t>
  </si>
  <si>
    <t>15*1,02</t>
  </si>
  <si>
    <t>321321114R00</t>
  </si>
  <si>
    <t>Konstrukce přehrad z želez. betonu C 25/30 XA1</t>
  </si>
  <si>
    <t>parapety:(14,5+14+9,5+35)*0,4*0,15</t>
  </si>
  <si>
    <t>321351010R00</t>
  </si>
  <si>
    <t>Obednění konstrukcí přehrad ploch rovinných</t>
  </si>
  <si>
    <t>73*(2*0,15)</t>
  </si>
  <si>
    <t>321352010R00</t>
  </si>
  <si>
    <t>Odbednění konstrukcí přehrad ploch rovinných</t>
  </si>
  <si>
    <t>321368211R00</t>
  </si>
  <si>
    <t>Výztuž ŽB konstrukcí přehrad ze svařovaných sítí</t>
  </si>
  <si>
    <t>100x100x6:73*0,28*4,44*0,001</t>
  </si>
  <si>
    <t>321366111R00</t>
  </si>
  <si>
    <t>Výztuž ŽB konstrukcí přehrad ocelí 10 505(R),D12mm</t>
  </si>
  <si>
    <t>parapety v břehu stěn ocel.ROXOR R 10 po 0,5 m:73/0,5*0,45*0,381*0,001</t>
  </si>
  <si>
    <t>nábřežní stěna:(0,83+0,7)/2*1,3*15*2</t>
  </si>
  <si>
    <t>1,1*0,8*15*2</t>
  </si>
  <si>
    <t>zakrytí:4,86*0,4*15</t>
  </si>
  <si>
    <t>nové zaktytí toku:4,8*0,4*(61-15+25)</t>
  </si>
  <si>
    <t>ŽB rozn.věnec kotven do stáv.kkce po 0,5 m::0,682*0,2*71*2</t>
  </si>
  <si>
    <t>321311114R00</t>
  </si>
  <si>
    <t>Konstrukce přehrad z prostého bet.vodostav.C 25/30, XA1</t>
  </si>
  <si>
    <t>pod nábř.stěnu:1,3*0,1*15*2</t>
  </si>
  <si>
    <t>pod dlažbu:2,66*0,1*15</t>
  </si>
  <si>
    <t>321311112</t>
  </si>
  <si>
    <t>Konstrukce přehrad z prostého bet.vodostav.C 16/20</t>
  </si>
  <si>
    <t>zakrytí toku:0,5*0,15*15*2</t>
  </si>
  <si>
    <t>2*0,8*2*15+0,8*1,1*2*2+1,3*0,1*2*2+15*0,1*4+(1,3+0,4)*15*2+(0,83+0,7)/2*1,3*2*2+3,46*15+1,3*2*15+4,86*0,4*2</t>
  </si>
  <si>
    <t>321366112R00</t>
  </si>
  <si>
    <t>Výztuž ŽB konstrukcí přehrad ocelí 10 505(R),D32mm</t>
  </si>
  <si>
    <t>Začátek provozního součtu</t>
  </si>
  <si>
    <t xml:space="preserve">  nábř.stěna:</t>
  </si>
  <si>
    <t xml:space="preserve">  zakrytí toku:</t>
  </si>
  <si>
    <t xml:space="preserve">  nové zakrytí toku:</t>
  </si>
  <si>
    <t xml:space="preserve">  ŽB věnec roznášecí:</t>
  </si>
  <si>
    <t>Konec provozního součtu</t>
  </si>
  <si>
    <t>viz.statika příloha D.4.5::34,15</t>
  </si>
  <si>
    <t>oprava levého břehu v místě nad stupněm:4,5*(1,1+0,62)/2*1,5</t>
  </si>
  <si>
    <t>2*1,5*4,5+0,4*4,5+(1,1+0,62)/2*1,5*2</t>
  </si>
  <si>
    <t>451561111R00</t>
  </si>
  <si>
    <t>Lože dlažby z kam. drobného drceného tl. do 10 cm</t>
  </si>
  <si>
    <t>dno potoka:(61+14)*3,2</t>
  </si>
  <si>
    <t>80+45</t>
  </si>
  <si>
    <t>využití kamenů 50 %:</t>
  </si>
  <si>
    <t>451311831R00</t>
  </si>
  <si>
    <t>Podklad pod dlažbu z betonu C 25/30 XA1,do 20 cm</t>
  </si>
  <si>
    <t>465512227R00</t>
  </si>
  <si>
    <t>Dlažba z kamene na sucho, zalití spár MC, tl.25 cm, (bez materiálu)</t>
  </si>
  <si>
    <t>50 % využití::365*0,5</t>
  </si>
  <si>
    <t>Dlažba z kamene na sucho, zalití spár MC, tl.25 cm</t>
  </si>
  <si>
    <t>565131111R00</t>
  </si>
  <si>
    <t>Podklad z obal kamen. ACP 16+, š. do 3 m, tl. 5 cm</t>
  </si>
  <si>
    <t>6,1*15+7,1*71</t>
  </si>
  <si>
    <t>573111115R00</t>
  </si>
  <si>
    <t>Postřik živičný infiltr.+ posyp, asfalt 2,5 kg/m2</t>
  </si>
  <si>
    <t>573211111R00</t>
  </si>
  <si>
    <t>Postřik živičný spojovací z asfaltu 0,5-0,7 kg/m2</t>
  </si>
  <si>
    <t>577112114R00</t>
  </si>
  <si>
    <t>Beton asfalt. ACO 11 S modifik. š. do 3 m, tl.5 cm</t>
  </si>
  <si>
    <t>573231111R00</t>
  </si>
  <si>
    <t>Postřik živičný spojovací z emulze 0,3-0,5 kg/m2</t>
  </si>
  <si>
    <t>(15+71)*2*1</t>
  </si>
  <si>
    <t>564871116</t>
  </si>
  <si>
    <t>Podklad ze štěrkodrti po zhutnění tloušťky 30 cm</t>
  </si>
  <si>
    <t>0,6*2*15+1*2*71</t>
  </si>
  <si>
    <t>627451112R00</t>
  </si>
  <si>
    <t>Vyplnění spár 70 mm stáv.dlažby z kam., MC s vysp.</t>
  </si>
  <si>
    <t>vyspravení břeh.stěn:130+28+50+64</t>
  </si>
  <si>
    <t>938903111R00</t>
  </si>
  <si>
    <t>Vysekání spár hl. 70 mm v dlažbě z lom. kamene</t>
  </si>
  <si>
    <t>931945111R00</t>
  </si>
  <si>
    <t>Úprava dilatační spáry měděným plechem tl. do 1 mm</t>
  </si>
  <si>
    <t>kg</t>
  </si>
  <si>
    <t>zakrytí toku-komplet.výměna:2*15*0,83*7,85</t>
  </si>
  <si>
    <t>931991112R00</t>
  </si>
  <si>
    <t>Těsnění dilatační spáry gumovým pásem, po 5 m</t>
  </si>
  <si>
    <t>(61-15+25)/5</t>
  </si>
  <si>
    <t>938901101R00</t>
  </si>
  <si>
    <t>Očištění dlažby z lom.kam./ bet. desek od porostu</t>
  </si>
  <si>
    <t>302,5*0,5</t>
  </si>
  <si>
    <t>50 % je odvezeno na skládku:</t>
  </si>
  <si>
    <t>960321271R00</t>
  </si>
  <si>
    <t>Bourání konstrukcí ze železobetonu</t>
  </si>
  <si>
    <t>parapet:(14,5+14+9,5+35)*0,4*0,15</t>
  </si>
  <si>
    <t>960211251R00</t>
  </si>
  <si>
    <t>Bourání konstrukcí zděných z kamene nebo cihel</t>
  </si>
  <si>
    <t xml:space="preserve">  dno-kam.dl.na sucho (50 % se použeje znovu):(61+14)*3,2</t>
  </si>
  <si>
    <t xml:space="preserve">  50 %:(80+45)*0,5</t>
  </si>
  <si>
    <t xml:space="preserve">  Mezisoučet</t>
  </si>
  <si>
    <t>302,5*0,25</t>
  </si>
  <si>
    <t>zakrytí toku-strop:15*4,86*0,4</t>
  </si>
  <si>
    <t>(61-15+25)*0,5*4,8</t>
  </si>
  <si>
    <t>zdivo stěn:(0,83+0,7)/2*1,3*2*15</t>
  </si>
  <si>
    <t>ŽB věnec-zeď:71*2*0,2*0,682</t>
  </si>
  <si>
    <t>960111221R00</t>
  </si>
  <si>
    <t>Bourání konstrukcí z dílců prefa. betonových a ŽB</t>
  </si>
  <si>
    <t>desky-strop:71*4,8*0,2</t>
  </si>
  <si>
    <t>pod stěnou:15*1,3*2*0,1</t>
  </si>
  <si>
    <t>pod dlažbou:15*2,7*0,1+71*3,2*0,1</t>
  </si>
  <si>
    <t>oprava levého břehu v místě nad stupněm:4,5*1,5*0,25</t>
  </si>
  <si>
    <t>979082318R00</t>
  </si>
  <si>
    <t>Vodorovná doprava suti a hmot po suchu do 6000 m</t>
  </si>
  <si>
    <t>979082319R00</t>
  </si>
  <si>
    <t>Příplatek k vodor.dopravě po suchu, dalších 1000 m</t>
  </si>
  <si>
    <t>1084,516*26</t>
  </si>
  <si>
    <t>979012212R00</t>
  </si>
  <si>
    <t>Svislá doprava suti a vybour. hmot na H do 4 m</t>
  </si>
  <si>
    <t>979082312R00</t>
  </si>
  <si>
    <t>Vodorovná doprava suti a hmot po suchu do 500 m</t>
  </si>
  <si>
    <t>979086112R00</t>
  </si>
  <si>
    <t>Nakládání nebo překládání suti a vybouraných hmot</t>
  </si>
  <si>
    <t>91972-1222</t>
  </si>
  <si>
    <t>Geomříže 50/50+živičná emulze 0,3-0,5 kg/m2, zeskelných vláken s geotextílií</t>
  </si>
  <si>
    <t>15*2*1+71*2*1</t>
  </si>
  <si>
    <t>979082213R00</t>
  </si>
  <si>
    <t>Vodorovná doprava suti po suchu do 1 km</t>
  </si>
  <si>
    <t>979082219R00</t>
  </si>
  <si>
    <t>Příplatek za dopravu suti po suchu za další 1 km</t>
  </si>
  <si>
    <t>24*31</t>
  </si>
  <si>
    <t>997221845</t>
  </si>
  <si>
    <t>Poplatek za skládku asfaltu</t>
  </si>
  <si>
    <t>997221855</t>
  </si>
  <si>
    <t>Poplatek za skládku kameniva</t>
  </si>
  <si>
    <t>998332011R00</t>
  </si>
  <si>
    <t>Přesun hmot, úpravy toků a kanálů, hráze ostatní</t>
  </si>
  <si>
    <t>711122131R00</t>
  </si>
  <si>
    <t>Izolace proti vlhkosti svis.nátěr asfalt. za horka</t>
  </si>
  <si>
    <t>nové zakrytí toku:71*0,6*2*2</t>
  </si>
  <si>
    <t>komplt.výmněna:15*2,5*2*2</t>
  </si>
  <si>
    <t>711122231R00</t>
  </si>
  <si>
    <t>Izolace proti vlhk.svis.nátěr asf. pomoc. za horka</t>
  </si>
  <si>
    <t>71*0,6*2</t>
  </si>
  <si>
    <t>15*2,5*2</t>
  </si>
  <si>
    <t>711491272R00</t>
  </si>
  <si>
    <t>Izolace tlaková, ochranná textilie svislá</t>
  </si>
  <si>
    <t>11161346R</t>
  </si>
  <si>
    <t>Asfalt oxidovaný stavebně izolační AOSI 85/25 B2</t>
  </si>
  <si>
    <t>320,4*0,0017</t>
  </si>
  <si>
    <t>160,2*0,0011</t>
  </si>
  <si>
    <t>69310658R</t>
  </si>
  <si>
    <t>Textilie  300g/m2</t>
  </si>
  <si>
    <t>160,2*1,05</t>
  </si>
  <si>
    <t>998711101R00</t>
  </si>
  <si>
    <t>Přesun hmot pro izolace proti vodě, výšky do 6 m</t>
  </si>
  <si>
    <t>767991912R00</t>
  </si>
  <si>
    <t>Řezání plamenem (samostatně)</t>
  </si>
  <si>
    <t>uříznutí zápory HEB 160::15*2*0,16</t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</si>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</sst>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@"/>
    <numFmt numFmtId="167" formatCode="D/M/YYYY"/>
    <numFmt numFmtId="168" formatCode="0"/>
    <numFmt numFmtId="169" formatCode="#,##0.00"/>
    <numFmt numFmtId="170" formatCode="0.00"/>
    <numFmt numFmtId="171" formatCode="#,##0"/>
    <numFmt numFmtId="172" formatCode="#,##0.00000"/>
  </numFmts>
  <fonts count="20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10"/>
      <color indexed="26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8"/>
      <color indexed="21"/>
      <name val="Arial CE"/>
      <family val="2"/>
    </font>
    <font>
      <sz val="8"/>
      <color indexed="6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4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>
      <alignment/>
      <protection/>
    </xf>
    <xf numFmtId="164" fontId="3" fillId="2" borderId="0" xfId="21" applyFont="1" applyFill="1" applyBorder="1" applyAlignment="1">
      <alignment horizontal="left" wrapText="1"/>
      <protection/>
    </xf>
    <xf numFmtId="164" fontId="1" fillId="0" borderId="0" xfId="21" applyAlignment="1">
      <alignment/>
      <protection/>
    </xf>
    <xf numFmtId="164" fontId="1" fillId="0" borderId="1" xfId="21" applyFont="1" applyBorder="1">
      <alignment/>
      <protection/>
    </xf>
    <xf numFmtId="164" fontId="4" fillId="0" borderId="2" xfId="21" applyFont="1" applyBorder="1" applyAlignment="1">
      <alignment horizontal="center" vertical="center"/>
      <protection/>
    </xf>
    <xf numFmtId="164" fontId="1" fillId="0" borderId="3" xfId="21" applyBorder="1">
      <alignment/>
      <protection/>
    </xf>
    <xf numFmtId="164" fontId="5" fillId="3" borderId="3" xfId="21" applyFont="1" applyFill="1" applyBorder="1" applyAlignment="1">
      <alignment horizontal="left" vertical="center" indent="1"/>
      <protection/>
    </xf>
    <xf numFmtId="166" fontId="6" fillId="3" borderId="0" xfId="21" applyNumberFormat="1" applyFont="1" applyFill="1" applyBorder="1" applyAlignment="1">
      <alignment horizontal="left" vertical="center"/>
      <protection/>
    </xf>
    <xf numFmtId="166" fontId="6" fillId="3" borderId="4" xfId="21" applyNumberFormat="1" applyFont="1" applyFill="1" applyBorder="1" applyAlignment="1">
      <alignment horizontal="center" vertical="center" shrinkToFit="1"/>
      <protection/>
    </xf>
    <xf numFmtId="167" fontId="3" fillId="0" borderId="0" xfId="21" applyNumberFormat="1" applyFont="1" applyAlignment="1">
      <alignment horizontal="left"/>
      <protection/>
    </xf>
    <xf numFmtId="164" fontId="1" fillId="3" borderId="3" xfId="21" applyFont="1" applyFill="1" applyBorder="1" applyAlignment="1">
      <alignment horizontal="left" vertical="center" indent="1"/>
      <protection/>
    </xf>
    <xf numFmtId="164" fontId="2" fillId="3" borderId="0" xfId="21" applyFont="1" applyFill="1" applyBorder="1" applyAlignment="1">
      <alignment horizontal="left" vertical="center"/>
      <protection/>
    </xf>
    <xf numFmtId="166" fontId="2" fillId="3" borderId="5" xfId="21" applyNumberFormat="1" applyFont="1" applyFill="1" applyBorder="1" applyAlignment="1">
      <alignment horizontal="center" vertical="center"/>
      <protection/>
    </xf>
    <xf numFmtId="164" fontId="1" fillId="3" borderId="6" xfId="21" applyFont="1" applyFill="1" applyBorder="1" applyAlignment="1">
      <alignment horizontal="left" vertical="center" indent="1"/>
      <protection/>
    </xf>
    <xf numFmtId="164" fontId="1" fillId="3" borderId="7" xfId="21" applyFont="1" applyFill="1" applyBorder="1">
      <alignment/>
      <protection/>
    </xf>
    <xf numFmtId="166" fontId="2" fillId="3" borderId="7" xfId="21" applyNumberFormat="1" applyFont="1" applyFill="1" applyBorder="1" applyAlignment="1">
      <alignment horizontal="left" vertical="center"/>
      <protection/>
    </xf>
    <xf numFmtId="164" fontId="2" fillId="3" borderId="7" xfId="21" applyFont="1" applyFill="1" applyBorder="1">
      <alignment/>
      <protection/>
    </xf>
    <xf numFmtId="164" fontId="2" fillId="3" borderId="7" xfId="21" applyFont="1" applyFill="1" applyBorder="1" applyAlignment="1">
      <alignment/>
      <protection/>
    </xf>
    <xf numFmtId="164" fontId="2" fillId="3" borderId="8" xfId="21" applyFont="1" applyFill="1" applyBorder="1" applyAlignment="1">
      <alignment/>
      <protection/>
    </xf>
    <xf numFmtId="164" fontId="1" fillId="0" borderId="3" xfId="21" applyFont="1" applyBorder="1" applyAlignment="1">
      <alignment horizontal="left" vertical="center" indent="1"/>
      <protection/>
    </xf>
    <xf numFmtId="164" fontId="1" fillId="0" borderId="0" xfId="21" applyBorder="1">
      <alignment/>
      <protection/>
    </xf>
    <xf numFmtId="166" fontId="2" fillId="0" borderId="0" xfId="21" applyNumberFormat="1" applyFont="1" applyBorder="1" applyAlignment="1">
      <alignment horizontal="left" vertical="center"/>
      <protection/>
    </xf>
    <xf numFmtId="164" fontId="2" fillId="0" borderId="0" xfId="21" applyFont="1" applyBorder="1" applyAlignment="1">
      <alignment vertical="center"/>
      <protection/>
    </xf>
    <xf numFmtId="164" fontId="1" fillId="0" borderId="0" xfId="21" applyFont="1" applyBorder="1" applyAlignment="1">
      <alignment horizontal="right" vertical="center"/>
      <protection/>
    </xf>
    <xf numFmtId="164" fontId="1" fillId="0" borderId="5" xfId="21" applyBorder="1" applyAlignment="1">
      <alignment/>
      <protection/>
    </xf>
    <xf numFmtId="164" fontId="2" fillId="0" borderId="3" xfId="21" applyFont="1" applyBorder="1" applyAlignment="1">
      <alignment horizontal="left" vertical="center" indent="1"/>
      <protection/>
    </xf>
    <xf numFmtId="164" fontId="2" fillId="0" borderId="6" xfId="21" applyFont="1" applyBorder="1" applyAlignment="1">
      <alignment horizontal="left" vertical="center" indent="1"/>
      <protection/>
    </xf>
    <xf numFmtId="166" fontId="2" fillId="0" borderId="7" xfId="21" applyNumberFormat="1" applyFont="1" applyBorder="1" applyAlignment="1">
      <alignment horizontal="right" vertical="center"/>
      <protection/>
    </xf>
    <xf numFmtId="166" fontId="2" fillId="0" borderId="7" xfId="21" applyNumberFormat="1" applyFont="1" applyBorder="1" applyAlignment="1">
      <alignment horizontal="left" vertical="center"/>
      <protection/>
    </xf>
    <xf numFmtId="164" fontId="2" fillId="0" borderId="7" xfId="21" applyFont="1" applyBorder="1" applyAlignment="1">
      <alignment vertical="center"/>
      <protection/>
    </xf>
    <xf numFmtId="164" fontId="1" fillId="0" borderId="7" xfId="21" applyFont="1" applyBorder="1" applyAlignment="1">
      <alignment vertical="center"/>
      <protection/>
    </xf>
    <xf numFmtId="164" fontId="1" fillId="0" borderId="8" xfId="21" applyBorder="1" applyAlignment="1">
      <alignment/>
      <protection/>
    </xf>
    <xf numFmtId="164" fontId="2" fillId="0" borderId="0" xfId="21" applyFont="1" applyFill="1" applyBorder="1" applyAlignment="1">
      <alignment horizontal="left" vertical="center"/>
      <protection/>
    </xf>
    <xf numFmtId="164" fontId="1" fillId="0" borderId="0" xfId="21" applyBorder="1" applyAlignment="1">
      <alignment/>
      <protection/>
    </xf>
    <xf numFmtId="164" fontId="2" fillId="0" borderId="0" xfId="21" applyFont="1" applyBorder="1" applyAlignment="1">
      <alignment horizontal="left" vertical="center"/>
      <protection/>
    </xf>
    <xf numFmtId="164" fontId="1" fillId="0" borderId="9" xfId="21" applyBorder="1">
      <alignment/>
      <protection/>
    </xf>
    <xf numFmtId="164" fontId="1" fillId="0" borderId="6" xfId="21" applyBorder="1" applyAlignment="1">
      <alignment horizontal="left" indent="1"/>
      <protection/>
    </xf>
    <xf numFmtId="164" fontId="2" fillId="0" borderId="7" xfId="21" applyFont="1" applyBorder="1" applyAlignment="1">
      <alignment horizontal="right" vertical="center"/>
      <protection/>
    </xf>
    <xf numFmtId="164" fontId="2" fillId="0" borderId="7" xfId="21" applyFont="1" applyFill="1" applyBorder="1" applyAlignment="1">
      <alignment horizontal="left" vertical="center"/>
      <protection/>
    </xf>
    <xf numFmtId="164" fontId="1" fillId="0" borderId="7" xfId="21" applyBorder="1" applyAlignment="1">
      <alignment vertical="center"/>
      <protection/>
    </xf>
    <xf numFmtId="164" fontId="1" fillId="0" borderId="7" xfId="21" applyBorder="1" applyAlignment="1">
      <alignment/>
      <protection/>
    </xf>
    <xf numFmtId="164" fontId="1" fillId="0" borderId="7" xfId="21" applyBorder="1" applyAlignment="1">
      <alignment horizontal="right"/>
      <protection/>
    </xf>
    <xf numFmtId="166" fontId="2" fillId="4" borderId="10" xfId="21" applyNumberFormat="1" applyFont="1" applyFill="1" applyBorder="1" applyAlignment="1" applyProtection="1">
      <alignment horizontal="left" vertical="center"/>
      <protection locked="0"/>
    </xf>
    <xf numFmtId="166" fontId="2" fillId="4" borderId="0" xfId="21" applyNumberFormat="1" applyFont="1" applyFill="1" applyBorder="1" applyAlignment="1" applyProtection="1">
      <alignment horizontal="left" vertical="center"/>
      <protection locked="0"/>
    </xf>
    <xf numFmtId="166" fontId="2" fillId="4" borderId="7" xfId="21" applyNumberFormat="1" applyFont="1" applyFill="1" applyBorder="1" applyAlignment="1" applyProtection="1">
      <alignment horizontal="right" vertical="center"/>
      <protection locked="0"/>
    </xf>
    <xf numFmtId="166" fontId="2" fillId="4" borderId="7" xfId="21" applyNumberFormat="1" applyFont="1" applyFill="1" applyBorder="1" applyAlignment="1" applyProtection="1">
      <alignment horizontal="left" vertical="center"/>
      <protection locked="0"/>
    </xf>
    <xf numFmtId="164" fontId="1" fillId="0" borderId="7" xfId="21" applyFont="1" applyBorder="1" applyAlignment="1">
      <alignment horizontal="right" vertical="center"/>
      <protection/>
    </xf>
    <xf numFmtId="164" fontId="1" fillId="0" borderId="11" xfId="21" applyFont="1" applyBorder="1" applyAlignment="1">
      <alignment horizontal="left" vertical="top" indent="1"/>
      <protection/>
    </xf>
    <xf numFmtId="164" fontId="1" fillId="0" borderId="10" xfId="21" applyBorder="1" applyAlignment="1">
      <alignment vertical="top"/>
      <protection/>
    </xf>
    <xf numFmtId="164" fontId="2" fillId="0" borderId="10" xfId="21" applyFont="1" applyFill="1" applyBorder="1" applyAlignment="1">
      <alignment horizontal="left" vertical="top"/>
      <protection/>
    </xf>
    <xf numFmtId="164" fontId="2" fillId="0" borderId="10" xfId="21" applyFont="1" applyBorder="1" applyAlignment="1">
      <alignment vertical="center"/>
      <protection/>
    </xf>
    <xf numFmtId="164" fontId="1" fillId="0" borderId="10" xfId="21" applyFont="1" applyBorder="1" applyAlignment="1">
      <alignment horizontal="right" vertical="center"/>
      <protection/>
    </xf>
    <xf numFmtId="164" fontId="1" fillId="0" borderId="4" xfId="21" applyBorder="1" applyAlignment="1">
      <alignment/>
      <protection/>
    </xf>
    <xf numFmtId="164" fontId="1" fillId="0" borderId="7" xfId="21" applyBorder="1" applyAlignment="1">
      <alignment horizontal="left"/>
      <protection/>
    </xf>
    <xf numFmtId="168" fontId="1" fillId="0" borderId="7" xfId="21" applyNumberFormat="1" applyFont="1" applyBorder="1" applyAlignment="1">
      <alignment horizontal="right" indent="1"/>
      <protection/>
    </xf>
    <xf numFmtId="164" fontId="1" fillId="0" borderId="7" xfId="21" applyFont="1" applyBorder="1" applyAlignment="1">
      <alignment horizontal="right" indent="1"/>
      <protection/>
    </xf>
    <xf numFmtId="164" fontId="1" fillId="0" borderId="8" xfId="21" applyFont="1" applyBorder="1" applyAlignment="1">
      <alignment horizontal="right" indent="1"/>
      <protection/>
    </xf>
    <xf numFmtId="166" fontId="1" fillId="0" borderId="3" xfId="21" applyNumberFormat="1" applyFont="1" applyBorder="1">
      <alignment/>
      <protection/>
    </xf>
    <xf numFmtId="166" fontId="1" fillId="0" borderId="12" xfId="21" applyNumberFormat="1" applyFont="1" applyBorder="1" applyAlignment="1">
      <alignment horizontal="left" vertical="center" indent="1"/>
      <protection/>
    </xf>
    <xf numFmtId="164" fontId="1" fillId="0" borderId="13" xfId="21" applyBorder="1" applyAlignment="1">
      <alignment horizontal="left" vertical="center"/>
      <protection/>
    </xf>
    <xf numFmtId="164" fontId="1" fillId="0" borderId="13" xfId="21" applyBorder="1">
      <alignment/>
      <protection/>
    </xf>
    <xf numFmtId="169" fontId="7" fillId="0" borderId="14" xfId="21" applyNumberFormat="1" applyFont="1" applyBorder="1" applyAlignment="1">
      <alignment horizontal="right" vertical="center" indent="1"/>
      <protection/>
    </xf>
    <xf numFmtId="169" fontId="7" fillId="0" borderId="15" xfId="21" applyNumberFormat="1" applyFont="1" applyBorder="1" applyAlignment="1">
      <alignment horizontal="right" vertical="center" indent="1"/>
      <protection/>
    </xf>
    <xf numFmtId="164" fontId="2" fillId="0" borderId="12" xfId="21" applyFont="1" applyBorder="1" applyAlignment="1">
      <alignment horizontal="left" vertical="center" indent="1"/>
      <protection/>
    </xf>
    <xf numFmtId="164" fontId="2" fillId="0" borderId="13" xfId="21" applyFont="1" applyBorder="1" applyAlignment="1">
      <alignment horizontal="left" vertical="center"/>
      <protection/>
    </xf>
    <xf numFmtId="164" fontId="2" fillId="0" borderId="13" xfId="21" applyFont="1" applyBorder="1">
      <alignment/>
      <protection/>
    </xf>
    <xf numFmtId="169" fontId="8" fillId="0" borderId="14" xfId="21" applyNumberFormat="1" applyFont="1" applyBorder="1" applyAlignment="1">
      <alignment horizontal="right" vertical="center" indent="1"/>
      <protection/>
    </xf>
    <xf numFmtId="169" fontId="8" fillId="0" borderId="15" xfId="21" applyNumberFormat="1" applyFont="1" applyBorder="1" applyAlignment="1">
      <alignment horizontal="right" vertical="center" indent="1"/>
      <protection/>
    </xf>
    <xf numFmtId="164" fontId="1" fillId="0" borderId="12" xfId="21" applyFont="1" applyBorder="1" applyAlignment="1">
      <alignment horizontal="left" indent="1"/>
      <protection/>
    </xf>
    <xf numFmtId="168" fontId="2" fillId="0" borderId="13" xfId="21" applyNumberFormat="1" applyFont="1" applyBorder="1" applyAlignment="1">
      <alignment horizontal="right" vertical="center"/>
      <protection/>
    </xf>
    <xf numFmtId="164" fontId="1" fillId="0" borderId="13" xfId="21" applyBorder="1" applyAlignment="1">
      <alignment horizontal="left" vertical="center" indent="1"/>
      <protection/>
    </xf>
    <xf numFmtId="164" fontId="2" fillId="0" borderId="13" xfId="21" applyFont="1" applyBorder="1" applyAlignment="1">
      <alignment vertical="center"/>
      <protection/>
    </xf>
    <xf numFmtId="166" fontId="1" fillId="0" borderId="16" xfId="21" applyNumberFormat="1" applyFont="1" applyBorder="1" applyAlignment="1">
      <alignment horizontal="left" vertical="center"/>
      <protection/>
    </xf>
    <xf numFmtId="164" fontId="1" fillId="0" borderId="12" xfId="21" applyFont="1" applyBorder="1" applyAlignment="1">
      <alignment horizontal="left" vertical="center" indent="1"/>
      <protection/>
    </xf>
    <xf numFmtId="168" fontId="2" fillId="0" borderId="17" xfId="21" applyNumberFormat="1" applyFont="1" applyBorder="1" applyAlignment="1">
      <alignment horizontal="right" vertical="center"/>
      <protection/>
    </xf>
    <xf numFmtId="169" fontId="8" fillId="0" borderId="17" xfId="21" applyNumberFormat="1" applyFont="1" applyBorder="1" applyAlignment="1">
      <alignment vertical="center"/>
      <protection/>
    </xf>
    <xf numFmtId="169" fontId="8" fillId="0" borderId="17" xfId="21" applyNumberFormat="1" applyFont="1" applyBorder="1" applyAlignment="1">
      <alignment horizontal="right" vertical="center"/>
      <protection/>
    </xf>
    <xf numFmtId="164" fontId="1" fillId="0" borderId="6" xfId="21" applyFont="1" applyBorder="1" applyAlignment="1">
      <alignment horizontal="left" vertical="center" indent="1"/>
      <protection/>
    </xf>
    <xf numFmtId="164" fontId="1" fillId="0" borderId="7" xfId="21" applyBorder="1" applyAlignment="1">
      <alignment horizontal="left" vertical="center"/>
      <protection/>
    </xf>
    <xf numFmtId="164" fontId="1" fillId="0" borderId="7" xfId="21" applyBorder="1">
      <alignment/>
      <protection/>
    </xf>
    <xf numFmtId="168" fontId="2" fillId="0" borderId="18" xfId="21" applyNumberFormat="1" applyFont="1" applyBorder="1" applyAlignment="1">
      <alignment horizontal="right" vertical="center"/>
      <protection/>
    </xf>
    <xf numFmtId="164" fontId="1" fillId="0" borderId="7" xfId="21" applyFont="1" applyBorder="1" applyAlignment="1">
      <alignment horizontal="left" vertical="center" indent="1"/>
      <protection/>
    </xf>
    <xf numFmtId="169" fontId="8" fillId="0" borderId="18" xfId="21" applyNumberFormat="1" applyFont="1" applyBorder="1" applyAlignment="1">
      <alignment horizontal="right" vertical="center"/>
      <protection/>
    </xf>
    <xf numFmtId="166" fontId="1" fillId="0" borderId="8" xfId="21" applyNumberFormat="1" applyFont="1" applyBorder="1" applyAlignment="1">
      <alignment horizontal="left" vertical="center"/>
      <protection/>
    </xf>
    <xf numFmtId="164" fontId="1" fillId="0" borderId="0" xfId="21" applyBorder="1" applyAlignment="1">
      <alignment horizontal="left" vertical="center"/>
      <protection/>
    </xf>
    <xf numFmtId="168" fontId="1" fillId="0" borderId="0" xfId="21" applyNumberFormat="1" applyBorder="1" applyAlignment="1">
      <alignment horizontal="left" vertical="center"/>
      <protection/>
    </xf>
    <xf numFmtId="169" fontId="1" fillId="0" borderId="0" xfId="21" applyNumberFormat="1" applyBorder="1" applyAlignment="1">
      <alignment horizontal="left" vertical="center"/>
      <protection/>
    </xf>
    <xf numFmtId="169" fontId="8" fillId="0" borderId="10" xfId="21" applyNumberFormat="1" applyFont="1" applyBorder="1" applyAlignment="1">
      <alignment horizontal="right" vertical="center"/>
      <protection/>
    </xf>
    <xf numFmtId="166" fontId="1" fillId="0" borderId="5" xfId="21" applyNumberFormat="1" applyFont="1" applyBorder="1" applyAlignment="1">
      <alignment horizontal="left" vertical="center"/>
      <protection/>
    </xf>
    <xf numFmtId="164" fontId="6" fillId="3" borderId="19" xfId="21" applyFont="1" applyFill="1" applyBorder="1" applyAlignment="1">
      <alignment horizontal="left" vertical="center" indent="1"/>
      <protection/>
    </xf>
    <xf numFmtId="164" fontId="2" fillId="3" borderId="20" xfId="21" applyFont="1" applyFill="1" applyBorder="1" applyAlignment="1">
      <alignment horizontal="left" vertical="center"/>
      <protection/>
    </xf>
    <xf numFmtId="164" fontId="1" fillId="3" borderId="20" xfId="21" applyFill="1" applyBorder="1" applyAlignment="1">
      <alignment horizontal="left" vertical="center"/>
      <protection/>
    </xf>
    <xf numFmtId="169" fontId="6" fillId="3" borderId="20" xfId="21" applyNumberFormat="1" applyFont="1" applyFill="1" applyBorder="1" applyAlignment="1">
      <alignment horizontal="left" vertical="center"/>
      <protection/>
    </xf>
    <xf numFmtId="170" fontId="9" fillId="3" borderId="20" xfId="21" applyNumberFormat="1" applyFont="1" applyFill="1" applyBorder="1" applyAlignment="1">
      <alignment horizontal="right" vertical="center"/>
      <protection/>
    </xf>
    <xf numFmtId="166" fontId="1" fillId="3" borderId="21" xfId="21" applyNumberFormat="1" applyFill="1" applyBorder="1" applyAlignment="1">
      <alignment horizontal="left" vertical="center"/>
      <protection/>
    </xf>
    <xf numFmtId="164" fontId="1" fillId="3" borderId="20" xfId="21" applyFill="1" applyBorder="1">
      <alignment/>
      <protection/>
    </xf>
    <xf numFmtId="169" fontId="9" fillId="3" borderId="20" xfId="21" applyNumberFormat="1" applyFont="1" applyFill="1" applyBorder="1" applyAlignment="1">
      <alignment horizontal="right" vertical="center"/>
      <protection/>
    </xf>
    <xf numFmtId="166" fontId="2" fillId="3" borderId="21" xfId="21" applyNumberFormat="1" applyFont="1" applyFill="1" applyBorder="1" applyAlignment="1">
      <alignment horizontal="left" vertical="center"/>
      <protection/>
    </xf>
    <xf numFmtId="164" fontId="1" fillId="0" borderId="5" xfId="21" applyBorder="1" applyAlignment="1">
      <alignment horizontal="right"/>
      <protection/>
    </xf>
    <xf numFmtId="164" fontId="1" fillId="0" borderId="3" xfId="21" applyBorder="1" applyAlignment="1">
      <alignment horizontal="right"/>
      <protection/>
    </xf>
    <xf numFmtId="164" fontId="1" fillId="0" borderId="0" xfId="21" applyFont="1" applyBorder="1" applyAlignment="1">
      <alignment horizontal="center" vertical="center"/>
      <protection/>
    </xf>
    <xf numFmtId="164" fontId="2" fillId="0" borderId="7" xfId="21" applyFont="1" applyBorder="1" applyAlignment="1">
      <alignment vertical="top"/>
      <protection/>
    </xf>
    <xf numFmtId="167" fontId="2" fillId="0" borderId="7" xfId="21" applyNumberFormat="1" applyFont="1" applyBorder="1" applyAlignment="1">
      <alignment horizontal="center" vertical="top"/>
      <protection/>
    </xf>
    <xf numFmtId="164" fontId="2" fillId="0" borderId="9" xfId="21" applyFont="1" applyBorder="1">
      <alignment/>
      <protection/>
    </xf>
    <xf numFmtId="164" fontId="2" fillId="0" borderId="3" xfId="21" applyFont="1" applyBorder="1">
      <alignment/>
      <protection/>
    </xf>
    <xf numFmtId="164" fontId="2" fillId="0" borderId="0" xfId="21" applyFont="1" applyBorder="1">
      <alignment/>
      <protection/>
    </xf>
    <xf numFmtId="164" fontId="2" fillId="0" borderId="7" xfId="21" applyFont="1" applyBorder="1">
      <alignment/>
      <protection/>
    </xf>
    <xf numFmtId="164" fontId="2" fillId="0" borderId="7" xfId="21" applyFont="1" applyBorder="1" applyAlignment="1">
      <alignment/>
      <protection/>
    </xf>
    <xf numFmtId="164" fontId="2" fillId="0" borderId="5" xfId="21" applyFont="1" applyBorder="1" applyAlignment="1">
      <alignment horizontal="right"/>
      <protection/>
    </xf>
    <xf numFmtId="164" fontId="1" fillId="0" borderId="10" xfId="21" applyFont="1" applyBorder="1" applyAlignment="1">
      <alignment horizontal="center"/>
      <protection/>
    </xf>
    <xf numFmtId="164" fontId="1" fillId="0" borderId="0" xfId="21" applyFont="1" applyBorder="1" applyAlignment="1">
      <alignment horizontal="center"/>
      <protection/>
    </xf>
    <xf numFmtId="164" fontId="1" fillId="0" borderId="22" xfId="21" applyBorder="1">
      <alignment/>
      <protection/>
    </xf>
    <xf numFmtId="164" fontId="1" fillId="0" borderId="23" xfId="21" applyBorder="1">
      <alignment/>
      <protection/>
    </xf>
    <xf numFmtId="164" fontId="1" fillId="0" borderId="24" xfId="21" applyBorder="1">
      <alignment/>
      <protection/>
    </xf>
    <xf numFmtId="164" fontId="1" fillId="0" borderId="24" xfId="21" applyBorder="1" applyAlignment="1">
      <alignment/>
      <protection/>
    </xf>
    <xf numFmtId="164" fontId="1" fillId="0" borderId="25" xfId="21" applyBorder="1" applyAlignment="1">
      <alignment horizontal="right"/>
      <protection/>
    </xf>
    <xf numFmtId="164" fontId="6" fillId="0" borderId="0" xfId="21" applyFont="1" applyAlignment="1">
      <alignment horizontal="left"/>
      <protection/>
    </xf>
    <xf numFmtId="164" fontId="4" fillId="0" borderId="0" xfId="21" applyFont="1" applyAlignment="1">
      <alignment horizontal="center"/>
      <protection/>
    </xf>
    <xf numFmtId="164" fontId="4" fillId="0" borderId="0" xfId="21" applyFont="1" applyAlignment="1">
      <alignment horizontal="center" shrinkToFit="1"/>
      <protection/>
    </xf>
    <xf numFmtId="171" fontId="1" fillId="0" borderId="26" xfId="21" applyNumberFormat="1" applyFont="1" applyBorder="1">
      <alignment/>
      <protection/>
    </xf>
    <xf numFmtId="171" fontId="3" fillId="3" borderId="27" xfId="21" applyNumberFormat="1" applyFont="1" applyFill="1" applyBorder="1" applyAlignment="1">
      <alignment vertical="center"/>
      <protection/>
    </xf>
    <xf numFmtId="171" fontId="3" fillId="3" borderId="10" xfId="21" applyNumberFormat="1" applyFont="1" applyFill="1" applyBorder="1" applyAlignment="1">
      <alignment vertical="center"/>
      <protection/>
    </xf>
    <xf numFmtId="171" fontId="3" fillId="3" borderId="10" xfId="21" applyNumberFormat="1" applyFont="1" applyFill="1" applyBorder="1" applyAlignment="1">
      <alignment vertical="center" wrapText="1"/>
      <protection/>
    </xf>
    <xf numFmtId="171" fontId="10" fillId="3" borderId="28" xfId="21" applyNumberFormat="1" applyFont="1" applyFill="1" applyBorder="1" applyAlignment="1">
      <alignment horizontal="center" vertical="center" wrapText="1" shrinkToFit="1"/>
      <protection/>
    </xf>
    <xf numFmtId="171" fontId="3" fillId="3" borderId="27" xfId="21" applyNumberFormat="1" applyFont="1" applyFill="1" applyBorder="1" applyAlignment="1">
      <alignment horizontal="center" vertical="center" wrapText="1" shrinkToFit="1"/>
      <protection/>
    </xf>
    <xf numFmtId="171" fontId="3" fillId="3" borderId="28" xfId="21" applyNumberFormat="1" applyFont="1" applyFill="1" applyBorder="1" applyAlignment="1">
      <alignment horizontal="center" vertical="center" wrapText="1" shrinkToFit="1"/>
      <protection/>
    </xf>
    <xf numFmtId="171" fontId="3" fillId="3" borderId="28" xfId="21" applyNumberFormat="1" applyFont="1" applyFill="1" applyBorder="1" applyAlignment="1">
      <alignment horizontal="center" vertical="center" wrapText="1"/>
      <protection/>
    </xf>
    <xf numFmtId="171" fontId="1" fillId="0" borderId="17" xfId="21" applyNumberFormat="1" applyBorder="1" applyAlignment="1">
      <alignment/>
      <protection/>
    </xf>
    <xf numFmtId="171" fontId="1" fillId="0" borderId="13" xfId="21" applyNumberFormat="1" applyBorder="1">
      <alignment/>
      <protection/>
    </xf>
    <xf numFmtId="171" fontId="3" fillId="0" borderId="13" xfId="21" applyNumberFormat="1" applyFont="1" applyBorder="1" applyAlignment="1">
      <alignment horizontal="right" wrapText="1" shrinkToFit="1"/>
      <protection/>
    </xf>
    <xf numFmtId="171" fontId="3" fillId="0" borderId="13" xfId="21" applyNumberFormat="1" applyFont="1" applyBorder="1" applyAlignment="1">
      <alignment horizontal="right" shrinkToFit="1"/>
      <protection/>
    </xf>
    <xf numFmtId="171" fontId="1" fillId="0" borderId="13" xfId="21" applyNumberFormat="1" applyBorder="1" applyAlignment="1">
      <alignment shrinkToFit="1"/>
      <protection/>
    </xf>
    <xf numFmtId="171" fontId="1" fillId="0" borderId="14" xfId="21" applyNumberFormat="1" applyBorder="1" applyAlignment="1">
      <alignment shrinkToFit="1"/>
      <protection/>
    </xf>
    <xf numFmtId="171" fontId="1" fillId="0" borderId="14" xfId="21" applyNumberFormat="1" applyBorder="1" applyAlignment="1">
      <alignment/>
      <protection/>
    </xf>
    <xf numFmtId="171" fontId="1" fillId="5" borderId="17" xfId="21" applyNumberFormat="1" applyFont="1" applyFill="1" applyBorder="1">
      <alignment/>
      <protection/>
    </xf>
    <xf numFmtId="171" fontId="11" fillId="5" borderId="7" xfId="21" applyNumberFormat="1" applyFont="1" applyFill="1" applyBorder="1" applyAlignment="1">
      <alignment wrapText="1" shrinkToFit="1"/>
      <protection/>
    </xf>
    <xf numFmtId="171" fontId="11" fillId="5" borderId="7" xfId="21" applyNumberFormat="1" applyFont="1" applyFill="1" applyBorder="1" applyAlignment="1">
      <alignment shrinkToFit="1"/>
      <protection/>
    </xf>
    <xf numFmtId="171" fontId="1" fillId="5" borderId="29" xfId="21" applyNumberFormat="1" applyFill="1" applyBorder="1" applyAlignment="1">
      <alignment shrinkToFit="1"/>
      <protection/>
    </xf>
    <xf numFmtId="171" fontId="1" fillId="5" borderId="29" xfId="21" applyNumberFormat="1" applyFill="1" applyBorder="1" applyAlignment="1">
      <alignment/>
      <protection/>
    </xf>
    <xf numFmtId="164" fontId="1" fillId="0" borderId="0" xfId="21" applyNumberFormat="1" applyFont="1" applyBorder="1" applyAlignment="1">
      <alignment wrapText="1"/>
      <protection/>
    </xf>
    <xf numFmtId="164" fontId="12" fillId="0" borderId="0" xfId="21" applyNumberFormat="1" applyFont="1" applyAlignment="1">
      <alignment wrapText="1"/>
      <protection/>
    </xf>
    <xf numFmtId="164" fontId="6" fillId="0" borderId="0" xfId="21" applyFont="1">
      <alignment/>
      <protection/>
    </xf>
    <xf numFmtId="164" fontId="13" fillId="0" borderId="26" xfId="21" applyFont="1" applyBorder="1" applyAlignment="1">
      <alignment horizontal="center" vertical="center" wrapText="1"/>
      <protection/>
    </xf>
    <xf numFmtId="164" fontId="13" fillId="3" borderId="28" xfId="21" applyFont="1" applyFill="1" applyBorder="1" applyAlignment="1">
      <alignment horizontal="center" vertical="center" wrapText="1"/>
      <protection/>
    </xf>
    <xf numFmtId="164" fontId="13" fillId="3" borderId="27" xfId="21" applyFont="1" applyFill="1" applyBorder="1" applyAlignment="1">
      <alignment horizontal="center" vertical="center" wrapText="1"/>
      <protection/>
    </xf>
    <xf numFmtId="164" fontId="13" fillId="3" borderId="10" xfId="21" applyFont="1" applyFill="1" applyBorder="1" applyAlignment="1">
      <alignment horizontal="center" vertical="center" wrapText="1"/>
      <protection/>
    </xf>
    <xf numFmtId="164" fontId="3" fillId="0" borderId="26" xfId="21" applyFont="1" applyBorder="1" applyAlignment="1">
      <alignment vertical="center"/>
      <protection/>
    </xf>
    <xf numFmtId="166" fontId="3" fillId="0" borderId="27" xfId="21" applyNumberFormat="1" applyFont="1" applyBorder="1" applyAlignment="1">
      <alignment vertical="center"/>
      <protection/>
    </xf>
    <xf numFmtId="166" fontId="3" fillId="0" borderId="27" xfId="21" applyNumberFormat="1" applyFont="1" applyBorder="1" applyAlignment="1">
      <alignment vertical="center" wrapText="1"/>
      <protection/>
    </xf>
    <xf numFmtId="169" fontId="3" fillId="0" borderId="28" xfId="21" applyNumberFormat="1" applyFont="1" applyBorder="1" applyAlignment="1">
      <alignment horizontal="center" vertical="center"/>
      <protection/>
    </xf>
    <xf numFmtId="169" fontId="3" fillId="0" borderId="28" xfId="21" applyNumberFormat="1" applyFont="1" applyBorder="1" applyAlignment="1">
      <alignment vertical="center"/>
      <protection/>
    </xf>
    <xf numFmtId="166" fontId="3" fillId="0" borderId="26" xfId="21" applyNumberFormat="1" applyFont="1" applyBorder="1" applyAlignment="1">
      <alignment vertical="center"/>
      <protection/>
    </xf>
    <xf numFmtId="166" fontId="3" fillId="0" borderId="26" xfId="21" applyNumberFormat="1" applyFont="1" applyBorder="1" applyAlignment="1">
      <alignment vertical="center" wrapText="1"/>
      <protection/>
    </xf>
    <xf numFmtId="169" fontId="3" fillId="0" borderId="30" xfId="21" applyNumberFormat="1" applyFont="1" applyBorder="1" applyAlignment="1">
      <alignment horizontal="center" vertical="center"/>
      <protection/>
    </xf>
    <xf numFmtId="169" fontId="3" fillId="0" borderId="30" xfId="21" applyNumberFormat="1" applyFont="1" applyBorder="1" applyAlignment="1">
      <alignment vertical="center"/>
      <protection/>
    </xf>
    <xf numFmtId="166" fontId="3" fillId="0" borderId="18" xfId="21" applyNumberFormat="1" applyFont="1" applyBorder="1" applyAlignment="1">
      <alignment vertical="center"/>
      <protection/>
    </xf>
    <xf numFmtId="166" fontId="3" fillId="0" borderId="18" xfId="21" applyNumberFormat="1" applyFont="1" applyBorder="1" applyAlignment="1">
      <alignment vertical="center" wrapText="1"/>
      <protection/>
    </xf>
    <xf numFmtId="169" fontId="3" fillId="0" borderId="29" xfId="21" applyNumberFormat="1" applyFont="1" applyBorder="1" applyAlignment="1">
      <alignment horizontal="center" vertical="center"/>
      <protection/>
    </xf>
    <xf numFmtId="169" fontId="3" fillId="0" borderId="29" xfId="21" applyNumberFormat="1" applyFont="1" applyBorder="1" applyAlignment="1">
      <alignment vertical="center"/>
      <protection/>
    </xf>
    <xf numFmtId="164" fontId="3" fillId="0" borderId="26" xfId="21" applyFont="1" applyBorder="1">
      <alignment/>
      <protection/>
    </xf>
    <xf numFmtId="164" fontId="3" fillId="5" borderId="29" xfId="21" applyFont="1" applyFill="1" applyBorder="1">
      <alignment/>
      <protection/>
    </xf>
    <xf numFmtId="164" fontId="3" fillId="5" borderId="18" xfId="21" applyFont="1" applyFill="1" applyBorder="1">
      <alignment/>
      <protection/>
    </xf>
    <xf numFmtId="164" fontId="3" fillId="5" borderId="7" xfId="21" applyFont="1" applyFill="1" applyBorder="1">
      <alignment/>
      <protection/>
    </xf>
    <xf numFmtId="169" fontId="3" fillId="5" borderId="29" xfId="21" applyNumberFormat="1" applyFont="1" applyFill="1" applyBorder="1" applyAlignment="1">
      <alignment horizontal="center"/>
      <protection/>
    </xf>
    <xf numFmtId="169" fontId="3" fillId="5" borderId="29" xfId="21" applyNumberFormat="1" applyFont="1" applyFill="1" applyBorder="1" applyAlignment="1">
      <alignment/>
      <protection/>
    </xf>
    <xf numFmtId="169" fontId="1" fillId="0" borderId="0" xfId="21" applyNumberFormat="1">
      <alignment/>
      <protection/>
    </xf>
    <xf numFmtId="169" fontId="1" fillId="0" borderId="0" xfId="21" applyNumberFormat="1" applyAlignment="1">
      <alignment/>
      <protection/>
    </xf>
    <xf numFmtId="164" fontId="1" fillId="0" borderId="0" xfId="21" applyAlignment="1">
      <alignment vertical="top"/>
      <protection/>
    </xf>
    <xf numFmtId="164" fontId="1" fillId="0" borderId="0" xfId="21" applyAlignment="1">
      <alignment vertical="top" wrapText="1"/>
      <protection/>
    </xf>
    <xf numFmtId="164" fontId="6" fillId="0" borderId="0" xfId="21" applyFont="1" applyBorder="1" applyAlignment="1">
      <alignment horizontal="center" vertical="top"/>
      <protection/>
    </xf>
    <xf numFmtId="164" fontId="1" fillId="0" borderId="14" xfId="21" applyFont="1" applyBorder="1" applyAlignment="1">
      <alignment vertical="center"/>
      <protection/>
    </xf>
    <xf numFmtId="166" fontId="1" fillId="0" borderId="13" xfId="21" applyNumberFormat="1" applyBorder="1" applyAlignment="1">
      <alignment vertical="center"/>
      <protection/>
    </xf>
    <xf numFmtId="166" fontId="1" fillId="0" borderId="31" xfId="21" applyNumberFormat="1" applyBorder="1" applyAlignment="1">
      <alignment vertical="center" shrinkToFit="1"/>
      <protection/>
    </xf>
    <xf numFmtId="166" fontId="1" fillId="0" borderId="0" xfId="21" applyNumberFormat="1" applyAlignment="1">
      <alignment vertical="top"/>
      <protection/>
    </xf>
    <xf numFmtId="166" fontId="1" fillId="0" borderId="0" xfId="21" applyNumberFormat="1" applyAlignment="1">
      <alignment vertical="top" wrapText="1"/>
      <protection/>
    </xf>
    <xf numFmtId="164" fontId="1" fillId="0" borderId="0" xfId="21" applyAlignment="1">
      <alignment horizontal="center" vertical="top"/>
      <protection/>
    </xf>
    <xf numFmtId="166" fontId="1" fillId="0" borderId="0" xfId="21" applyNumberFormat="1">
      <alignment/>
      <protection/>
    </xf>
    <xf numFmtId="164" fontId="6" fillId="0" borderId="0" xfId="21" applyFont="1" applyBorder="1" applyAlignment="1">
      <alignment horizontal="center"/>
      <protection/>
    </xf>
    <xf numFmtId="166" fontId="1" fillId="0" borderId="31" xfId="21" applyNumberFormat="1" applyFont="1" applyBorder="1" applyAlignment="1">
      <alignment vertical="center"/>
      <protection/>
    </xf>
    <xf numFmtId="164" fontId="1" fillId="3" borderId="14" xfId="21" applyFont="1" applyFill="1" applyBorder="1">
      <alignment/>
      <protection/>
    </xf>
    <xf numFmtId="166" fontId="1" fillId="3" borderId="13" xfId="21" applyNumberFormat="1" applyFill="1" applyBorder="1" applyAlignment="1">
      <alignment/>
      <protection/>
    </xf>
    <xf numFmtId="166" fontId="1" fillId="3" borderId="13" xfId="21" applyNumberFormat="1" applyFill="1" applyBorder="1">
      <alignment/>
      <protection/>
    </xf>
    <xf numFmtId="164" fontId="1" fillId="3" borderId="13" xfId="21" applyFill="1" applyBorder="1">
      <alignment/>
      <protection/>
    </xf>
    <xf numFmtId="164" fontId="1" fillId="3" borderId="31" xfId="21" applyFill="1" applyBorder="1">
      <alignment/>
      <protection/>
    </xf>
    <xf numFmtId="164" fontId="1" fillId="3" borderId="28" xfId="21" applyFont="1" applyFill="1" applyBorder="1">
      <alignment/>
      <protection/>
    </xf>
    <xf numFmtId="166" fontId="1" fillId="3" borderId="28" xfId="21" applyNumberFormat="1" applyFont="1" applyFill="1" applyBorder="1">
      <alignment/>
      <protection/>
    </xf>
    <xf numFmtId="164" fontId="1" fillId="3" borderId="27" xfId="21" applyFont="1" applyFill="1" applyBorder="1">
      <alignment/>
      <protection/>
    </xf>
    <xf numFmtId="164" fontId="1" fillId="3" borderId="28" xfId="21" applyFont="1" applyFill="1" applyBorder="1" applyAlignment="1">
      <alignment wrapText="1"/>
      <protection/>
    </xf>
    <xf numFmtId="164" fontId="1" fillId="3" borderId="17" xfId="21" applyFont="1" applyFill="1" applyBorder="1" applyAlignment="1">
      <alignment vertical="top"/>
      <protection/>
    </xf>
    <xf numFmtId="166" fontId="1" fillId="3" borderId="17" xfId="21" applyNumberFormat="1" applyFont="1" applyFill="1" applyBorder="1" applyAlignment="1">
      <alignment vertical="top"/>
      <protection/>
    </xf>
    <xf numFmtId="166" fontId="1" fillId="3" borderId="14" xfId="21" applyNumberFormat="1" applyFont="1" applyFill="1" applyBorder="1" applyAlignment="1">
      <alignment vertical="top"/>
      <protection/>
    </xf>
    <xf numFmtId="164" fontId="1" fillId="3" borderId="14" xfId="21" applyFill="1" applyBorder="1" applyAlignment="1">
      <alignment vertical="top"/>
      <protection/>
    </xf>
    <xf numFmtId="172" fontId="1" fillId="3" borderId="14" xfId="21" applyNumberFormat="1" applyFill="1" applyBorder="1" applyAlignment="1">
      <alignment vertical="top"/>
      <protection/>
    </xf>
    <xf numFmtId="169" fontId="1" fillId="3" borderId="14" xfId="21" applyNumberFormat="1" applyFill="1" applyBorder="1" applyAlignment="1">
      <alignment vertical="top"/>
      <protection/>
    </xf>
    <xf numFmtId="164" fontId="14" fillId="0" borderId="26" xfId="21" applyFont="1" applyBorder="1" applyAlignment="1">
      <alignment vertical="top"/>
      <protection/>
    </xf>
    <xf numFmtId="164" fontId="14" fillId="0" borderId="26" xfId="21" applyNumberFormat="1" applyFont="1" applyBorder="1" applyAlignment="1">
      <alignment vertical="top"/>
      <protection/>
    </xf>
    <xf numFmtId="164" fontId="14" fillId="0" borderId="30" xfId="21" applyNumberFormat="1" applyFont="1" applyBorder="1" applyAlignment="1">
      <alignment horizontal="left" vertical="top" wrapText="1"/>
      <protection/>
    </xf>
    <xf numFmtId="164" fontId="14" fillId="0" borderId="30" xfId="21" applyFont="1" applyBorder="1" applyAlignment="1">
      <alignment vertical="top" shrinkToFit="1"/>
      <protection/>
    </xf>
    <xf numFmtId="172" fontId="14" fillId="0" borderId="30" xfId="21" applyNumberFormat="1" applyFont="1" applyBorder="1" applyAlignment="1">
      <alignment vertical="top" shrinkToFit="1"/>
      <protection/>
    </xf>
    <xf numFmtId="169" fontId="14" fillId="4" borderId="30" xfId="21" applyNumberFormat="1" applyFont="1" applyFill="1" applyBorder="1" applyAlignment="1" applyProtection="1">
      <alignment vertical="top" shrinkToFit="1"/>
      <protection locked="0"/>
    </xf>
    <xf numFmtId="169" fontId="14" fillId="0" borderId="30" xfId="21" applyNumberFormat="1" applyFont="1" applyBorder="1" applyAlignment="1">
      <alignment vertical="top" shrinkToFit="1"/>
      <protection/>
    </xf>
    <xf numFmtId="164" fontId="14" fillId="0" borderId="26" xfId="21" applyFont="1" applyBorder="1" applyAlignment="1">
      <alignment vertical="top" shrinkToFit="1"/>
      <protection/>
    </xf>
    <xf numFmtId="164" fontId="14" fillId="0" borderId="0" xfId="21" applyFont="1">
      <alignment/>
      <protection/>
    </xf>
    <xf numFmtId="164" fontId="15" fillId="0" borderId="30" xfId="21" applyNumberFormat="1" applyFont="1" applyBorder="1" applyAlignment="1">
      <alignment horizontal="left" vertical="top" wrapText="1"/>
      <protection/>
    </xf>
    <xf numFmtId="164" fontId="15" fillId="0" borderId="30" xfId="21" applyNumberFormat="1" applyFont="1" applyBorder="1" applyAlignment="1">
      <alignment vertical="top" wrapText="1" shrinkToFit="1"/>
      <protection/>
    </xf>
    <xf numFmtId="172" fontId="15" fillId="0" borderId="30" xfId="21" applyNumberFormat="1" applyFont="1" applyBorder="1" applyAlignment="1">
      <alignment vertical="top" wrapText="1" shrinkToFit="1"/>
      <protection/>
    </xf>
    <xf numFmtId="164" fontId="16" fillId="0" borderId="30" xfId="21" applyNumberFormat="1" applyFont="1" applyBorder="1" applyAlignment="1">
      <alignment horizontal="left" vertical="top" wrapText="1"/>
      <protection/>
    </xf>
    <xf numFmtId="166" fontId="17" fillId="0" borderId="0" xfId="21" applyNumberFormat="1" applyFont="1" applyAlignment="1">
      <alignment wrapText="1"/>
      <protection/>
    </xf>
    <xf numFmtId="164" fontId="1" fillId="3" borderId="18" xfId="21" applyFont="1" applyFill="1" applyBorder="1" applyAlignment="1">
      <alignment vertical="top"/>
      <protection/>
    </xf>
    <xf numFmtId="164" fontId="1" fillId="3" borderId="18" xfId="21" applyNumberFormat="1" applyFont="1" applyFill="1" applyBorder="1" applyAlignment="1">
      <alignment vertical="top"/>
      <protection/>
    </xf>
    <xf numFmtId="164" fontId="1" fillId="3" borderId="29" xfId="21" applyNumberFormat="1" applyFont="1" applyFill="1" applyBorder="1" applyAlignment="1">
      <alignment horizontal="left" vertical="top" wrapText="1"/>
      <protection/>
    </xf>
    <xf numFmtId="164" fontId="1" fillId="3" borderId="29" xfId="21" applyFill="1" applyBorder="1" applyAlignment="1">
      <alignment vertical="top" shrinkToFit="1"/>
      <protection/>
    </xf>
    <xf numFmtId="172" fontId="1" fillId="3" borderId="29" xfId="21" applyNumberFormat="1" applyFill="1" applyBorder="1" applyAlignment="1">
      <alignment vertical="top" shrinkToFit="1"/>
      <protection/>
    </xf>
    <xf numFmtId="169" fontId="1" fillId="3" borderId="29" xfId="21" applyNumberFormat="1" applyFill="1" applyBorder="1" applyAlignment="1">
      <alignment vertical="top" shrinkToFit="1"/>
      <protection/>
    </xf>
    <xf numFmtId="164" fontId="1" fillId="3" borderId="18" xfId="21" applyFill="1" applyBorder="1" applyAlignment="1">
      <alignment vertical="top" shrinkToFit="1"/>
      <protection/>
    </xf>
    <xf numFmtId="164" fontId="18" fillId="0" borderId="30" xfId="21" applyNumberFormat="1" applyFont="1" applyBorder="1" applyAlignment="1">
      <alignment horizontal="left" vertical="top" wrapText="1"/>
      <protection/>
    </xf>
    <xf numFmtId="164" fontId="18" fillId="0" borderId="30" xfId="21" applyNumberFormat="1" applyFont="1" applyBorder="1" applyAlignment="1">
      <alignment vertical="top" wrapText="1" shrinkToFit="1"/>
      <protection/>
    </xf>
    <xf numFmtId="172" fontId="18" fillId="0" borderId="30" xfId="21" applyNumberFormat="1" applyFont="1" applyBorder="1" applyAlignment="1">
      <alignment vertical="top" wrapText="1" shrinkToFit="1"/>
      <protection/>
    </xf>
    <xf numFmtId="164" fontId="19" fillId="0" borderId="30" xfId="21" applyNumberFormat="1" applyFont="1" applyBorder="1" applyAlignment="1">
      <alignment horizontal="left" vertical="top" wrapText="1"/>
      <protection/>
    </xf>
    <xf numFmtId="164" fontId="19" fillId="0" borderId="30" xfId="21" applyNumberFormat="1" applyFont="1" applyBorder="1" applyAlignment="1">
      <alignment vertical="top" wrapText="1" shrinkToFit="1"/>
      <protection/>
    </xf>
    <xf numFmtId="172" fontId="19" fillId="0" borderId="30" xfId="21" applyNumberFormat="1" applyFont="1" applyBorder="1" applyAlignment="1">
      <alignment vertical="top" wrapText="1" shrinkToFit="1"/>
      <protection/>
    </xf>
    <xf numFmtId="164" fontId="14" fillId="0" borderId="18" xfId="21" applyFont="1" applyBorder="1" applyAlignment="1">
      <alignment vertical="top"/>
      <protection/>
    </xf>
    <xf numFmtId="164" fontId="14" fillId="0" borderId="18" xfId="21" applyNumberFormat="1" applyFont="1" applyBorder="1" applyAlignment="1">
      <alignment vertical="top"/>
      <protection/>
    </xf>
    <xf numFmtId="164" fontId="15" fillId="0" borderId="29" xfId="21" applyNumberFormat="1" applyFont="1" applyBorder="1" applyAlignment="1">
      <alignment horizontal="left" vertical="top" wrapText="1"/>
      <protection/>
    </xf>
    <xf numFmtId="164" fontId="15" fillId="0" borderId="29" xfId="21" applyNumberFormat="1" applyFont="1" applyBorder="1" applyAlignment="1">
      <alignment vertical="top" wrapText="1" shrinkToFit="1"/>
      <protection/>
    </xf>
    <xf numFmtId="172" fontId="15" fillId="0" borderId="29" xfId="21" applyNumberFormat="1" applyFont="1" applyBorder="1" applyAlignment="1">
      <alignment vertical="top" wrapText="1" shrinkToFit="1"/>
      <protection/>
    </xf>
    <xf numFmtId="169" fontId="14" fillId="0" borderId="29" xfId="21" applyNumberFormat="1" applyFont="1" applyBorder="1" applyAlignment="1">
      <alignment vertical="top" shrinkToFit="1"/>
      <protection/>
    </xf>
    <xf numFmtId="164" fontId="14" fillId="0" borderId="29" xfId="21" applyFont="1" applyBorder="1" applyAlignment="1">
      <alignment vertical="top" shrinkToFit="1"/>
      <protection/>
    </xf>
    <xf numFmtId="164" fontId="14" fillId="0" borderId="18" xfId="21" applyFont="1" applyBorder="1" applyAlignment="1">
      <alignment vertical="top" shrinkToFit="1"/>
      <protection/>
    </xf>
    <xf numFmtId="166" fontId="1" fillId="0" borderId="0" xfId="21" applyNumberFormat="1" applyAlignment="1">
      <alignment horizontal="left" vertical="top" wrapText="1"/>
      <protection/>
    </xf>
    <xf numFmtId="164" fontId="2" fillId="3" borderId="17" xfId="21" applyFont="1" applyFill="1" applyBorder="1" applyAlignment="1">
      <alignment vertical="top"/>
      <protection/>
    </xf>
    <xf numFmtId="166" fontId="2" fillId="3" borderId="13" xfId="21" applyNumberFormat="1" applyFont="1" applyFill="1" applyBorder="1" applyAlignment="1">
      <alignment vertical="top"/>
      <protection/>
    </xf>
    <xf numFmtId="166" fontId="2" fillId="3" borderId="13" xfId="21" applyNumberFormat="1" applyFont="1" applyFill="1" applyBorder="1" applyAlignment="1">
      <alignment horizontal="left" vertical="top" wrapText="1"/>
      <protection/>
    </xf>
    <xf numFmtId="164" fontId="2" fillId="3" borderId="13" xfId="21" applyFont="1" applyFill="1" applyBorder="1" applyAlignment="1">
      <alignment vertical="top"/>
      <protection/>
    </xf>
    <xf numFmtId="169" fontId="2" fillId="3" borderId="31" xfId="21" applyNumberFormat="1" applyFont="1" applyFill="1" applyBorder="1" applyAlignment="1">
      <alignment vertical="top"/>
      <protection/>
    </xf>
    <xf numFmtId="164" fontId="1" fillId="0" borderId="0" xfId="21" applyBorder="1" applyAlignment="1">
      <alignment vertical="top"/>
      <protection/>
    </xf>
    <xf numFmtId="164" fontId="1" fillId="4" borderId="14" xfId="21" applyFill="1" applyBorder="1" applyAlignment="1" applyProtection="1">
      <alignment vertical="top" wrapText="1"/>
      <protection locked="0"/>
    </xf>
    <xf numFmtId="166" fontId="1" fillId="0" borderId="0" xfId="21" applyNumberFormat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E380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"/>
    </sheetView>
  </sheetViews>
  <sheetFormatPr defaultColWidth="9.140625" defaultRowHeight="12.75"/>
  <cols>
    <col min="1" max="16384" width="8.7109375" style="1" customWidth="1"/>
  </cols>
  <sheetData>
    <row r="1" ht="12.75">
      <c r="A1" s="2" t="s">
        <v>0</v>
      </c>
    </row>
    <row r="2" spans="1:7" ht="57.75" customHeight="1">
      <c r="A2" s="3" t="s">
        <v>1</v>
      </c>
      <c r="B2" s="3"/>
      <c r="C2" s="3"/>
      <c r="D2" s="3"/>
      <c r="E2" s="3"/>
      <c r="F2" s="3"/>
      <c r="G2" s="3"/>
    </row>
  </sheetData>
  <mergeCells count="1">
    <mergeCell ref="A2:G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4"/>
  <sheetViews>
    <sheetView zoomScaleSheetLayoutView="75" workbookViewId="0" topLeftCell="B23">
      <selection activeCell="A29" sqref="A29"/>
    </sheetView>
  </sheetViews>
  <sheetFormatPr defaultColWidth="9.140625" defaultRowHeight="12.75"/>
  <cols>
    <col min="1" max="1" width="0" style="1" hidden="1" customWidth="1"/>
    <col min="2" max="2" width="9.140625" style="1" customWidth="1"/>
    <col min="3" max="3" width="7.421875" style="1" customWidth="1"/>
    <col min="4" max="4" width="13.421875" style="1" customWidth="1"/>
    <col min="5" max="5" width="12.140625" style="1" customWidth="1"/>
    <col min="6" max="6" width="11.421875" style="1" customWidth="1"/>
    <col min="7" max="7" width="12.7109375" style="4" customWidth="1"/>
    <col min="8" max="8" width="12.7109375" style="1" customWidth="1"/>
    <col min="9" max="9" width="12.7109375" style="4" customWidth="1"/>
    <col min="10" max="10" width="6.7109375" style="4" customWidth="1"/>
    <col min="11" max="11" width="4.28125" style="1" customWidth="1"/>
    <col min="12" max="15" width="10.7109375" style="1" customWidth="1"/>
    <col min="16" max="51" width="9.00390625" style="1" customWidth="1"/>
    <col min="52" max="52" width="93.28125" style="1" customWidth="1"/>
    <col min="53" max="16384" width="9.00390625" style="1" customWidth="1"/>
  </cols>
  <sheetData>
    <row r="1" spans="1:10" ht="33.75" customHeight="1">
      <c r="A1" s="5" t="s">
        <v>2</v>
      </c>
      <c r="B1" s="6" t="s">
        <v>3</v>
      </c>
      <c r="C1" s="6"/>
      <c r="D1" s="6"/>
      <c r="E1" s="6"/>
      <c r="F1" s="6"/>
      <c r="G1" s="6"/>
      <c r="H1" s="6"/>
      <c r="I1" s="6"/>
      <c r="J1" s="6"/>
    </row>
    <row r="2" spans="1:15" ht="23.25" customHeight="1">
      <c r="A2" s="7"/>
      <c r="B2" s="8" t="s">
        <v>4</v>
      </c>
      <c r="C2" s="9"/>
      <c r="D2" s="10" t="s">
        <v>5</v>
      </c>
      <c r="E2" s="10"/>
      <c r="F2" s="10"/>
      <c r="G2" s="10"/>
      <c r="H2" s="10"/>
      <c r="I2" s="10"/>
      <c r="J2" s="10"/>
      <c r="O2" s="11"/>
    </row>
    <row r="3" spans="1:10" ht="12.75" customHeight="1" hidden="1">
      <c r="A3" s="7"/>
      <c r="B3" s="12" t="s">
        <v>6</v>
      </c>
      <c r="C3" s="13"/>
      <c r="D3" s="14"/>
      <c r="E3" s="14"/>
      <c r="F3" s="14"/>
      <c r="G3" s="14"/>
      <c r="H3" s="14"/>
      <c r="I3" s="14"/>
      <c r="J3" s="14"/>
    </row>
    <row r="4" spans="1:10" ht="12.75" customHeight="1" hidden="1">
      <c r="A4" s="7"/>
      <c r="B4" s="15" t="s">
        <v>7</v>
      </c>
      <c r="C4" s="16"/>
      <c r="D4" s="17"/>
      <c r="E4" s="17"/>
      <c r="F4" s="18"/>
      <c r="G4" s="19"/>
      <c r="H4" s="18"/>
      <c r="I4" s="19"/>
      <c r="J4" s="20"/>
    </row>
    <row r="5" spans="1:10" ht="24" customHeight="1">
      <c r="A5" s="7"/>
      <c r="B5" s="21" t="s">
        <v>8</v>
      </c>
      <c r="C5" s="22"/>
      <c r="D5" s="23" t="s">
        <v>9</v>
      </c>
      <c r="E5" s="24"/>
      <c r="F5" s="24"/>
      <c r="G5" s="24"/>
      <c r="H5" s="25" t="s">
        <v>10</v>
      </c>
      <c r="I5" s="23" t="s">
        <v>11</v>
      </c>
      <c r="J5" s="26"/>
    </row>
    <row r="6" spans="1:10" ht="15.75" customHeight="1">
      <c r="A6" s="7"/>
      <c r="B6" s="27"/>
      <c r="C6" s="24"/>
      <c r="D6" s="23" t="s">
        <v>12</v>
      </c>
      <c r="E6" s="24"/>
      <c r="F6" s="24"/>
      <c r="G6" s="24"/>
      <c r="H6" s="25" t="s">
        <v>13</v>
      </c>
      <c r="I6" s="23" t="s">
        <v>14</v>
      </c>
      <c r="J6" s="26"/>
    </row>
    <row r="7" spans="1:10" ht="15.75" customHeight="1">
      <c r="A7" s="7"/>
      <c r="B7" s="28"/>
      <c r="C7" s="29" t="s">
        <v>15</v>
      </c>
      <c r="D7" s="30" t="s">
        <v>16</v>
      </c>
      <c r="E7" s="31"/>
      <c r="F7" s="31"/>
      <c r="G7" s="31"/>
      <c r="H7" s="32"/>
      <c r="I7" s="31"/>
      <c r="J7" s="33"/>
    </row>
    <row r="8" spans="1:10" ht="12.75" customHeight="1" hidden="1">
      <c r="A8" s="7"/>
      <c r="B8" s="21" t="s">
        <v>17</v>
      </c>
      <c r="C8" s="22"/>
      <c r="D8" s="34"/>
      <c r="E8" s="22"/>
      <c r="F8" s="22"/>
      <c r="G8" s="35"/>
      <c r="H8" s="25" t="s">
        <v>10</v>
      </c>
      <c r="I8" s="36"/>
      <c r="J8" s="26"/>
    </row>
    <row r="9" spans="1:10" ht="12.75" customHeight="1" hidden="1">
      <c r="A9" s="37"/>
      <c r="B9" s="7"/>
      <c r="C9" s="22"/>
      <c r="D9" s="34"/>
      <c r="E9" s="22"/>
      <c r="F9" s="22"/>
      <c r="G9" s="35"/>
      <c r="H9" s="25" t="s">
        <v>13</v>
      </c>
      <c r="I9" s="36"/>
      <c r="J9" s="26"/>
    </row>
    <row r="10" spans="1:10" ht="12.75" customHeight="1" hidden="1">
      <c r="A10" s="7"/>
      <c r="B10" s="38"/>
      <c r="C10" s="39"/>
      <c r="D10" s="40"/>
      <c r="E10" s="41"/>
      <c r="F10" s="41"/>
      <c r="G10" s="42"/>
      <c r="H10" s="42"/>
      <c r="I10" s="43"/>
      <c r="J10" s="33"/>
    </row>
    <row r="11" spans="1:10" ht="24" customHeight="1">
      <c r="A11" s="7"/>
      <c r="B11" s="21" t="s">
        <v>18</v>
      </c>
      <c r="C11" s="22"/>
      <c r="D11" s="44" t="s">
        <v>19</v>
      </c>
      <c r="E11" s="44"/>
      <c r="F11" s="44"/>
      <c r="G11" s="44"/>
      <c r="H11" s="25" t="s">
        <v>10</v>
      </c>
      <c r="I11" s="45" t="s">
        <v>20</v>
      </c>
      <c r="J11" s="26"/>
    </row>
    <row r="12" spans="1:10" ht="15.75" customHeight="1">
      <c r="A12" s="7"/>
      <c r="B12" s="27"/>
      <c r="C12" s="24"/>
      <c r="D12" s="45" t="s">
        <v>21</v>
      </c>
      <c r="E12" s="45"/>
      <c r="F12" s="45"/>
      <c r="G12" s="45"/>
      <c r="H12" s="25" t="s">
        <v>13</v>
      </c>
      <c r="I12" s="45" t="s">
        <v>22</v>
      </c>
      <c r="J12" s="26"/>
    </row>
    <row r="13" spans="1:10" ht="15.75" customHeight="1">
      <c r="A13" s="7"/>
      <c r="B13" s="28"/>
      <c r="C13" s="46" t="s">
        <v>23</v>
      </c>
      <c r="D13" s="47" t="s">
        <v>24</v>
      </c>
      <c r="E13" s="47"/>
      <c r="F13" s="47"/>
      <c r="G13" s="47"/>
      <c r="H13" s="48"/>
      <c r="I13" s="31"/>
      <c r="J13" s="33"/>
    </row>
    <row r="14" spans="1:10" ht="12.75" customHeight="1" hidden="1">
      <c r="A14" s="7"/>
      <c r="B14" s="49" t="s">
        <v>25</v>
      </c>
      <c r="C14" s="50"/>
      <c r="D14" s="51"/>
      <c r="E14" s="52"/>
      <c r="F14" s="52"/>
      <c r="G14" s="52"/>
      <c r="H14" s="53"/>
      <c r="I14" s="52"/>
      <c r="J14" s="54"/>
    </row>
    <row r="15" spans="1:10" ht="32.25" customHeight="1">
      <c r="A15" s="7"/>
      <c r="B15" s="38" t="s">
        <v>26</v>
      </c>
      <c r="C15" s="55"/>
      <c r="D15" s="42"/>
      <c r="E15" s="56"/>
      <c r="F15" s="56"/>
      <c r="G15" s="57"/>
      <c r="H15" s="57"/>
      <c r="I15" s="58" t="s">
        <v>27</v>
      </c>
      <c r="J15" s="58"/>
    </row>
    <row r="16" spans="1:10" ht="23.25" customHeight="1">
      <c r="A16" s="59" t="s">
        <v>28</v>
      </c>
      <c r="B16" s="60" t="s">
        <v>28</v>
      </c>
      <c r="C16" s="61"/>
      <c r="D16" s="62"/>
      <c r="E16" s="63"/>
      <c r="F16" s="63"/>
      <c r="G16" s="63"/>
      <c r="H16" s="63"/>
      <c r="I16" s="64">
        <f>SUMIF(F49:F60,A16,I49:I60)+SUMIF(F49:F60,"PSU",I49:I60)</f>
        <v>0</v>
      </c>
      <c r="J16" s="64"/>
    </row>
    <row r="17" spans="1:10" ht="23.25" customHeight="1">
      <c r="A17" s="59" t="s">
        <v>29</v>
      </c>
      <c r="B17" s="60" t="s">
        <v>29</v>
      </c>
      <c r="C17" s="61"/>
      <c r="D17" s="62"/>
      <c r="E17" s="63"/>
      <c r="F17" s="63"/>
      <c r="G17" s="63"/>
      <c r="H17" s="63"/>
      <c r="I17" s="64">
        <f>SUMIF(F49:F60,A17,I49:I60)</f>
        <v>0</v>
      </c>
      <c r="J17" s="64"/>
    </row>
    <row r="18" spans="1:10" ht="23.25" customHeight="1">
      <c r="A18" s="59" t="s">
        <v>30</v>
      </c>
      <c r="B18" s="60" t="s">
        <v>30</v>
      </c>
      <c r="C18" s="61"/>
      <c r="D18" s="62"/>
      <c r="E18" s="63"/>
      <c r="F18" s="63"/>
      <c r="G18" s="63"/>
      <c r="H18" s="63"/>
      <c r="I18" s="64">
        <f>SUMIF(F49:F60,A18,I49:I60)</f>
        <v>0</v>
      </c>
      <c r="J18" s="64"/>
    </row>
    <row r="19" spans="1:10" ht="23.25" customHeight="1">
      <c r="A19" s="59" t="s">
        <v>31</v>
      </c>
      <c r="B19" s="60" t="s">
        <v>32</v>
      </c>
      <c r="C19" s="61"/>
      <c r="D19" s="62"/>
      <c r="E19" s="63"/>
      <c r="F19" s="63"/>
      <c r="G19" s="63"/>
      <c r="H19" s="63"/>
      <c r="I19" s="64">
        <f>SUMIF(F49:F60,A19,I49:I60)</f>
        <v>0</v>
      </c>
      <c r="J19" s="64"/>
    </row>
    <row r="20" spans="1:10" ht="23.25" customHeight="1">
      <c r="A20" s="59" t="s">
        <v>33</v>
      </c>
      <c r="B20" s="60" t="s">
        <v>34</v>
      </c>
      <c r="C20" s="61"/>
      <c r="D20" s="62"/>
      <c r="E20" s="63"/>
      <c r="F20" s="63"/>
      <c r="G20" s="63"/>
      <c r="H20" s="63"/>
      <c r="I20" s="64">
        <f>SUMIF(F49:F60,A20,I49:I60)</f>
        <v>0</v>
      </c>
      <c r="J20" s="64"/>
    </row>
    <row r="21" spans="1:10" ht="23.25" customHeight="1">
      <c r="A21" s="7"/>
      <c r="B21" s="65" t="s">
        <v>27</v>
      </c>
      <c r="C21" s="66"/>
      <c r="D21" s="67"/>
      <c r="E21" s="68"/>
      <c r="F21" s="68"/>
      <c r="G21" s="68"/>
      <c r="H21" s="68"/>
      <c r="I21" s="69">
        <f>SUM(I16:J20)</f>
        <v>0</v>
      </c>
      <c r="J21" s="69"/>
    </row>
    <row r="22" spans="1:10" ht="33" customHeight="1">
      <c r="A22" s="7"/>
      <c r="B22" s="70" t="s">
        <v>35</v>
      </c>
      <c r="C22" s="61"/>
      <c r="D22" s="62"/>
      <c r="E22" s="71"/>
      <c r="F22" s="72"/>
      <c r="G22" s="73"/>
      <c r="H22" s="73"/>
      <c r="I22" s="73"/>
      <c r="J22" s="74"/>
    </row>
    <row r="23" spans="1:10" ht="23.25" customHeight="1">
      <c r="A23" s="7"/>
      <c r="B23" s="75" t="s">
        <v>36</v>
      </c>
      <c r="C23" s="61"/>
      <c r="D23" s="62"/>
      <c r="E23" s="76">
        <v>15</v>
      </c>
      <c r="F23" s="72" t="s">
        <v>37</v>
      </c>
      <c r="G23" s="77" t="e">
        <f>"zakladdphsnivypocet"</f>
        <v>#NAME?</v>
      </c>
      <c r="H23" s="77"/>
      <c r="I23" s="77"/>
      <c r="J23" s="74" t="str">
        <f aca="true" t="shared" si="0" ref="J23:J28">Mena</f>
        <v>CZK</v>
      </c>
    </row>
    <row r="24" spans="1:10" ht="12.75" customHeight="1" hidden="1">
      <c r="A24" s="7"/>
      <c r="B24" s="75" t="s">
        <v>38</v>
      </c>
      <c r="C24" s="61"/>
      <c r="D24" s="62"/>
      <c r="E24" s="76" t="e">
        <f>SazbaDPH1</f>
        <v>#REF!</v>
      </c>
      <c r="F24" s="72" t="s">
        <v>37</v>
      </c>
      <c r="G24" s="78">
        <f>I23*E23/100</f>
        <v>0</v>
      </c>
      <c r="H24" s="78"/>
      <c r="I24" s="78"/>
      <c r="J24" s="74" t="str">
        <f t="shared" si="0"/>
        <v>CZK</v>
      </c>
    </row>
    <row r="25" spans="1:10" ht="23.25" customHeight="1">
      <c r="A25" s="7"/>
      <c r="B25" s="75" t="s">
        <v>39</v>
      </c>
      <c r="C25" s="61"/>
      <c r="D25" s="62"/>
      <c r="E25" s="76">
        <v>21</v>
      </c>
      <c r="F25" s="72" t="s">
        <v>37</v>
      </c>
      <c r="G25" s="77" t="e">
        <f>"zakladdphzaklvypocet"</f>
        <v>#NAME?</v>
      </c>
      <c r="H25" s="77"/>
      <c r="I25" s="77"/>
      <c r="J25" s="74" t="str">
        <f t="shared" si="0"/>
        <v>CZK</v>
      </c>
    </row>
    <row r="26" spans="1:10" ht="12.75" customHeight="1" hidden="1">
      <c r="A26" s="7"/>
      <c r="B26" s="79" t="s">
        <v>40</v>
      </c>
      <c r="C26" s="80"/>
      <c r="D26" s="81"/>
      <c r="E26" s="82" t="e">
        <f>SazbaDPH2</f>
        <v>#REF!</v>
      </c>
      <c r="F26" s="83" t="s">
        <v>37</v>
      </c>
      <c r="G26" s="84">
        <f>I25*E25/100</f>
        <v>0</v>
      </c>
      <c r="H26" s="84"/>
      <c r="I26" s="84"/>
      <c r="J26" s="85" t="str">
        <f t="shared" si="0"/>
        <v>CZK</v>
      </c>
    </row>
    <row r="27" spans="1:10" ht="12.75" customHeight="1" hidden="1">
      <c r="A27" s="7"/>
      <c r="B27" s="21" t="s">
        <v>41</v>
      </c>
      <c r="C27" s="86"/>
      <c r="D27" s="87"/>
      <c r="E27" s="86"/>
      <c r="F27" s="88"/>
      <c r="G27" s="89">
        <f>0</f>
        <v>0</v>
      </c>
      <c r="H27" s="89"/>
      <c r="I27" s="89"/>
      <c r="J27" s="90" t="str">
        <f t="shared" si="0"/>
        <v>CZK</v>
      </c>
    </row>
    <row r="28" spans="1:10" ht="27.75" customHeight="1">
      <c r="A28" s="7"/>
      <c r="B28" s="91" t="s">
        <v>42</v>
      </c>
      <c r="C28" s="92"/>
      <c r="D28" s="92"/>
      <c r="E28" s="93"/>
      <c r="F28" s="94"/>
      <c r="G28" s="95" t="e">
        <f>"zakladdphsnivypocet"+"zakladdphzaklvypocet"</f>
        <v>#NAME?</v>
      </c>
      <c r="H28" s="95"/>
      <c r="I28" s="95"/>
      <c r="J28" s="96" t="str">
        <f t="shared" si="0"/>
        <v>CZK</v>
      </c>
    </row>
    <row r="29" spans="1:10" ht="12.75" customHeight="1" hidden="1">
      <c r="A29" s="7"/>
      <c r="B29" s="91" t="s">
        <v>43</v>
      </c>
      <c r="C29" s="97"/>
      <c r="D29" s="97"/>
      <c r="E29" s="97"/>
      <c r="F29" s="97"/>
      <c r="G29" s="98" t="e">
        <f>ZakladDPHSni+DPHSni+ZakladDPHZakl+DPHZakl+Zaokrouhleni</f>
        <v>#NAME?</v>
      </c>
      <c r="H29" s="98"/>
      <c r="I29" s="98"/>
      <c r="J29" s="99" t="s">
        <v>44</v>
      </c>
    </row>
    <row r="30" spans="1:10" ht="12.75" customHeight="1">
      <c r="A30" s="37"/>
      <c r="B30" s="7"/>
      <c r="C30" s="22"/>
      <c r="D30" s="22"/>
      <c r="E30" s="22"/>
      <c r="F30" s="22"/>
      <c r="G30" s="35"/>
      <c r="H30" s="22"/>
      <c r="I30" s="35"/>
      <c r="J30" s="100"/>
    </row>
    <row r="31" spans="1:10" ht="30" customHeight="1">
      <c r="A31" s="37"/>
      <c r="B31" s="7"/>
      <c r="C31" s="22"/>
      <c r="D31" s="22"/>
      <c r="E31" s="22"/>
      <c r="F31" s="22"/>
      <c r="G31" s="35"/>
      <c r="H31" s="22"/>
      <c r="I31" s="35"/>
      <c r="J31" s="100"/>
    </row>
    <row r="32" spans="1:10" ht="18.75" customHeight="1">
      <c r="A32" s="7"/>
      <c r="B32" s="101"/>
      <c r="C32" s="102" t="s">
        <v>45</v>
      </c>
      <c r="D32" s="103"/>
      <c r="E32" s="103"/>
      <c r="F32" s="102" t="s">
        <v>46</v>
      </c>
      <c r="G32" s="103"/>
      <c r="H32" s="104">
        <f ca="1">TODAY()</f>
        <v>42919</v>
      </c>
      <c r="I32" s="103"/>
      <c r="J32" s="100"/>
    </row>
    <row r="33" spans="1:10" ht="47.25" customHeight="1">
      <c r="A33" s="37"/>
      <c r="B33" s="7"/>
      <c r="C33" s="22"/>
      <c r="D33" s="22"/>
      <c r="E33" s="22"/>
      <c r="F33" s="22"/>
      <c r="G33" s="35"/>
      <c r="H33" s="22"/>
      <c r="I33" s="35"/>
      <c r="J33" s="100"/>
    </row>
    <row r="34" spans="1:10" s="2" customFormat="1" ht="18.75" customHeight="1">
      <c r="A34" s="105"/>
      <c r="B34" s="106"/>
      <c r="C34" s="107"/>
      <c r="D34" s="108"/>
      <c r="E34" s="108"/>
      <c r="F34" s="107"/>
      <c r="G34" s="109"/>
      <c r="H34" s="108"/>
      <c r="I34" s="109"/>
      <c r="J34" s="110"/>
    </row>
    <row r="35" spans="1:10" ht="12.75" customHeight="1">
      <c r="A35" s="37"/>
      <c r="B35" s="7"/>
      <c r="C35" s="22"/>
      <c r="D35" s="111" t="s">
        <v>47</v>
      </c>
      <c r="E35" s="111"/>
      <c r="F35" s="22"/>
      <c r="G35" s="35"/>
      <c r="H35" s="112" t="s">
        <v>48</v>
      </c>
      <c r="I35" s="35"/>
      <c r="J35" s="100"/>
    </row>
    <row r="36" spans="1:10" ht="13.5" customHeight="1">
      <c r="A36" s="113"/>
      <c r="B36" s="114"/>
      <c r="C36" s="115"/>
      <c r="D36" s="115"/>
      <c r="E36" s="115"/>
      <c r="F36" s="115"/>
      <c r="G36" s="116"/>
      <c r="H36" s="115"/>
      <c r="I36" s="116"/>
      <c r="J36" s="117"/>
    </row>
    <row r="37" spans="2:10" ht="12.75" customHeight="1" hidden="1">
      <c r="B37" s="118" t="s">
        <v>49</v>
      </c>
      <c r="C37" s="119"/>
      <c r="D37" s="119"/>
      <c r="E37" s="119"/>
      <c r="F37" s="120"/>
      <c r="G37" s="120"/>
      <c r="H37" s="120"/>
      <c r="I37" s="120"/>
      <c r="J37" s="119"/>
    </row>
    <row r="38" spans="1:10" ht="12.75" customHeight="1" hidden="1">
      <c r="A38" s="121" t="s">
        <v>50</v>
      </c>
      <c r="B38" s="122" t="s">
        <v>51</v>
      </c>
      <c r="C38" s="123" t="s">
        <v>52</v>
      </c>
      <c r="D38" s="124"/>
      <c r="E38" s="124"/>
      <c r="F38" s="125" t="str">
        <f>B23</f>
        <v>Základ pro sníženou DPH</v>
      </c>
      <c r="G38" s="125" t="str">
        <f>B25</f>
        <v>Základ pro základní DPH</v>
      </c>
      <c r="H38" s="126" t="s">
        <v>53</v>
      </c>
      <c r="I38" s="127" t="s">
        <v>54</v>
      </c>
      <c r="J38" s="128" t="s">
        <v>37</v>
      </c>
    </row>
    <row r="39" spans="1:10" ht="12.75" customHeight="1" hidden="1">
      <c r="A39" s="121">
        <v>1</v>
      </c>
      <c r="B39" s="129"/>
      <c r="C39" s="130"/>
      <c r="D39" s="130"/>
      <c r="E39" s="130"/>
      <c r="F39" s="131">
        <f>' Pol'!AC190</f>
        <v>0</v>
      </c>
      <c r="G39" s="132">
        <f>' Pol'!AD190</f>
        <v>0</v>
      </c>
      <c r="H39" s="133"/>
      <c r="I39" s="134">
        <f>F39+G39+H39</f>
        <v>0</v>
      </c>
      <c r="J39" s="135" t="e">
        <f>IF("cenacelkemvypocet"=0,"",I39/"cenacelkemvypocet"*100)</f>
        <v>#NAME?</v>
      </c>
    </row>
    <row r="40" spans="1:10" ht="12.75" customHeight="1" hidden="1">
      <c r="A40" s="121"/>
      <c r="B40" s="136" t="s">
        <v>55</v>
      </c>
      <c r="C40" s="136"/>
      <c r="D40" s="136"/>
      <c r="E40" s="136"/>
      <c r="F40" s="137">
        <f>SUMIF(A39:A39,"=1",F39:F39)</f>
        <v>0</v>
      </c>
      <c r="G40" s="138">
        <f>SUMIF(A39:A39,"=1",G39:G39)</f>
        <v>0</v>
      </c>
      <c r="H40" s="138">
        <f>SUMIF(A39:A39,"=1",H39:H39)</f>
        <v>0</v>
      </c>
      <c r="I40" s="139">
        <f>SUMIF(A39:A39,"=1",I39:I39)</f>
        <v>0</v>
      </c>
      <c r="J40" s="140" t="e">
        <f>SUMIF(A39:A39,"=1",J39:J39)</f>
        <v>#NAME?</v>
      </c>
    </row>
    <row r="42" ht="12.75">
      <c r="B42" s="1" t="s">
        <v>56</v>
      </c>
    </row>
    <row r="43" spans="2:52" ht="12.75" customHeight="1">
      <c r="B43" s="141" t="s">
        <v>57</v>
      </c>
      <c r="C43" s="141"/>
      <c r="D43" s="141"/>
      <c r="E43" s="141"/>
      <c r="F43" s="141"/>
      <c r="G43" s="141"/>
      <c r="H43" s="141"/>
      <c r="I43" s="141"/>
      <c r="J43" s="141"/>
      <c r="AZ43" s="142" t="str">
        <f>B43</f>
        <v>SO 04 oprava koryta-úsek řkm 3,043-3,175</v>
      </c>
    </row>
    <row r="46" ht="15">
      <c r="B46" s="143" t="s">
        <v>58</v>
      </c>
    </row>
    <row r="48" spans="1:10" ht="25.5" customHeight="1">
      <c r="A48" s="144"/>
      <c r="B48" s="145" t="s">
        <v>51</v>
      </c>
      <c r="C48" s="146" t="s">
        <v>52</v>
      </c>
      <c r="D48" s="147"/>
      <c r="E48" s="147"/>
      <c r="F48" s="145" t="s">
        <v>59</v>
      </c>
      <c r="G48" s="145"/>
      <c r="H48" s="145"/>
      <c r="I48" s="145" t="s">
        <v>27</v>
      </c>
      <c r="J48" s="145"/>
    </row>
    <row r="49" spans="1:10" ht="25.5" customHeight="1">
      <c r="A49" s="148"/>
      <c r="B49" s="149" t="s">
        <v>60</v>
      </c>
      <c r="C49" s="150" t="s">
        <v>61</v>
      </c>
      <c r="D49" s="150"/>
      <c r="E49" s="150"/>
      <c r="F49" s="151" t="s">
        <v>28</v>
      </c>
      <c r="G49" s="152"/>
      <c r="H49" s="152"/>
      <c r="I49" s="152">
        <f>' Pol'!G8</f>
        <v>0</v>
      </c>
      <c r="J49" s="152"/>
    </row>
    <row r="50" spans="1:10" ht="25.5" customHeight="1">
      <c r="A50" s="148"/>
      <c r="B50" s="153" t="s">
        <v>62</v>
      </c>
      <c r="C50" s="154" t="s">
        <v>63</v>
      </c>
      <c r="D50" s="154"/>
      <c r="E50" s="154"/>
      <c r="F50" s="155" t="s">
        <v>28</v>
      </c>
      <c r="G50" s="156"/>
      <c r="H50" s="156"/>
      <c r="I50" s="156">
        <f>' Pol'!G50</f>
        <v>0</v>
      </c>
      <c r="J50" s="156"/>
    </row>
    <row r="51" spans="1:10" ht="25.5" customHeight="1">
      <c r="A51" s="148"/>
      <c r="B51" s="153" t="s">
        <v>64</v>
      </c>
      <c r="C51" s="154" t="s">
        <v>65</v>
      </c>
      <c r="D51" s="154"/>
      <c r="E51" s="154"/>
      <c r="F51" s="155" t="s">
        <v>28</v>
      </c>
      <c r="G51" s="156"/>
      <c r="H51" s="156"/>
      <c r="I51" s="156">
        <f>' Pol'!G63</f>
        <v>0</v>
      </c>
      <c r="J51" s="156"/>
    </row>
    <row r="52" spans="1:10" ht="25.5" customHeight="1">
      <c r="A52" s="148"/>
      <c r="B52" s="153" t="s">
        <v>66</v>
      </c>
      <c r="C52" s="154" t="s">
        <v>67</v>
      </c>
      <c r="D52" s="154"/>
      <c r="E52" s="154"/>
      <c r="F52" s="155" t="s">
        <v>28</v>
      </c>
      <c r="G52" s="156"/>
      <c r="H52" s="156"/>
      <c r="I52" s="156">
        <f>' Pol'!G100</f>
        <v>0</v>
      </c>
      <c r="J52" s="156"/>
    </row>
    <row r="53" spans="1:10" ht="25.5" customHeight="1">
      <c r="A53" s="148"/>
      <c r="B53" s="153" t="s">
        <v>68</v>
      </c>
      <c r="C53" s="154" t="s">
        <v>69</v>
      </c>
      <c r="D53" s="154"/>
      <c r="E53" s="154"/>
      <c r="F53" s="155" t="s">
        <v>28</v>
      </c>
      <c r="G53" s="156"/>
      <c r="H53" s="156"/>
      <c r="I53" s="156">
        <f>' Pol'!G109</f>
        <v>0</v>
      </c>
      <c r="J53" s="156"/>
    </row>
    <row r="54" spans="1:10" ht="25.5" customHeight="1">
      <c r="A54" s="148"/>
      <c r="B54" s="153" t="s">
        <v>70</v>
      </c>
      <c r="C54" s="154" t="s">
        <v>71</v>
      </c>
      <c r="D54" s="154"/>
      <c r="E54" s="154"/>
      <c r="F54" s="155" t="s">
        <v>28</v>
      </c>
      <c r="G54" s="156"/>
      <c r="H54" s="156"/>
      <c r="I54" s="156">
        <f>' Pol'!G119</f>
        <v>0</v>
      </c>
      <c r="J54" s="156"/>
    </row>
    <row r="55" spans="1:10" ht="25.5" customHeight="1">
      <c r="A55" s="148"/>
      <c r="B55" s="153" t="s">
        <v>72</v>
      </c>
      <c r="C55" s="154" t="s">
        <v>73</v>
      </c>
      <c r="D55" s="154"/>
      <c r="E55" s="154"/>
      <c r="F55" s="155" t="s">
        <v>28</v>
      </c>
      <c r="G55" s="156"/>
      <c r="H55" s="156"/>
      <c r="I55" s="156">
        <f>' Pol'!G122</f>
        <v>0</v>
      </c>
      <c r="J55" s="156"/>
    </row>
    <row r="56" spans="1:10" ht="25.5" customHeight="1">
      <c r="A56" s="148"/>
      <c r="B56" s="153" t="s">
        <v>74</v>
      </c>
      <c r="C56" s="154" t="s">
        <v>75</v>
      </c>
      <c r="D56" s="154"/>
      <c r="E56" s="154"/>
      <c r="F56" s="155" t="s">
        <v>28</v>
      </c>
      <c r="G56" s="156"/>
      <c r="H56" s="156"/>
      <c r="I56" s="156">
        <f>' Pol'!G131</f>
        <v>0</v>
      </c>
      <c r="J56" s="156"/>
    </row>
    <row r="57" spans="1:10" ht="25.5" customHeight="1">
      <c r="A57" s="148"/>
      <c r="B57" s="153" t="s">
        <v>76</v>
      </c>
      <c r="C57" s="154" t="s">
        <v>77</v>
      </c>
      <c r="D57" s="154"/>
      <c r="E57" s="154"/>
      <c r="F57" s="155" t="s">
        <v>28</v>
      </c>
      <c r="G57" s="156"/>
      <c r="H57" s="156"/>
      <c r="I57" s="156">
        <f>' Pol'!G155</f>
        <v>0</v>
      </c>
      <c r="J57" s="156"/>
    </row>
    <row r="58" spans="1:10" ht="25.5" customHeight="1">
      <c r="A58" s="148"/>
      <c r="B58" s="153" t="s">
        <v>78</v>
      </c>
      <c r="C58" s="154" t="s">
        <v>79</v>
      </c>
      <c r="D58" s="154"/>
      <c r="E58" s="154"/>
      <c r="F58" s="155" t="s">
        <v>28</v>
      </c>
      <c r="G58" s="156"/>
      <c r="H58" s="156"/>
      <c r="I58" s="156">
        <f>' Pol'!G169</f>
        <v>0</v>
      </c>
      <c r="J58" s="156"/>
    </row>
    <row r="59" spans="1:10" ht="25.5" customHeight="1">
      <c r="A59" s="148"/>
      <c r="B59" s="153" t="s">
        <v>80</v>
      </c>
      <c r="C59" s="154" t="s">
        <v>81</v>
      </c>
      <c r="D59" s="154"/>
      <c r="E59" s="154"/>
      <c r="F59" s="155" t="s">
        <v>29</v>
      </c>
      <c r="G59" s="156"/>
      <c r="H59" s="156"/>
      <c r="I59" s="156">
        <f>' Pol'!G171</f>
        <v>0</v>
      </c>
      <c r="J59" s="156"/>
    </row>
    <row r="60" spans="1:10" ht="25.5" customHeight="1">
      <c r="A60" s="148"/>
      <c r="B60" s="157" t="s">
        <v>82</v>
      </c>
      <c r="C60" s="158" t="s">
        <v>83</v>
      </c>
      <c r="D60" s="158"/>
      <c r="E60" s="158"/>
      <c r="F60" s="159" t="s">
        <v>29</v>
      </c>
      <c r="G60" s="160"/>
      <c r="H60" s="160"/>
      <c r="I60" s="160">
        <f>' Pol'!G185</f>
        <v>0</v>
      </c>
      <c r="J60" s="160"/>
    </row>
    <row r="61" spans="1:10" ht="25.5" customHeight="1">
      <c r="A61" s="161"/>
      <c r="B61" s="162" t="s">
        <v>54</v>
      </c>
      <c r="C61" s="163"/>
      <c r="D61" s="164"/>
      <c r="E61" s="164"/>
      <c r="F61" s="165"/>
      <c r="G61" s="166"/>
      <c r="H61" s="166"/>
      <c r="I61" s="166">
        <f>SUM(I49:I60)</f>
        <v>0</v>
      </c>
      <c r="J61" s="166"/>
    </row>
    <row r="62" spans="6:10" ht="12.75">
      <c r="F62" s="167"/>
      <c r="G62" s="168"/>
      <c r="H62" s="167"/>
      <c r="I62" s="168"/>
      <c r="J62" s="168"/>
    </row>
    <row r="63" spans="6:10" ht="12.75">
      <c r="F63" s="167"/>
      <c r="G63" s="168"/>
      <c r="H63" s="167"/>
      <c r="I63" s="168"/>
      <c r="J63" s="168"/>
    </row>
    <row r="64" spans="6:10" ht="12.75">
      <c r="F64" s="167"/>
      <c r="G64" s="168"/>
      <c r="H64" s="167"/>
      <c r="I64" s="168"/>
      <c r="J64" s="168"/>
    </row>
  </sheetData>
  <mergeCells count="64">
    <mergeCell ref="B1:J1"/>
    <mergeCell ref="D2:J2"/>
    <mergeCell ref="D3:J3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B40:E40"/>
    <mergeCell ref="B43:J43"/>
    <mergeCell ref="I48:J48"/>
    <mergeCell ref="C49:E49"/>
    <mergeCell ref="I49:J49"/>
    <mergeCell ref="C50:E50"/>
    <mergeCell ref="I50:J50"/>
    <mergeCell ref="C51:E51"/>
    <mergeCell ref="I51:J51"/>
    <mergeCell ref="C52:E52"/>
    <mergeCell ref="I52:J52"/>
    <mergeCell ref="C53:E53"/>
    <mergeCell ref="I53:J53"/>
    <mergeCell ref="C54:E54"/>
    <mergeCell ref="I54:J54"/>
    <mergeCell ref="C55:E55"/>
    <mergeCell ref="I55:J55"/>
    <mergeCell ref="C56:E56"/>
    <mergeCell ref="I56:J56"/>
    <mergeCell ref="C57:E57"/>
    <mergeCell ref="I57:J57"/>
    <mergeCell ref="C58:E58"/>
    <mergeCell ref="I58:J58"/>
    <mergeCell ref="C59:E59"/>
    <mergeCell ref="I59:J59"/>
    <mergeCell ref="C60:E60"/>
    <mergeCell ref="I60:J60"/>
    <mergeCell ref="I61:J61"/>
  </mergeCells>
  <printOptions/>
  <pageMargins left="0.39375" right="0.19652777777777777" top="0.5902777777777778" bottom="0.39305555555555555" header="0.5118055555555555" footer="0.19652777777777777"/>
  <pageSetup horizontalDpi="300" verticalDpi="300" orientation="portrait" paperSize="9"/>
  <headerFooter alignWithMargins="0">
    <oddFooter>&amp;L&amp;"Arial CE,obyčejné"&amp;9Zpracováno programem RTS Stavitel +,  © RTS, a.s.&amp;R&amp;"Arial CE,obyčejné"&amp;9Stránka &amp;P z &amp;N</oddFooter>
  </headerFooter>
  <rowBreaks count="2" manualBreakCount="2">
    <brk id="36" max="255" man="1"/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5" sqref="A5"/>
    </sheetView>
  </sheetViews>
  <sheetFormatPr defaultColWidth="9.140625" defaultRowHeight="12.75"/>
  <cols>
    <col min="1" max="1" width="4.28125" style="169" customWidth="1"/>
    <col min="2" max="2" width="14.421875" style="169" customWidth="1"/>
    <col min="3" max="3" width="38.28125" style="170" customWidth="1"/>
    <col min="4" max="4" width="4.57421875" style="169" customWidth="1"/>
    <col min="5" max="5" width="10.57421875" style="169" customWidth="1"/>
    <col min="6" max="6" width="9.8515625" style="169" customWidth="1"/>
    <col min="7" max="7" width="12.7109375" style="169" customWidth="1"/>
    <col min="8" max="16384" width="9.140625" style="169" customWidth="1"/>
  </cols>
  <sheetData>
    <row r="1" spans="1:7" ht="15">
      <c r="A1" s="171" t="s">
        <v>84</v>
      </c>
      <c r="B1" s="171"/>
      <c r="C1" s="171"/>
      <c r="D1" s="171"/>
      <c r="E1" s="171"/>
      <c r="F1" s="171"/>
      <c r="G1" s="171"/>
    </row>
    <row r="2" spans="1:7" ht="24.75" customHeight="1">
      <c r="A2" s="172" t="s">
        <v>85</v>
      </c>
      <c r="B2" s="173"/>
      <c r="C2" s="174"/>
      <c r="D2" s="174"/>
      <c r="E2" s="174"/>
      <c r="F2" s="174"/>
      <c r="G2" s="174"/>
    </row>
    <row r="3" spans="1:7" ht="12.75" customHeight="1" hidden="1">
      <c r="A3" s="172" t="s">
        <v>86</v>
      </c>
      <c r="B3" s="173"/>
      <c r="C3" s="174"/>
      <c r="D3" s="174"/>
      <c r="E3" s="174"/>
      <c r="F3" s="174"/>
      <c r="G3" s="174"/>
    </row>
    <row r="4" spans="1:7" ht="12.75" customHeight="1" hidden="1">
      <c r="A4" s="172" t="s">
        <v>87</v>
      </c>
      <c r="B4" s="173"/>
      <c r="C4" s="174"/>
      <c r="D4" s="174"/>
      <c r="E4" s="174"/>
      <c r="F4" s="174"/>
      <c r="G4" s="174"/>
    </row>
    <row r="5" spans="2:4" ht="12.75" hidden="1">
      <c r="B5" s="175"/>
      <c r="C5" s="176"/>
      <c r="D5" s="177"/>
    </row>
  </sheetData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CE,obyčejné"&amp;9Zpracováno programem RTS Stavitel +,  © RTS, a.s.&amp;RStrana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P19" sqref="P19"/>
    </sheetView>
  </sheetViews>
  <sheetFormatPr defaultColWidth="9.140625" defaultRowHeight="12.75" outlineLevelRow="1"/>
  <cols>
    <col min="1" max="1" width="4.28125" style="1" customWidth="1"/>
    <col min="2" max="2" width="14.421875" style="178" customWidth="1"/>
    <col min="3" max="3" width="38.28125" style="178" customWidth="1"/>
    <col min="4" max="4" width="4.57421875" style="1" customWidth="1"/>
    <col min="5" max="5" width="10.57421875" style="1" customWidth="1"/>
    <col min="6" max="6" width="9.8515625" style="1" customWidth="1"/>
    <col min="7" max="7" width="12.7109375" style="1" customWidth="1"/>
    <col min="8" max="13" width="0" style="1" hidden="1" customWidth="1"/>
    <col min="14" max="17" width="8.7109375" style="1" customWidth="1"/>
    <col min="18" max="21" width="0" style="1" hidden="1" customWidth="1"/>
    <col min="22" max="28" width="8.7109375" style="1" customWidth="1"/>
    <col min="29" max="39" width="0" style="1" hidden="1" customWidth="1"/>
    <col min="40" max="52" width="8.7109375" style="1" customWidth="1"/>
    <col min="53" max="53" width="73.57421875" style="1" customWidth="1"/>
    <col min="54" max="16384" width="8.7109375" style="1" customWidth="1"/>
  </cols>
  <sheetData>
    <row r="1" spans="1:31" ht="15">
      <c r="A1" s="179" t="s">
        <v>84</v>
      </c>
      <c r="B1" s="179"/>
      <c r="C1" s="179"/>
      <c r="D1" s="179"/>
      <c r="E1" s="179"/>
      <c r="F1" s="179"/>
      <c r="G1" s="179"/>
      <c r="AE1" s="1" t="s">
        <v>88</v>
      </c>
    </row>
    <row r="2" spans="1:31" ht="12.75">
      <c r="A2" s="172" t="s">
        <v>89</v>
      </c>
      <c r="B2" s="173"/>
      <c r="C2" s="180" t="s">
        <v>5</v>
      </c>
      <c r="D2" s="180"/>
      <c r="E2" s="180"/>
      <c r="F2" s="180"/>
      <c r="G2" s="180"/>
      <c r="AE2" s="1" t="s">
        <v>90</v>
      </c>
    </row>
    <row r="3" spans="1:31" ht="12.75">
      <c r="A3" s="172" t="s">
        <v>86</v>
      </c>
      <c r="B3" s="173"/>
      <c r="C3" s="180"/>
      <c r="D3" s="180"/>
      <c r="E3" s="180"/>
      <c r="F3" s="180"/>
      <c r="G3" s="180"/>
      <c r="AE3" s="1" t="s">
        <v>91</v>
      </c>
    </row>
    <row r="4" spans="1:31" ht="12.75">
      <c r="A4" s="172" t="s">
        <v>87</v>
      </c>
      <c r="B4" s="173"/>
      <c r="C4" s="180"/>
      <c r="D4" s="180"/>
      <c r="E4" s="180"/>
      <c r="F4" s="180"/>
      <c r="G4" s="180"/>
      <c r="AE4" s="1" t="s">
        <v>92</v>
      </c>
    </row>
    <row r="5" spans="1:31" ht="12.75">
      <c r="A5" s="181" t="s">
        <v>93</v>
      </c>
      <c r="B5" s="182"/>
      <c r="C5" s="183"/>
      <c r="D5" s="184"/>
      <c r="E5" s="184"/>
      <c r="F5" s="184"/>
      <c r="G5" s="185"/>
      <c r="AE5" s="1" t="s">
        <v>94</v>
      </c>
    </row>
    <row r="7" spans="1:21" ht="36.75">
      <c r="A7" s="186" t="s">
        <v>95</v>
      </c>
      <c r="B7" s="187" t="s">
        <v>96</v>
      </c>
      <c r="C7" s="187" t="s">
        <v>97</v>
      </c>
      <c r="D7" s="186" t="s">
        <v>98</v>
      </c>
      <c r="E7" s="186" t="s">
        <v>99</v>
      </c>
      <c r="F7" s="188" t="s">
        <v>100</v>
      </c>
      <c r="G7" s="186" t="s">
        <v>27</v>
      </c>
      <c r="H7" s="189" t="s">
        <v>101</v>
      </c>
      <c r="I7" s="189" t="s">
        <v>102</v>
      </c>
      <c r="J7" s="189" t="s">
        <v>103</v>
      </c>
      <c r="K7" s="189" t="s">
        <v>104</v>
      </c>
      <c r="L7" s="189" t="s">
        <v>105</v>
      </c>
      <c r="M7" s="189" t="s">
        <v>106</v>
      </c>
      <c r="N7" s="189" t="s">
        <v>107</v>
      </c>
      <c r="O7" s="189" t="s">
        <v>108</v>
      </c>
      <c r="P7" s="189" t="s">
        <v>109</v>
      </c>
      <c r="Q7" s="189" t="s">
        <v>110</v>
      </c>
      <c r="R7" s="189" t="s">
        <v>111</v>
      </c>
      <c r="S7" s="189" t="s">
        <v>112</v>
      </c>
      <c r="T7" s="189" t="s">
        <v>113</v>
      </c>
      <c r="U7" s="189" t="s">
        <v>114</v>
      </c>
    </row>
    <row r="8" spans="1:31" ht="12.75">
      <c r="A8" s="190" t="s">
        <v>115</v>
      </c>
      <c r="B8" s="191" t="s">
        <v>60</v>
      </c>
      <c r="C8" s="192" t="s">
        <v>61</v>
      </c>
      <c r="D8" s="193"/>
      <c r="E8" s="194"/>
      <c r="F8" s="195"/>
      <c r="G8" s="195">
        <f>SUMIF(AE9:AE49,"&lt;&gt;NOR",G9:G49)</f>
        <v>0</v>
      </c>
      <c r="H8" s="195"/>
      <c r="I8" s="195">
        <f>SUM(I9:I49)</f>
        <v>0</v>
      </c>
      <c r="J8" s="195"/>
      <c r="K8" s="195">
        <f>SUM(K9:K49)</f>
        <v>0</v>
      </c>
      <c r="L8" s="195"/>
      <c r="M8" s="195">
        <f>SUM(M9:M49)</f>
        <v>0</v>
      </c>
      <c r="N8" s="193"/>
      <c r="O8" s="193">
        <f>SUM(O9:O49)</f>
        <v>14.08671</v>
      </c>
      <c r="P8" s="193"/>
      <c r="Q8" s="193">
        <f>SUM(Q9:Q49)</f>
        <v>24.0015</v>
      </c>
      <c r="R8" s="193"/>
      <c r="S8" s="193"/>
      <c r="T8" s="190"/>
      <c r="U8" s="193">
        <f>SUM(U9:U49)</f>
        <v>540.66</v>
      </c>
      <c r="AE8" s="1" t="s">
        <v>116</v>
      </c>
    </row>
    <row r="9" spans="1:60" ht="12.75" outlineLevel="1">
      <c r="A9" s="196">
        <v>1</v>
      </c>
      <c r="B9" s="197" t="s">
        <v>117</v>
      </c>
      <c r="C9" s="198" t="s">
        <v>118</v>
      </c>
      <c r="D9" s="199" t="s">
        <v>119</v>
      </c>
      <c r="E9" s="200">
        <v>120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0</v>
      </c>
      <c r="M9" s="202">
        <f>G9*(1+L9/100)</f>
        <v>0</v>
      </c>
      <c r="N9" s="199">
        <v>0</v>
      </c>
      <c r="O9" s="199">
        <f>ROUND(E9*N9,5)</f>
        <v>0</v>
      </c>
      <c r="P9" s="199">
        <v>0</v>
      </c>
      <c r="Q9" s="199">
        <f>ROUND(E9*P9,5)</f>
        <v>0</v>
      </c>
      <c r="R9" s="199"/>
      <c r="S9" s="199"/>
      <c r="T9" s="203">
        <v>0.203</v>
      </c>
      <c r="U9" s="199">
        <f>ROUND(E9*T9,2)</f>
        <v>24.36</v>
      </c>
      <c r="V9" s="204"/>
      <c r="W9" s="204"/>
      <c r="X9" s="204"/>
      <c r="Y9" s="204"/>
      <c r="Z9" s="204"/>
      <c r="AA9" s="204"/>
      <c r="AB9" s="204"/>
      <c r="AC9" s="204"/>
      <c r="AD9" s="204"/>
      <c r="AE9" s="204" t="s">
        <v>120</v>
      </c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75" outlineLevel="1">
      <c r="A10" s="196"/>
      <c r="B10" s="197"/>
      <c r="C10" s="205" t="s">
        <v>121</v>
      </c>
      <c r="D10" s="206"/>
      <c r="E10" s="207">
        <v>120</v>
      </c>
      <c r="F10" s="202"/>
      <c r="G10" s="202"/>
      <c r="H10" s="202"/>
      <c r="I10" s="202"/>
      <c r="J10" s="202"/>
      <c r="K10" s="202"/>
      <c r="L10" s="202"/>
      <c r="M10" s="202"/>
      <c r="N10" s="199"/>
      <c r="O10" s="199"/>
      <c r="P10" s="199"/>
      <c r="Q10" s="199"/>
      <c r="R10" s="199"/>
      <c r="S10" s="199"/>
      <c r="T10" s="203"/>
      <c r="U10" s="199"/>
      <c r="V10" s="204"/>
      <c r="W10" s="204"/>
      <c r="X10" s="204"/>
      <c r="Y10" s="204"/>
      <c r="Z10" s="204"/>
      <c r="AA10" s="204"/>
      <c r="AB10" s="204"/>
      <c r="AC10" s="204"/>
      <c r="AD10" s="204"/>
      <c r="AE10" s="204" t="s">
        <v>122</v>
      </c>
      <c r="AF10" s="204">
        <v>0</v>
      </c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12.75" outlineLevel="1">
      <c r="A11" s="196">
        <v>2</v>
      </c>
      <c r="B11" s="197" t="s">
        <v>123</v>
      </c>
      <c r="C11" s="198" t="s">
        <v>124</v>
      </c>
      <c r="D11" s="199" t="s">
        <v>125</v>
      </c>
      <c r="E11" s="200">
        <v>15</v>
      </c>
      <c r="F11" s="201"/>
      <c r="G11" s="202">
        <f>ROUND(E11*F11,2)</f>
        <v>0</v>
      </c>
      <c r="H11" s="201"/>
      <c r="I11" s="202">
        <f>ROUND(E11*H11,2)</f>
        <v>0</v>
      </c>
      <c r="J11" s="201"/>
      <c r="K11" s="202">
        <f>ROUND(E11*J11,2)</f>
        <v>0</v>
      </c>
      <c r="L11" s="202">
        <v>0</v>
      </c>
      <c r="M11" s="202">
        <f>G11*(1+L11/100)</f>
        <v>0</v>
      </c>
      <c r="N11" s="199">
        <v>0</v>
      </c>
      <c r="O11" s="199">
        <f>ROUND(E11*N11,5)</f>
        <v>0</v>
      </c>
      <c r="P11" s="199">
        <v>0</v>
      </c>
      <c r="Q11" s="199">
        <f>ROUND(E11*P11,5)</f>
        <v>0</v>
      </c>
      <c r="R11" s="199"/>
      <c r="S11" s="199"/>
      <c r="T11" s="203">
        <v>0</v>
      </c>
      <c r="U11" s="199">
        <f>ROUND(E11*T11,2)</f>
        <v>0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 t="s">
        <v>120</v>
      </c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12.75" outlineLevel="1">
      <c r="A12" s="196">
        <v>3</v>
      </c>
      <c r="B12" s="197" t="s">
        <v>126</v>
      </c>
      <c r="C12" s="198" t="s">
        <v>127</v>
      </c>
      <c r="D12" s="199" t="s">
        <v>128</v>
      </c>
      <c r="E12" s="200">
        <v>17</v>
      </c>
      <c r="F12" s="201"/>
      <c r="G12" s="202">
        <f>ROUND(E12*F12,2)</f>
        <v>0</v>
      </c>
      <c r="H12" s="201"/>
      <c r="I12" s="202">
        <f>ROUND(E12*H12,2)</f>
        <v>0</v>
      </c>
      <c r="J12" s="201"/>
      <c r="K12" s="202">
        <f>ROUND(E12*J12,2)</f>
        <v>0</v>
      </c>
      <c r="L12" s="202">
        <v>0</v>
      </c>
      <c r="M12" s="202">
        <f>G12*(1+L12/100)</f>
        <v>0</v>
      </c>
      <c r="N12" s="199">
        <v>0</v>
      </c>
      <c r="O12" s="199">
        <f>ROUND(E12*N12,5)</f>
        <v>0</v>
      </c>
      <c r="P12" s="199">
        <v>0</v>
      </c>
      <c r="Q12" s="199">
        <f>ROUND(E12*P12,5)</f>
        <v>0</v>
      </c>
      <c r="R12" s="199"/>
      <c r="S12" s="199"/>
      <c r="T12" s="203">
        <v>1.5669999999999997</v>
      </c>
      <c r="U12" s="199">
        <f>ROUND(E12*T12,2)</f>
        <v>26.64</v>
      </c>
      <c r="V12" s="204"/>
      <c r="W12" s="204"/>
      <c r="X12" s="204"/>
      <c r="Y12" s="204"/>
      <c r="Z12" s="204"/>
      <c r="AA12" s="204"/>
      <c r="AB12" s="204"/>
      <c r="AC12" s="204"/>
      <c r="AD12" s="204"/>
      <c r="AE12" s="204" t="s">
        <v>120</v>
      </c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75" outlineLevel="1">
      <c r="A13" s="196"/>
      <c r="B13" s="197"/>
      <c r="C13" s="205" t="s">
        <v>129</v>
      </c>
      <c r="D13" s="206"/>
      <c r="E13" s="207">
        <v>17</v>
      </c>
      <c r="F13" s="202"/>
      <c r="G13" s="202"/>
      <c r="H13" s="202"/>
      <c r="I13" s="202"/>
      <c r="J13" s="202"/>
      <c r="K13" s="202"/>
      <c r="L13" s="202"/>
      <c r="M13" s="202"/>
      <c r="N13" s="199"/>
      <c r="O13" s="199"/>
      <c r="P13" s="199"/>
      <c r="Q13" s="199"/>
      <c r="R13" s="199"/>
      <c r="S13" s="199"/>
      <c r="T13" s="203"/>
      <c r="U13" s="199"/>
      <c r="V13" s="204"/>
      <c r="W13" s="204"/>
      <c r="X13" s="204"/>
      <c r="Y13" s="204"/>
      <c r="Z13" s="204"/>
      <c r="AA13" s="204"/>
      <c r="AB13" s="204"/>
      <c r="AC13" s="204"/>
      <c r="AD13" s="204"/>
      <c r="AE13" s="204" t="s">
        <v>122</v>
      </c>
      <c r="AF13" s="204">
        <v>0</v>
      </c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2.75" outlineLevel="1">
      <c r="A14" s="196">
        <v>4</v>
      </c>
      <c r="B14" s="197" t="s">
        <v>130</v>
      </c>
      <c r="C14" s="198" t="s">
        <v>131</v>
      </c>
      <c r="D14" s="199" t="s">
        <v>128</v>
      </c>
      <c r="E14" s="200">
        <v>17</v>
      </c>
      <c r="F14" s="201"/>
      <c r="G14" s="202">
        <f>ROUND(E14*F14,2)</f>
        <v>0</v>
      </c>
      <c r="H14" s="201"/>
      <c r="I14" s="202">
        <f>ROUND(E14*H14,2)</f>
        <v>0</v>
      </c>
      <c r="J14" s="201"/>
      <c r="K14" s="202">
        <f>ROUND(E14*J14,2)</f>
        <v>0</v>
      </c>
      <c r="L14" s="202">
        <v>0</v>
      </c>
      <c r="M14" s="202">
        <f>G14*(1+L14/100)</f>
        <v>0</v>
      </c>
      <c r="N14" s="199">
        <v>0</v>
      </c>
      <c r="O14" s="199">
        <f>ROUND(E14*N14,5)</f>
        <v>0</v>
      </c>
      <c r="P14" s="199">
        <v>0</v>
      </c>
      <c r="Q14" s="199">
        <f>ROUND(E14*P14,5)</f>
        <v>0</v>
      </c>
      <c r="R14" s="199"/>
      <c r="S14" s="199"/>
      <c r="T14" s="203">
        <v>0.009000000000000001</v>
      </c>
      <c r="U14" s="199">
        <f>ROUND(E14*T14,2)</f>
        <v>0.15</v>
      </c>
      <c r="V14" s="204"/>
      <c r="W14" s="204"/>
      <c r="X14" s="204"/>
      <c r="Y14" s="204"/>
      <c r="Z14" s="204"/>
      <c r="AA14" s="204"/>
      <c r="AB14" s="204"/>
      <c r="AC14" s="204"/>
      <c r="AD14" s="204"/>
      <c r="AE14" s="204" t="s">
        <v>120</v>
      </c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2.75" outlineLevel="1">
      <c r="A15" s="196">
        <v>5</v>
      </c>
      <c r="B15" s="197" t="s">
        <v>132</v>
      </c>
      <c r="C15" s="198" t="s">
        <v>133</v>
      </c>
      <c r="D15" s="199" t="s">
        <v>134</v>
      </c>
      <c r="E15" s="200">
        <v>30.6</v>
      </c>
      <c r="F15" s="201"/>
      <c r="G15" s="202">
        <f>ROUND(E15*F15,2)</f>
        <v>0</v>
      </c>
      <c r="H15" s="201"/>
      <c r="I15" s="202">
        <f>ROUND(E15*H15,2)</f>
        <v>0</v>
      </c>
      <c r="J15" s="201"/>
      <c r="K15" s="202">
        <f>ROUND(E15*J15,2)</f>
        <v>0</v>
      </c>
      <c r="L15" s="202">
        <v>0</v>
      </c>
      <c r="M15" s="202">
        <f>G15*(1+L15/100)</f>
        <v>0</v>
      </c>
      <c r="N15" s="199">
        <v>0</v>
      </c>
      <c r="O15" s="199">
        <f>ROUND(E15*N15,5)</f>
        <v>0</v>
      </c>
      <c r="P15" s="199">
        <v>0</v>
      </c>
      <c r="Q15" s="199">
        <f>ROUND(E15*P15,5)</f>
        <v>0</v>
      </c>
      <c r="R15" s="199"/>
      <c r="S15" s="199"/>
      <c r="T15" s="203">
        <v>0</v>
      </c>
      <c r="U15" s="199">
        <f>ROUND(E15*T15,2)</f>
        <v>0</v>
      </c>
      <c r="V15" s="204"/>
      <c r="W15" s="204"/>
      <c r="X15" s="204"/>
      <c r="Y15" s="204"/>
      <c r="Z15" s="204"/>
      <c r="AA15" s="204"/>
      <c r="AB15" s="204"/>
      <c r="AC15" s="204"/>
      <c r="AD15" s="204"/>
      <c r="AE15" s="204" t="s">
        <v>120</v>
      </c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ht="12.75" outlineLevel="1">
      <c r="A16" s="196"/>
      <c r="B16" s="197"/>
      <c r="C16" s="205" t="s">
        <v>135</v>
      </c>
      <c r="D16" s="206"/>
      <c r="E16" s="207">
        <v>30.6</v>
      </c>
      <c r="F16" s="202"/>
      <c r="G16" s="202"/>
      <c r="H16" s="202"/>
      <c r="I16" s="202"/>
      <c r="J16" s="202"/>
      <c r="K16" s="202"/>
      <c r="L16" s="202"/>
      <c r="M16" s="202"/>
      <c r="N16" s="199"/>
      <c r="O16" s="199"/>
      <c r="P16" s="199"/>
      <c r="Q16" s="199"/>
      <c r="R16" s="199"/>
      <c r="S16" s="199"/>
      <c r="T16" s="203"/>
      <c r="U16" s="199"/>
      <c r="V16" s="204"/>
      <c r="W16" s="204"/>
      <c r="X16" s="204"/>
      <c r="Y16" s="204"/>
      <c r="Z16" s="204"/>
      <c r="AA16" s="204"/>
      <c r="AB16" s="204"/>
      <c r="AC16" s="204"/>
      <c r="AD16" s="204"/>
      <c r="AE16" s="204" t="s">
        <v>122</v>
      </c>
      <c r="AF16" s="204">
        <v>0</v>
      </c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12.75" outlineLevel="1">
      <c r="A17" s="196">
        <v>6</v>
      </c>
      <c r="B17" s="197" t="s">
        <v>136</v>
      </c>
      <c r="C17" s="198" t="s">
        <v>137</v>
      </c>
      <c r="D17" s="199" t="s">
        <v>128</v>
      </c>
      <c r="E17" s="200">
        <v>17</v>
      </c>
      <c r="F17" s="201"/>
      <c r="G17" s="202">
        <f>ROUND(E17*F17,2)</f>
        <v>0</v>
      </c>
      <c r="H17" s="201"/>
      <c r="I17" s="202">
        <f>ROUND(E17*H17,2)</f>
        <v>0</v>
      </c>
      <c r="J17" s="201"/>
      <c r="K17" s="202">
        <f>ROUND(E17*J17,2)</f>
        <v>0</v>
      </c>
      <c r="L17" s="202">
        <v>0</v>
      </c>
      <c r="M17" s="202">
        <f>G17*(1+L17/100)</f>
        <v>0</v>
      </c>
      <c r="N17" s="199">
        <v>0</v>
      </c>
      <c r="O17" s="199">
        <f>ROUND(E17*N17,5)</f>
        <v>0</v>
      </c>
      <c r="P17" s="199">
        <v>0</v>
      </c>
      <c r="Q17" s="199">
        <f>ROUND(E17*P17,5)</f>
        <v>0</v>
      </c>
      <c r="R17" s="199"/>
      <c r="S17" s="199"/>
      <c r="T17" s="203">
        <v>0.011</v>
      </c>
      <c r="U17" s="199">
        <f>ROUND(E17*T17,2)</f>
        <v>0.19</v>
      </c>
      <c r="V17" s="204"/>
      <c r="W17" s="204"/>
      <c r="X17" s="204"/>
      <c r="Y17" s="204"/>
      <c r="Z17" s="204"/>
      <c r="AA17" s="204"/>
      <c r="AB17" s="204"/>
      <c r="AC17" s="204"/>
      <c r="AD17" s="204"/>
      <c r="AE17" s="204" t="s">
        <v>120</v>
      </c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12.75" outlineLevel="1">
      <c r="A18" s="196">
        <v>7</v>
      </c>
      <c r="B18" s="197" t="s">
        <v>138</v>
      </c>
      <c r="C18" s="198" t="s">
        <v>139</v>
      </c>
      <c r="D18" s="199" t="s">
        <v>128</v>
      </c>
      <c r="E18" s="200">
        <v>374</v>
      </c>
      <c r="F18" s="201"/>
      <c r="G18" s="202">
        <f>ROUND(E18*F18,2)</f>
        <v>0</v>
      </c>
      <c r="H18" s="201"/>
      <c r="I18" s="202">
        <f>ROUND(E18*H18,2)</f>
        <v>0</v>
      </c>
      <c r="J18" s="201"/>
      <c r="K18" s="202">
        <f>ROUND(E18*J18,2)</f>
        <v>0</v>
      </c>
      <c r="L18" s="202">
        <v>0</v>
      </c>
      <c r="M18" s="202">
        <f>G18*(1+L18/100)</f>
        <v>0</v>
      </c>
      <c r="N18" s="199">
        <v>0</v>
      </c>
      <c r="O18" s="199">
        <f>ROUND(E18*N18,5)</f>
        <v>0</v>
      </c>
      <c r="P18" s="199">
        <v>0</v>
      </c>
      <c r="Q18" s="199">
        <f>ROUND(E18*P18,5)</f>
        <v>0</v>
      </c>
      <c r="R18" s="199"/>
      <c r="S18" s="199"/>
      <c r="T18" s="203">
        <v>0</v>
      </c>
      <c r="U18" s="199">
        <f>ROUND(E18*T18,2)</f>
        <v>0</v>
      </c>
      <c r="V18" s="204"/>
      <c r="W18" s="204"/>
      <c r="X18" s="204"/>
      <c r="Y18" s="204"/>
      <c r="Z18" s="204"/>
      <c r="AA18" s="204"/>
      <c r="AB18" s="204"/>
      <c r="AC18" s="204"/>
      <c r="AD18" s="204"/>
      <c r="AE18" s="204" t="s">
        <v>120</v>
      </c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12.75" outlineLevel="1">
      <c r="A19" s="196"/>
      <c r="B19" s="197"/>
      <c r="C19" s="205" t="s">
        <v>140</v>
      </c>
      <c r="D19" s="206"/>
      <c r="E19" s="207">
        <v>374</v>
      </c>
      <c r="F19" s="202"/>
      <c r="G19" s="202"/>
      <c r="H19" s="202"/>
      <c r="I19" s="202"/>
      <c r="J19" s="202"/>
      <c r="K19" s="202"/>
      <c r="L19" s="202"/>
      <c r="M19" s="202"/>
      <c r="N19" s="199"/>
      <c r="O19" s="199"/>
      <c r="P19" s="199"/>
      <c r="Q19" s="199"/>
      <c r="R19" s="199"/>
      <c r="S19" s="199"/>
      <c r="T19" s="203"/>
      <c r="U19" s="199"/>
      <c r="V19" s="204"/>
      <c r="W19" s="204"/>
      <c r="X19" s="204"/>
      <c r="Y19" s="204"/>
      <c r="Z19" s="204"/>
      <c r="AA19" s="204"/>
      <c r="AB19" s="204"/>
      <c r="AC19" s="204"/>
      <c r="AD19" s="204"/>
      <c r="AE19" s="204" t="s">
        <v>122</v>
      </c>
      <c r="AF19" s="204">
        <v>0</v>
      </c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2.75" outlineLevel="1">
      <c r="A20" s="196">
        <v>8</v>
      </c>
      <c r="B20" s="197" t="s">
        <v>130</v>
      </c>
      <c r="C20" s="198" t="s">
        <v>131</v>
      </c>
      <c r="D20" s="199" t="s">
        <v>128</v>
      </c>
      <c r="E20" s="200">
        <v>446.63</v>
      </c>
      <c r="F20" s="201"/>
      <c r="G20" s="202">
        <f>ROUND(E20*F20,2)</f>
        <v>0</v>
      </c>
      <c r="H20" s="201"/>
      <c r="I20" s="202">
        <f>ROUND(E20*H20,2)</f>
        <v>0</v>
      </c>
      <c r="J20" s="201"/>
      <c r="K20" s="202">
        <f>ROUND(E20*J20,2)</f>
        <v>0</v>
      </c>
      <c r="L20" s="202">
        <v>0</v>
      </c>
      <c r="M20" s="202">
        <f>G20*(1+L20/100)</f>
        <v>0</v>
      </c>
      <c r="N20" s="199">
        <v>0</v>
      </c>
      <c r="O20" s="199">
        <f>ROUND(E20*N20,5)</f>
        <v>0</v>
      </c>
      <c r="P20" s="199">
        <v>0</v>
      </c>
      <c r="Q20" s="199">
        <f>ROUND(E20*P20,5)</f>
        <v>0</v>
      </c>
      <c r="R20" s="199"/>
      <c r="S20" s="199"/>
      <c r="T20" s="203">
        <v>0.009000000000000001</v>
      </c>
      <c r="U20" s="199">
        <f>ROUND(E20*T20,2)</f>
        <v>4.02</v>
      </c>
      <c r="V20" s="204"/>
      <c r="W20" s="204"/>
      <c r="X20" s="204"/>
      <c r="Y20" s="204"/>
      <c r="Z20" s="204"/>
      <c r="AA20" s="204"/>
      <c r="AB20" s="204"/>
      <c r="AC20" s="204"/>
      <c r="AD20" s="204"/>
      <c r="AE20" s="204" t="s">
        <v>120</v>
      </c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12.75" outlineLevel="1">
      <c r="A21" s="196">
        <v>9</v>
      </c>
      <c r="B21" s="197" t="s">
        <v>132</v>
      </c>
      <c r="C21" s="198" t="s">
        <v>133</v>
      </c>
      <c r="D21" s="199" t="s">
        <v>134</v>
      </c>
      <c r="E21" s="200">
        <v>1084.516</v>
      </c>
      <c r="F21" s="201"/>
      <c r="G21" s="202">
        <f>ROUND(E21*F21,2)</f>
        <v>0</v>
      </c>
      <c r="H21" s="201"/>
      <c r="I21" s="202">
        <f>ROUND(E21*H21,2)</f>
        <v>0</v>
      </c>
      <c r="J21" s="201"/>
      <c r="K21" s="202">
        <f>ROUND(E21*J21,2)</f>
        <v>0</v>
      </c>
      <c r="L21" s="202">
        <v>0</v>
      </c>
      <c r="M21" s="202">
        <f>G21*(1+L21/100)</f>
        <v>0</v>
      </c>
      <c r="N21" s="199">
        <v>0</v>
      </c>
      <c r="O21" s="199">
        <f>ROUND(E21*N21,5)</f>
        <v>0</v>
      </c>
      <c r="P21" s="199">
        <v>0</v>
      </c>
      <c r="Q21" s="199">
        <f>ROUND(E21*P21,5)</f>
        <v>0</v>
      </c>
      <c r="R21" s="199"/>
      <c r="S21" s="199"/>
      <c r="T21" s="203">
        <v>0</v>
      </c>
      <c r="U21" s="199">
        <f>ROUND(E21*T21,2)</f>
        <v>0</v>
      </c>
      <c r="V21" s="204"/>
      <c r="W21" s="204"/>
      <c r="X21" s="204"/>
      <c r="Y21" s="204"/>
      <c r="Z21" s="204"/>
      <c r="AA21" s="204"/>
      <c r="AB21" s="204"/>
      <c r="AC21" s="204"/>
      <c r="AD21" s="204"/>
      <c r="AE21" s="204" t="s">
        <v>120</v>
      </c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ht="12.75" outlineLevel="1">
      <c r="A22" s="196">
        <v>10</v>
      </c>
      <c r="B22" s="197" t="s">
        <v>141</v>
      </c>
      <c r="C22" s="198" t="s">
        <v>142</v>
      </c>
      <c r="D22" s="199" t="s">
        <v>128</v>
      </c>
      <c r="E22" s="200">
        <v>37.81</v>
      </c>
      <c r="F22" s="201"/>
      <c r="G22" s="202">
        <f>ROUND(E22*F22,2)</f>
        <v>0</v>
      </c>
      <c r="H22" s="201"/>
      <c r="I22" s="202">
        <f>ROUND(E22*H22,2)</f>
        <v>0</v>
      </c>
      <c r="J22" s="201"/>
      <c r="K22" s="202">
        <f>ROUND(E22*J22,2)</f>
        <v>0</v>
      </c>
      <c r="L22" s="202">
        <v>0</v>
      </c>
      <c r="M22" s="202">
        <f>G22*(1+L22/100)</f>
        <v>0</v>
      </c>
      <c r="N22" s="199">
        <v>0</v>
      </c>
      <c r="O22" s="199">
        <f>ROUND(E22*N22,5)</f>
        <v>0</v>
      </c>
      <c r="P22" s="199">
        <v>0</v>
      </c>
      <c r="Q22" s="199">
        <f>ROUND(E22*P22,5)</f>
        <v>0</v>
      </c>
      <c r="R22" s="199"/>
      <c r="S22" s="199"/>
      <c r="T22" s="203">
        <v>0.9810000000000001</v>
      </c>
      <c r="U22" s="199">
        <f>ROUND(E22*T22,2)</f>
        <v>37.09</v>
      </c>
      <c r="V22" s="204"/>
      <c r="W22" s="204"/>
      <c r="X22" s="204"/>
      <c r="Y22" s="204"/>
      <c r="Z22" s="204"/>
      <c r="AA22" s="204"/>
      <c r="AB22" s="204"/>
      <c r="AC22" s="204"/>
      <c r="AD22" s="204"/>
      <c r="AE22" s="204" t="s">
        <v>120</v>
      </c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ht="12.75" outlineLevel="1">
      <c r="A23" s="196"/>
      <c r="B23" s="197"/>
      <c r="C23" s="205" t="s">
        <v>143</v>
      </c>
      <c r="D23" s="206"/>
      <c r="E23" s="207">
        <v>37.81</v>
      </c>
      <c r="F23" s="202"/>
      <c r="G23" s="202"/>
      <c r="H23" s="202"/>
      <c r="I23" s="202"/>
      <c r="J23" s="202"/>
      <c r="K23" s="202"/>
      <c r="L23" s="202"/>
      <c r="M23" s="202"/>
      <c r="N23" s="199"/>
      <c r="O23" s="199"/>
      <c r="P23" s="199"/>
      <c r="Q23" s="199"/>
      <c r="R23" s="199"/>
      <c r="S23" s="199"/>
      <c r="T23" s="203"/>
      <c r="U23" s="199"/>
      <c r="V23" s="204"/>
      <c r="W23" s="204"/>
      <c r="X23" s="204"/>
      <c r="Y23" s="204"/>
      <c r="Z23" s="204"/>
      <c r="AA23" s="204"/>
      <c r="AB23" s="204"/>
      <c r="AC23" s="204"/>
      <c r="AD23" s="204"/>
      <c r="AE23" s="204" t="s">
        <v>122</v>
      </c>
      <c r="AF23" s="204">
        <v>0</v>
      </c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12.75" outlineLevel="1">
      <c r="A24" s="196">
        <v>11</v>
      </c>
      <c r="B24" s="197" t="s">
        <v>144</v>
      </c>
      <c r="C24" s="198" t="s">
        <v>145</v>
      </c>
      <c r="D24" s="199" t="s">
        <v>128</v>
      </c>
      <c r="E24" s="200">
        <v>37.81</v>
      </c>
      <c r="F24" s="201"/>
      <c r="G24" s="202">
        <f>ROUND(E24*F24,2)</f>
        <v>0</v>
      </c>
      <c r="H24" s="201"/>
      <c r="I24" s="202">
        <f>ROUND(E24*H24,2)</f>
        <v>0</v>
      </c>
      <c r="J24" s="201"/>
      <c r="K24" s="202">
        <f>ROUND(E24*J24,2)</f>
        <v>0</v>
      </c>
      <c r="L24" s="202">
        <v>0</v>
      </c>
      <c r="M24" s="202">
        <f>G24*(1+L24/100)</f>
        <v>0</v>
      </c>
      <c r="N24" s="199">
        <v>0</v>
      </c>
      <c r="O24" s="199">
        <f>ROUND(E24*N24,5)</f>
        <v>0</v>
      </c>
      <c r="P24" s="199">
        <v>0</v>
      </c>
      <c r="Q24" s="199">
        <f>ROUND(E24*P24,5)</f>
        <v>0</v>
      </c>
      <c r="R24" s="199"/>
      <c r="S24" s="199"/>
      <c r="T24" s="203">
        <v>1.092</v>
      </c>
      <c r="U24" s="199">
        <f>ROUND(E24*T24,2)</f>
        <v>41.29</v>
      </c>
      <c r="V24" s="204"/>
      <c r="W24" s="204"/>
      <c r="X24" s="204"/>
      <c r="Y24" s="204"/>
      <c r="Z24" s="204"/>
      <c r="AA24" s="204"/>
      <c r="AB24" s="204"/>
      <c r="AC24" s="204"/>
      <c r="AD24" s="204"/>
      <c r="AE24" s="204" t="s">
        <v>120</v>
      </c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12.75" outlineLevel="1">
      <c r="A25" s="196">
        <v>12</v>
      </c>
      <c r="B25" s="197" t="s">
        <v>146</v>
      </c>
      <c r="C25" s="198" t="s">
        <v>147</v>
      </c>
      <c r="D25" s="199" t="s">
        <v>148</v>
      </c>
      <c r="E25" s="200">
        <v>91.5</v>
      </c>
      <c r="F25" s="201"/>
      <c r="G25" s="202">
        <f>ROUND(E25*F25,2)</f>
        <v>0</v>
      </c>
      <c r="H25" s="201"/>
      <c r="I25" s="202">
        <f>ROUND(E25*H25,2)</f>
        <v>0</v>
      </c>
      <c r="J25" s="201"/>
      <c r="K25" s="202">
        <f>ROUND(E25*J25,2)</f>
        <v>0</v>
      </c>
      <c r="L25" s="202">
        <v>0</v>
      </c>
      <c r="M25" s="202">
        <f>G25*(1+L25/100)</f>
        <v>0</v>
      </c>
      <c r="N25" s="199">
        <v>0</v>
      </c>
      <c r="O25" s="199">
        <f>ROUND(E25*N25,5)</f>
        <v>0</v>
      </c>
      <c r="P25" s="199">
        <v>0.18100000000000002</v>
      </c>
      <c r="Q25" s="199">
        <f>ROUND(E25*P25,5)</f>
        <v>16.5615</v>
      </c>
      <c r="R25" s="199"/>
      <c r="S25" s="199"/>
      <c r="T25" s="203">
        <v>0.07</v>
      </c>
      <c r="U25" s="199">
        <f>ROUND(E25*T25,2)</f>
        <v>6.41</v>
      </c>
      <c r="V25" s="204"/>
      <c r="W25" s="204"/>
      <c r="X25" s="204"/>
      <c r="Y25" s="204"/>
      <c r="Z25" s="204"/>
      <c r="AA25" s="204"/>
      <c r="AB25" s="204"/>
      <c r="AC25" s="204"/>
      <c r="AD25" s="204"/>
      <c r="AE25" s="204" t="s">
        <v>120</v>
      </c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12.75" outlineLevel="1">
      <c r="A26" s="196"/>
      <c r="B26" s="197"/>
      <c r="C26" s="205" t="s">
        <v>149</v>
      </c>
      <c r="D26" s="206"/>
      <c r="E26" s="207">
        <v>91.5</v>
      </c>
      <c r="F26" s="202"/>
      <c r="G26" s="202"/>
      <c r="H26" s="202"/>
      <c r="I26" s="202"/>
      <c r="J26" s="202"/>
      <c r="K26" s="202"/>
      <c r="L26" s="202"/>
      <c r="M26" s="202"/>
      <c r="N26" s="199"/>
      <c r="O26" s="199"/>
      <c r="P26" s="199"/>
      <c r="Q26" s="199"/>
      <c r="R26" s="199"/>
      <c r="S26" s="199"/>
      <c r="T26" s="203"/>
      <c r="U26" s="199"/>
      <c r="V26" s="204"/>
      <c r="W26" s="204"/>
      <c r="X26" s="204"/>
      <c r="Y26" s="204"/>
      <c r="Z26" s="204"/>
      <c r="AA26" s="204"/>
      <c r="AB26" s="204"/>
      <c r="AC26" s="204"/>
      <c r="AD26" s="204"/>
      <c r="AE26" s="204" t="s">
        <v>122</v>
      </c>
      <c r="AF26" s="204">
        <v>0</v>
      </c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12.75" outlineLevel="1">
      <c r="A27" s="196">
        <v>13</v>
      </c>
      <c r="B27" s="197" t="s">
        <v>150</v>
      </c>
      <c r="C27" s="198" t="s">
        <v>151</v>
      </c>
      <c r="D27" s="199" t="s">
        <v>148</v>
      </c>
      <c r="E27" s="200">
        <v>18.6</v>
      </c>
      <c r="F27" s="201"/>
      <c r="G27" s="202">
        <f>ROUND(E27*F27,2)</f>
        <v>0</v>
      </c>
      <c r="H27" s="201"/>
      <c r="I27" s="202">
        <f>ROUND(E27*H27,2)</f>
        <v>0</v>
      </c>
      <c r="J27" s="201"/>
      <c r="K27" s="202">
        <f>ROUND(E27*J27,2)</f>
        <v>0</v>
      </c>
      <c r="L27" s="202">
        <v>0</v>
      </c>
      <c r="M27" s="202">
        <f>G27*(1+L27/100)</f>
        <v>0</v>
      </c>
      <c r="N27" s="199">
        <v>0</v>
      </c>
      <c r="O27" s="199">
        <f>ROUND(E27*N27,5)</f>
        <v>0</v>
      </c>
      <c r="P27" s="199">
        <v>0.4</v>
      </c>
      <c r="Q27" s="199">
        <f>ROUND(E27*P27,5)</f>
        <v>7.44</v>
      </c>
      <c r="R27" s="199"/>
      <c r="S27" s="199"/>
      <c r="T27" s="203">
        <v>0.11900000000000001</v>
      </c>
      <c r="U27" s="199">
        <f>ROUND(E27*T27,2)</f>
        <v>2.21</v>
      </c>
      <c r="V27" s="204"/>
      <c r="W27" s="204"/>
      <c r="X27" s="204"/>
      <c r="Y27" s="204"/>
      <c r="Z27" s="204"/>
      <c r="AA27" s="204"/>
      <c r="AB27" s="204"/>
      <c r="AC27" s="204"/>
      <c r="AD27" s="204"/>
      <c r="AE27" s="204" t="s">
        <v>120</v>
      </c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12.75" outlineLevel="1">
      <c r="A28" s="196"/>
      <c r="B28" s="197"/>
      <c r="C28" s="205" t="s">
        <v>152</v>
      </c>
      <c r="D28" s="206"/>
      <c r="E28" s="207">
        <v>18.6</v>
      </c>
      <c r="F28" s="202"/>
      <c r="G28" s="202"/>
      <c r="H28" s="202"/>
      <c r="I28" s="202"/>
      <c r="J28" s="202"/>
      <c r="K28" s="202"/>
      <c r="L28" s="202"/>
      <c r="M28" s="202"/>
      <c r="N28" s="199"/>
      <c r="O28" s="199"/>
      <c r="P28" s="199"/>
      <c r="Q28" s="199"/>
      <c r="R28" s="199"/>
      <c r="S28" s="199"/>
      <c r="T28" s="203"/>
      <c r="U28" s="199"/>
      <c r="V28" s="204"/>
      <c r="W28" s="204"/>
      <c r="X28" s="204"/>
      <c r="Y28" s="204"/>
      <c r="Z28" s="204"/>
      <c r="AA28" s="204"/>
      <c r="AB28" s="204"/>
      <c r="AC28" s="204"/>
      <c r="AD28" s="204"/>
      <c r="AE28" s="204" t="s">
        <v>122</v>
      </c>
      <c r="AF28" s="204">
        <v>0</v>
      </c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ht="21.75" outlineLevel="1">
      <c r="A29" s="196">
        <v>14</v>
      </c>
      <c r="B29" s="197" t="s">
        <v>153</v>
      </c>
      <c r="C29" s="198" t="s">
        <v>154</v>
      </c>
      <c r="D29" s="199" t="s">
        <v>155</v>
      </c>
      <c r="E29" s="200">
        <v>120</v>
      </c>
      <c r="F29" s="201"/>
      <c r="G29" s="202">
        <f>ROUND(E29*F29,2)</f>
        <v>0</v>
      </c>
      <c r="H29" s="201"/>
      <c r="I29" s="202">
        <f>ROUND(E29*H29,2)</f>
        <v>0</v>
      </c>
      <c r="J29" s="201"/>
      <c r="K29" s="202">
        <f>ROUND(E29*J29,2)</f>
        <v>0</v>
      </c>
      <c r="L29" s="202">
        <v>0</v>
      </c>
      <c r="M29" s="202">
        <f>G29*(1+L29/100)</f>
        <v>0</v>
      </c>
      <c r="N29" s="199">
        <v>0.07374</v>
      </c>
      <c r="O29" s="199">
        <f>ROUND(E29*N29,5)</f>
        <v>8.8488</v>
      </c>
      <c r="P29" s="199">
        <v>0</v>
      </c>
      <c r="Q29" s="199">
        <f>ROUND(E29*P29,5)</f>
        <v>0</v>
      </c>
      <c r="R29" s="199"/>
      <c r="S29" s="199"/>
      <c r="T29" s="203">
        <v>1.917</v>
      </c>
      <c r="U29" s="199">
        <f>ROUND(E29*T29,2)</f>
        <v>230.04</v>
      </c>
      <c r="V29" s="204"/>
      <c r="W29" s="204"/>
      <c r="X29" s="204"/>
      <c r="Y29" s="204"/>
      <c r="Z29" s="204"/>
      <c r="AA29" s="204"/>
      <c r="AB29" s="204"/>
      <c r="AC29" s="204"/>
      <c r="AD29" s="204"/>
      <c r="AE29" s="204" t="s">
        <v>120</v>
      </c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12.75" outlineLevel="1">
      <c r="A30" s="196"/>
      <c r="B30" s="197"/>
      <c r="C30" s="205" t="s">
        <v>156</v>
      </c>
      <c r="D30" s="206"/>
      <c r="E30" s="207">
        <v>120</v>
      </c>
      <c r="F30" s="202"/>
      <c r="G30" s="202"/>
      <c r="H30" s="202"/>
      <c r="I30" s="202"/>
      <c r="J30" s="202"/>
      <c r="K30" s="202"/>
      <c r="L30" s="202"/>
      <c r="M30" s="202"/>
      <c r="N30" s="199"/>
      <c r="O30" s="199"/>
      <c r="P30" s="199"/>
      <c r="Q30" s="199"/>
      <c r="R30" s="199"/>
      <c r="S30" s="199"/>
      <c r="T30" s="203"/>
      <c r="U30" s="199"/>
      <c r="V30" s="204"/>
      <c r="W30" s="204"/>
      <c r="X30" s="204"/>
      <c r="Y30" s="204"/>
      <c r="Z30" s="204"/>
      <c r="AA30" s="204"/>
      <c r="AB30" s="204"/>
      <c r="AC30" s="204"/>
      <c r="AD30" s="204"/>
      <c r="AE30" s="204" t="s">
        <v>122</v>
      </c>
      <c r="AF30" s="204">
        <v>0</v>
      </c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12.75" outlineLevel="1">
      <c r="A31" s="196">
        <v>15</v>
      </c>
      <c r="B31" s="197" t="s">
        <v>157</v>
      </c>
      <c r="C31" s="198" t="s">
        <v>158</v>
      </c>
      <c r="D31" s="199" t="s">
        <v>134</v>
      </c>
      <c r="E31" s="200">
        <v>2.556</v>
      </c>
      <c r="F31" s="201"/>
      <c r="G31" s="202">
        <f>ROUND(E31*F31,2)</f>
        <v>0</v>
      </c>
      <c r="H31" s="201"/>
      <c r="I31" s="202">
        <f>ROUND(E31*H31,2)</f>
        <v>0</v>
      </c>
      <c r="J31" s="201"/>
      <c r="K31" s="202">
        <f>ROUND(E31*J31,2)</f>
        <v>0</v>
      </c>
      <c r="L31" s="202">
        <v>0</v>
      </c>
      <c r="M31" s="202">
        <f>G31*(1+L31/100)</f>
        <v>0</v>
      </c>
      <c r="N31" s="199">
        <v>1</v>
      </c>
      <c r="O31" s="199">
        <f>ROUND(E31*N31,5)</f>
        <v>2.556</v>
      </c>
      <c r="P31" s="199">
        <v>0</v>
      </c>
      <c r="Q31" s="199">
        <f>ROUND(E31*P31,5)</f>
        <v>0</v>
      </c>
      <c r="R31" s="199"/>
      <c r="S31" s="199"/>
      <c r="T31" s="203">
        <v>0</v>
      </c>
      <c r="U31" s="199">
        <f>ROUND(E31*T31,2)</f>
        <v>0</v>
      </c>
      <c r="V31" s="204"/>
      <c r="W31" s="204"/>
      <c r="X31" s="204"/>
      <c r="Y31" s="204"/>
      <c r="Z31" s="204"/>
      <c r="AA31" s="204"/>
      <c r="AB31" s="204"/>
      <c r="AC31" s="204"/>
      <c r="AD31" s="204"/>
      <c r="AE31" s="204" t="s">
        <v>159</v>
      </c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2.75" outlineLevel="1">
      <c r="A32" s="196"/>
      <c r="B32" s="197"/>
      <c r="C32" s="205" t="s">
        <v>160</v>
      </c>
      <c r="D32" s="206"/>
      <c r="E32" s="207">
        <v>2.556</v>
      </c>
      <c r="F32" s="202"/>
      <c r="G32" s="202"/>
      <c r="H32" s="202"/>
      <c r="I32" s="202"/>
      <c r="J32" s="202"/>
      <c r="K32" s="202"/>
      <c r="L32" s="202"/>
      <c r="M32" s="202"/>
      <c r="N32" s="199"/>
      <c r="O32" s="199"/>
      <c r="P32" s="199"/>
      <c r="Q32" s="199"/>
      <c r="R32" s="199"/>
      <c r="S32" s="199"/>
      <c r="T32" s="203"/>
      <c r="U32" s="199"/>
      <c r="V32" s="204"/>
      <c r="W32" s="204"/>
      <c r="X32" s="204"/>
      <c r="Y32" s="204"/>
      <c r="Z32" s="204"/>
      <c r="AA32" s="204"/>
      <c r="AB32" s="204"/>
      <c r="AC32" s="204"/>
      <c r="AD32" s="204"/>
      <c r="AE32" s="204" t="s">
        <v>122</v>
      </c>
      <c r="AF32" s="204">
        <v>0</v>
      </c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21.75" outlineLevel="1">
      <c r="A33" s="196">
        <v>16</v>
      </c>
      <c r="B33" s="197" t="s">
        <v>161</v>
      </c>
      <c r="C33" s="198" t="s">
        <v>162</v>
      </c>
      <c r="D33" s="199" t="s">
        <v>148</v>
      </c>
      <c r="E33" s="200">
        <v>81</v>
      </c>
      <c r="F33" s="201"/>
      <c r="G33" s="202">
        <f>ROUND(E33*F33,2)</f>
        <v>0</v>
      </c>
      <c r="H33" s="201"/>
      <c r="I33" s="202">
        <f>ROUND(E33*H33,2)</f>
        <v>0</v>
      </c>
      <c r="J33" s="201"/>
      <c r="K33" s="202">
        <f>ROUND(E33*J33,2)</f>
        <v>0</v>
      </c>
      <c r="L33" s="202">
        <v>0</v>
      </c>
      <c r="M33" s="202">
        <f>G33*(1+L33/100)</f>
        <v>0</v>
      </c>
      <c r="N33" s="199">
        <v>0.00011000000000000002</v>
      </c>
      <c r="O33" s="199">
        <f>ROUND(E33*N33,5)</f>
        <v>0.00891</v>
      </c>
      <c r="P33" s="199">
        <v>0</v>
      </c>
      <c r="Q33" s="199">
        <f>ROUND(E33*P33,5)</f>
        <v>0</v>
      </c>
      <c r="R33" s="199"/>
      <c r="S33" s="199"/>
      <c r="T33" s="203">
        <v>0</v>
      </c>
      <c r="U33" s="199">
        <f>ROUND(E33*T33,2)</f>
        <v>0</v>
      </c>
      <c r="V33" s="204"/>
      <c r="W33" s="204"/>
      <c r="X33" s="204"/>
      <c r="Y33" s="204"/>
      <c r="Z33" s="204"/>
      <c r="AA33" s="204"/>
      <c r="AB33" s="204"/>
      <c r="AC33" s="204"/>
      <c r="AD33" s="204"/>
      <c r="AE33" s="204" t="s">
        <v>120</v>
      </c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ht="12.75" outlineLevel="1">
      <c r="A34" s="196"/>
      <c r="B34" s="197"/>
      <c r="C34" s="205" t="s">
        <v>163</v>
      </c>
      <c r="D34" s="206"/>
      <c r="E34" s="207">
        <v>81</v>
      </c>
      <c r="F34" s="202"/>
      <c r="G34" s="202"/>
      <c r="H34" s="202"/>
      <c r="I34" s="202"/>
      <c r="J34" s="202"/>
      <c r="K34" s="202"/>
      <c r="L34" s="202"/>
      <c r="M34" s="202"/>
      <c r="N34" s="199"/>
      <c r="O34" s="199"/>
      <c r="P34" s="199"/>
      <c r="Q34" s="199"/>
      <c r="R34" s="199"/>
      <c r="S34" s="199"/>
      <c r="T34" s="203"/>
      <c r="U34" s="199"/>
      <c r="V34" s="204"/>
      <c r="W34" s="204"/>
      <c r="X34" s="204"/>
      <c r="Y34" s="204"/>
      <c r="Z34" s="204"/>
      <c r="AA34" s="204"/>
      <c r="AB34" s="204"/>
      <c r="AC34" s="204"/>
      <c r="AD34" s="204"/>
      <c r="AE34" s="204" t="s">
        <v>122</v>
      </c>
      <c r="AF34" s="204">
        <v>0</v>
      </c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12.75" outlineLevel="1">
      <c r="A35" s="196">
        <v>17</v>
      </c>
      <c r="B35" s="197" t="s">
        <v>164</v>
      </c>
      <c r="C35" s="198" t="s">
        <v>165</v>
      </c>
      <c r="D35" s="199" t="s">
        <v>148</v>
      </c>
      <c r="E35" s="200">
        <v>81</v>
      </c>
      <c r="F35" s="201"/>
      <c r="G35" s="202">
        <f>ROUND(E35*F35,2)</f>
        <v>0</v>
      </c>
      <c r="H35" s="201"/>
      <c r="I35" s="202">
        <f>ROUND(E35*H35,2)</f>
        <v>0</v>
      </c>
      <c r="J35" s="201"/>
      <c r="K35" s="202">
        <f>ROUND(E35*J35,2)</f>
        <v>0</v>
      </c>
      <c r="L35" s="202">
        <v>0</v>
      </c>
      <c r="M35" s="202">
        <f>G35*(1+L35/100)</f>
        <v>0</v>
      </c>
      <c r="N35" s="199">
        <v>0</v>
      </c>
      <c r="O35" s="199">
        <f>ROUND(E35*N35,5)</f>
        <v>0</v>
      </c>
      <c r="P35" s="199">
        <v>0</v>
      </c>
      <c r="Q35" s="199">
        <f>ROUND(E35*P35,5)</f>
        <v>0</v>
      </c>
      <c r="R35" s="199"/>
      <c r="S35" s="199"/>
      <c r="T35" s="203">
        <v>0</v>
      </c>
      <c r="U35" s="199">
        <f>ROUND(E35*T35,2)</f>
        <v>0</v>
      </c>
      <c r="V35" s="204"/>
      <c r="W35" s="204"/>
      <c r="X35" s="204"/>
      <c r="Y35" s="204"/>
      <c r="Z35" s="204"/>
      <c r="AA35" s="204"/>
      <c r="AB35" s="204"/>
      <c r="AC35" s="204"/>
      <c r="AD35" s="204"/>
      <c r="AE35" s="204" t="s">
        <v>120</v>
      </c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12.75" outlineLevel="1">
      <c r="A36" s="196">
        <v>18</v>
      </c>
      <c r="B36" s="197" t="s">
        <v>166</v>
      </c>
      <c r="C36" s="198" t="s">
        <v>167</v>
      </c>
      <c r="D36" s="199" t="s">
        <v>128</v>
      </c>
      <c r="E36" s="200">
        <v>4.86</v>
      </c>
      <c r="F36" s="201"/>
      <c r="G36" s="202">
        <f>ROUND(E36*F36,2)</f>
        <v>0</v>
      </c>
      <c r="H36" s="201"/>
      <c r="I36" s="202">
        <f>ROUND(E36*H36,2)</f>
        <v>0</v>
      </c>
      <c r="J36" s="201"/>
      <c r="K36" s="202">
        <f>ROUND(E36*J36,2)</f>
        <v>0</v>
      </c>
      <c r="L36" s="202">
        <v>0</v>
      </c>
      <c r="M36" s="202">
        <f>G36*(1+L36/100)</f>
        <v>0</v>
      </c>
      <c r="N36" s="199">
        <v>0.55</v>
      </c>
      <c r="O36" s="199">
        <f>ROUND(E36*N36,5)</f>
        <v>2.673</v>
      </c>
      <c r="P36" s="199">
        <v>0</v>
      </c>
      <c r="Q36" s="199">
        <f>ROUND(E36*P36,5)</f>
        <v>0</v>
      </c>
      <c r="R36" s="199"/>
      <c r="S36" s="199"/>
      <c r="T36" s="203">
        <v>0</v>
      </c>
      <c r="U36" s="199">
        <f>ROUND(E36*T36,2)</f>
        <v>0</v>
      </c>
      <c r="V36" s="204"/>
      <c r="W36" s="204"/>
      <c r="X36" s="204"/>
      <c r="Y36" s="204"/>
      <c r="Z36" s="204"/>
      <c r="AA36" s="204"/>
      <c r="AB36" s="204"/>
      <c r="AC36" s="204"/>
      <c r="AD36" s="204"/>
      <c r="AE36" s="204" t="s">
        <v>159</v>
      </c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ht="12.75" outlineLevel="1">
      <c r="A37" s="196"/>
      <c r="B37" s="197"/>
      <c r="C37" s="205" t="s">
        <v>168</v>
      </c>
      <c r="D37" s="206"/>
      <c r="E37" s="207">
        <v>4.86</v>
      </c>
      <c r="F37" s="202"/>
      <c r="G37" s="202"/>
      <c r="H37" s="202"/>
      <c r="I37" s="202"/>
      <c r="J37" s="202"/>
      <c r="K37" s="202"/>
      <c r="L37" s="202"/>
      <c r="M37" s="202"/>
      <c r="N37" s="199"/>
      <c r="O37" s="199"/>
      <c r="P37" s="199"/>
      <c r="Q37" s="199"/>
      <c r="R37" s="199"/>
      <c r="S37" s="199"/>
      <c r="T37" s="203"/>
      <c r="U37" s="199"/>
      <c r="V37" s="204"/>
      <c r="W37" s="204"/>
      <c r="X37" s="204"/>
      <c r="Y37" s="204"/>
      <c r="Z37" s="204"/>
      <c r="AA37" s="204"/>
      <c r="AB37" s="204"/>
      <c r="AC37" s="204"/>
      <c r="AD37" s="204"/>
      <c r="AE37" s="204" t="s">
        <v>122</v>
      </c>
      <c r="AF37" s="204">
        <v>0</v>
      </c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ht="12.75" outlineLevel="1">
      <c r="A38" s="196">
        <v>19</v>
      </c>
      <c r="B38" s="197" t="s">
        <v>169</v>
      </c>
      <c r="C38" s="198" t="s">
        <v>170</v>
      </c>
      <c r="D38" s="199" t="s">
        <v>128</v>
      </c>
      <c r="E38" s="200">
        <v>55.2</v>
      </c>
      <c r="F38" s="201"/>
      <c r="G38" s="202">
        <f>ROUND(E38*F38,2)</f>
        <v>0</v>
      </c>
      <c r="H38" s="201"/>
      <c r="I38" s="202">
        <f>ROUND(E38*H38,2)</f>
        <v>0</v>
      </c>
      <c r="J38" s="201"/>
      <c r="K38" s="202">
        <f>ROUND(E38*J38,2)</f>
        <v>0</v>
      </c>
      <c r="L38" s="202">
        <v>0</v>
      </c>
      <c r="M38" s="202">
        <f>G38*(1+L38/100)</f>
        <v>0</v>
      </c>
      <c r="N38" s="199">
        <v>0</v>
      </c>
      <c r="O38" s="199">
        <f>ROUND(E38*N38,5)</f>
        <v>0</v>
      </c>
      <c r="P38" s="199">
        <v>0</v>
      </c>
      <c r="Q38" s="199">
        <f>ROUND(E38*P38,5)</f>
        <v>0</v>
      </c>
      <c r="R38" s="199"/>
      <c r="S38" s="199"/>
      <c r="T38" s="203">
        <v>0.202</v>
      </c>
      <c r="U38" s="199">
        <f>ROUND(E38*T38,2)</f>
        <v>11.15</v>
      </c>
      <c r="V38" s="204"/>
      <c r="W38" s="204"/>
      <c r="X38" s="204"/>
      <c r="Y38" s="204"/>
      <c r="Z38" s="204"/>
      <c r="AA38" s="204"/>
      <c r="AB38" s="204"/>
      <c r="AC38" s="204"/>
      <c r="AD38" s="204"/>
      <c r="AE38" s="204" t="s">
        <v>120</v>
      </c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ht="12.75" outlineLevel="1">
      <c r="A39" s="196"/>
      <c r="B39" s="197"/>
      <c r="C39" s="205" t="s">
        <v>171</v>
      </c>
      <c r="D39" s="206"/>
      <c r="E39" s="207">
        <v>55.2</v>
      </c>
      <c r="F39" s="202"/>
      <c r="G39" s="202"/>
      <c r="H39" s="202"/>
      <c r="I39" s="202"/>
      <c r="J39" s="202"/>
      <c r="K39" s="202"/>
      <c r="L39" s="202"/>
      <c r="M39" s="202"/>
      <c r="N39" s="199"/>
      <c r="O39" s="199"/>
      <c r="P39" s="199"/>
      <c r="Q39" s="199"/>
      <c r="R39" s="199"/>
      <c r="S39" s="199"/>
      <c r="T39" s="203"/>
      <c r="U39" s="199"/>
      <c r="V39" s="204"/>
      <c r="W39" s="204"/>
      <c r="X39" s="204"/>
      <c r="Y39" s="204"/>
      <c r="Z39" s="204"/>
      <c r="AA39" s="204"/>
      <c r="AB39" s="204"/>
      <c r="AC39" s="204"/>
      <c r="AD39" s="204"/>
      <c r="AE39" s="204" t="s">
        <v>122</v>
      </c>
      <c r="AF39" s="204">
        <v>0</v>
      </c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ht="12.75" outlineLevel="1">
      <c r="A40" s="196">
        <v>20</v>
      </c>
      <c r="B40" s="197" t="s">
        <v>172</v>
      </c>
      <c r="C40" s="198" t="s">
        <v>173</v>
      </c>
      <c r="D40" s="199" t="s">
        <v>128</v>
      </c>
      <c r="E40" s="200">
        <v>149.28</v>
      </c>
      <c r="F40" s="201"/>
      <c r="G40" s="202">
        <f>ROUND(E40*F40,2)</f>
        <v>0</v>
      </c>
      <c r="H40" s="201"/>
      <c r="I40" s="202">
        <f>ROUND(E40*H40,2)</f>
        <v>0</v>
      </c>
      <c r="J40" s="201"/>
      <c r="K40" s="202">
        <f>ROUND(E40*J40,2)</f>
        <v>0</v>
      </c>
      <c r="L40" s="202">
        <v>0</v>
      </c>
      <c r="M40" s="202">
        <f>G40*(1+L40/100)</f>
        <v>0</v>
      </c>
      <c r="N40" s="199">
        <v>0</v>
      </c>
      <c r="O40" s="199">
        <f>ROUND(E40*N40,5)</f>
        <v>0</v>
      </c>
      <c r="P40" s="199">
        <v>0</v>
      </c>
      <c r="Q40" s="199">
        <f>ROUND(E40*P40,5)</f>
        <v>0</v>
      </c>
      <c r="R40" s="199"/>
      <c r="S40" s="199"/>
      <c r="T40" s="203">
        <v>0.797</v>
      </c>
      <c r="U40" s="199">
        <f>ROUND(E40*T40,2)</f>
        <v>118.98</v>
      </c>
      <c r="V40" s="204"/>
      <c r="W40" s="204"/>
      <c r="X40" s="204"/>
      <c r="Y40" s="204"/>
      <c r="Z40" s="204"/>
      <c r="AA40" s="204"/>
      <c r="AB40" s="204"/>
      <c r="AC40" s="204"/>
      <c r="AD40" s="204"/>
      <c r="AE40" s="204" t="s">
        <v>120</v>
      </c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ht="12.75" outlineLevel="1">
      <c r="A41" s="196"/>
      <c r="B41" s="197"/>
      <c r="C41" s="205" t="s">
        <v>174</v>
      </c>
      <c r="D41" s="206"/>
      <c r="E41" s="207"/>
      <c r="F41" s="202"/>
      <c r="G41" s="202"/>
      <c r="H41" s="202"/>
      <c r="I41" s="202"/>
      <c r="J41" s="202"/>
      <c r="K41" s="202"/>
      <c r="L41" s="202"/>
      <c r="M41" s="202"/>
      <c r="N41" s="199"/>
      <c r="O41" s="199"/>
      <c r="P41" s="199"/>
      <c r="Q41" s="199"/>
      <c r="R41" s="199"/>
      <c r="S41" s="199"/>
      <c r="T41" s="203"/>
      <c r="U41" s="199"/>
      <c r="V41" s="204"/>
      <c r="W41" s="204"/>
      <c r="X41" s="204"/>
      <c r="Y41" s="204"/>
      <c r="Z41" s="204"/>
      <c r="AA41" s="204"/>
      <c r="AB41" s="204"/>
      <c r="AC41" s="204"/>
      <c r="AD41" s="204"/>
      <c r="AE41" s="204" t="s">
        <v>122</v>
      </c>
      <c r="AF41" s="204">
        <v>0</v>
      </c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ht="12.75" outlineLevel="1">
      <c r="A42" s="196"/>
      <c r="B42" s="197"/>
      <c r="C42" s="205" t="s">
        <v>175</v>
      </c>
      <c r="D42" s="206"/>
      <c r="E42" s="207"/>
      <c r="F42" s="202"/>
      <c r="G42" s="202"/>
      <c r="H42" s="202"/>
      <c r="I42" s="202"/>
      <c r="J42" s="202"/>
      <c r="K42" s="202"/>
      <c r="L42" s="202"/>
      <c r="M42" s="202"/>
      <c r="N42" s="199"/>
      <c r="O42" s="199"/>
      <c r="P42" s="199"/>
      <c r="Q42" s="199"/>
      <c r="R42" s="199"/>
      <c r="S42" s="199"/>
      <c r="T42" s="203"/>
      <c r="U42" s="199"/>
      <c r="V42" s="204"/>
      <c r="W42" s="204"/>
      <c r="X42" s="204"/>
      <c r="Y42" s="204"/>
      <c r="Z42" s="204"/>
      <c r="AA42" s="204"/>
      <c r="AB42" s="204"/>
      <c r="AC42" s="204"/>
      <c r="AD42" s="204"/>
      <c r="AE42" s="204" t="s">
        <v>122</v>
      </c>
      <c r="AF42" s="204">
        <v>0</v>
      </c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12.75" outlineLevel="1">
      <c r="A43" s="196"/>
      <c r="B43" s="197"/>
      <c r="C43" s="205" t="s">
        <v>176</v>
      </c>
      <c r="D43" s="206"/>
      <c r="E43" s="207">
        <v>84.48</v>
      </c>
      <c r="F43" s="202"/>
      <c r="G43" s="202"/>
      <c r="H43" s="202"/>
      <c r="I43" s="202"/>
      <c r="J43" s="202"/>
      <c r="K43" s="202"/>
      <c r="L43" s="202"/>
      <c r="M43" s="202"/>
      <c r="N43" s="199"/>
      <c r="O43" s="199"/>
      <c r="P43" s="199"/>
      <c r="Q43" s="199"/>
      <c r="R43" s="199"/>
      <c r="S43" s="199"/>
      <c r="T43" s="203"/>
      <c r="U43" s="199"/>
      <c r="V43" s="204"/>
      <c r="W43" s="204"/>
      <c r="X43" s="204"/>
      <c r="Y43" s="204"/>
      <c r="Z43" s="204"/>
      <c r="AA43" s="204"/>
      <c r="AB43" s="204"/>
      <c r="AC43" s="204"/>
      <c r="AD43" s="204"/>
      <c r="AE43" s="204" t="s">
        <v>122</v>
      </c>
      <c r="AF43" s="204">
        <v>0</v>
      </c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ht="12.75" outlineLevel="1">
      <c r="A44" s="196"/>
      <c r="B44" s="197"/>
      <c r="C44" s="205" t="s">
        <v>177</v>
      </c>
      <c r="D44" s="206"/>
      <c r="E44" s="207">
        <v>64.8</v>
      </c>
      <c r="F44" s="202"/>
      <c r="G44" s="202"/>
      <c r="H44" s="202"/>
      <c r="I44" s="202"/>
      <c r="J44" s="202"/>
      <c r="K44" s="202"/>
      <c r="L44" s="202"/>
      <c r="M44" s="202"/>
      <c r="N44" s="199"/>
      <c r="O44" s="199"/>
      <c r="P44" s="199"/>
      <c r="Q44" s="199"/>
      <c r="R44" s="199"/>
      <c r="S44" s="199"/>
      <c r="T44" s="203"/>
      <c r="U44" s="199"/>
      <c r="V44" s="204"/>
      <c r="W44" s="204"/>
      <c r="X44" s="204"/>
      <c r="Y44" s="204"/>
      <c r="Z44" s="204"/>
      <c r="AA44" s="204"/>
      <c r="AB44" s="204"/>
      <c r="AC44" s="204"/>
      <c r="AD44" s="204"/>
      <c r="AE44" s="204" t="s">
        <v>122</v>
      </c>
      <c r="AF44" s="204">
        <v>0</v>
      </c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ht="12.75" outlineLevel="1">
      <c r="A45" s="196">
        <v>21</v>
      </c>
      <c r="B45" s="197" t="s">
        <v>178</v>
      </c>
      <c r="C45" s="198" t="s">
        <v>179</v>
      </c>
      <c r="D45" s="199" t="s">
        <v>128</v>
      </c>
      <c r="E45" s="200">
        <v>194.48</v>
      </c>
      <c r="F45" s="201"/>
      <c r="G45" s="202">
        <f>ROUND(E45*F45,2)</f>
        <v>0</v>
      </c>
      <c r="H45" s="201"/>
      <c r="I45" s="202">
        <f>ROUND(E45*H45,2)</f>
        <v>0</v>
      </c>
      <c r="J45" s="201"/>
      <c r="K45" s="202">
        <f>ROUND(E45*J45,2)</f>
        <v>0</v>
      </c>
      <c r="L45" s="202">
        <v>0</v>
      </c>
      <c r="M45" s="202">
        <f>G45*(1+L45/100)</f>
        <v>0</v>
      </c>
      <c r="N45" s="199">
        <v>0</v>
      </c>
      <c r="O45" s="199">
        <f>ROUND(E45*N45,5)</f>
        <v>0</v>
      </c>
      <c r="P45" s="199">
        <v>0</v>
      </c>
      <c r="Q45" s="199">
        <f>ROUND(E45*P45,5)</f>
        <v>0</v>
      </c>
      <c r="R45" s="199"/>
      <c r="S45" s="199"/>
      <c r="T45" s="203">
        <v>0.011</v>
      </c>
      <c r="U45" s="199">
        <f>ROUND(E45*T45,2)</f>
        <v>2.14</v>
      </c>
      <c r="V45" s="204"/>
      <c r="W45" s="204"/>
      <c r="X45" s="204"/>
      <c r="Y45" s="204"/>
      <c r="Z45" s="204"/>
      <c r="AA45" s="204"/>
      <c r="AB45" s="204"/>
      <c r="AC45" s="204"/>
      <c r="AD45" s="204"/>
      <c r="AE45" s="204" t="s">
        <v>120</v>
      </c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ht="12.75" customHeight="1" outlineLevel="1">
      <c r="A46" s="196"/>
      <c r="B46" s="197"/>
      <c r="C46" s="208" t="s">
        <v>180</v>
      </c>
      <c r="D46" s="208"/>
      <c r="E46" s="208"/>
      <c r="F46" s="208"/>
      <c r="G46" s="208"/>
      <c r="H46" s="202"/>
      <c r="I46" s="202"/>
      <c r="J46" s="202"/>
      <c r="K46" s="202"/>
      <c r="L46" s="202"/>
      <c r="M46" s="202"/>
      <c r="N46" s="199"/>
      <c r="O46" s="199"/>
      <c r="P46" s="199"/>
      <c r="Q46" s="199"/>
      <c r="R46" s="199"/>
      <c r="S46" s="199"/>
      <c r="T46" s="203"/>
      <c r="U46" s="199"/>
      <c r="V46" s="204"/>
      <c r="W46" s="204"/>
      <c r="X46" s="204"/>
      <c r="Y46" s="204"/>
      <c r="Z46" s="204"/>
      <c r="AA46" s="204"/>
      <c r="AB46" s="204"/>
      <c r="AC46" s="204"/>
      <c r="AD46" s="204"/>
      <c r="AE46" s="204" t="s">
        <v>181</v>
      </c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9" t="str">
        <f>C46</f>
        <v>V=64,8-55,2=9,6 m3 + 84,48 m3 se ponechá na pozemku č.p.1193/1.</v>
      </c>
      <c r="BB46" s="204"/>
      <c r="BC46" s="204"/>
      <c r="BD46" s="204"/>
      <c r="BE46" s="204"/>
      <c r="BF46" s="204"/>
      <c r="BG46" s="204"/>
      <c r="BH46" s="204"/>
    </row>
    <row r="47" spans="1:60" ht="12.75" outlineLevel="1">
      <c r="A47" s="196"/>
      <c r="B47" s="197"/>
      <c r="C47" s="205" t="s">
        <v>182</v>
      </c>
      <c r="D47" s="206"/>
      <c r="E47" s="207">
        <v>194.48</v>
      </c>
      <c r="F47" s="202"/>
      <c r="G47" s="202"/>
      <c r="H47" s="202"/>
      <c r="I47" s="202"/>
      <c r="J47" s="202"/>
      <c r="K47" s="202"/>
      <c r="L47" s="202"/>
      <c r="M47" s="202"/>
      <c r="N47" s="199"/>
      <c r="O47" s="199"/>
      <c r="P47" s="199"/>
      <c r="Q47" s="199"/>
      <c r="R47" s="199"/>
      <c r="S47" s="199"/>
      <c r="T47" s="203"/>
      <c r="U47" s="199"/>
      <c r="V47" s="204"/>
      <c r="W47" s="204"/>
      <c r="X47" s="204"/>
      <c r="Y47" s="204"/>
      <c r="Z47" s="204"/>
      <c r="AA47" s="204"/>
      <c r="AB47" s="204"/>
      <c r="AC47" s="204"/>
      <c r="AD47" s="204"/>
      <c r="AE47" s="204" t="s">
        <v>122</v>
      </c>
      <c r="AF47" s="204">
        <v>0</v>
      </c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ht="12.75" outlineLevel="1">
      <c r="A48" s="196"/>
      <c r="B48" s="197"/>
      <c r="C48" s="205" t="s">
        <v>183</v>
      </c>
      <c r="D48" s="206"/>
      <c r="E48" s="207"/>
      <c r="F48" s="202"/>
      <c r="G48" s="202"/>
      <c r="H48" s="202"/>
      <c r="I48" s="202"/>
      <c r="J48" s="202"/>
      <c r="K48" s="202"/>
      <c r="L48" s="202"/>
      <c r="M48" s="202"/>
      <c r="N48" s="199"/>
      <c r="O48" s="199"/>
      <c r="P48" s="199"/>
      <c r="Q48" s="199"/>
      <c r="R48" s="199"/>
      <c r="S48" s="199"/>
      <c r="T48" s="203"/>
      <c r="U48" s="199"/>
      <c r="V48" s="204"/>
      <c r="W48" s="204"/>
      <c r="X48" s="204"/>
      <c r="Y48" s="204"/>
      <c r="Z48" s="204"/>
      <c r="AA48" s="204"/>
      <c r="AB48" s="204"/>
      <c r="AC48" s="204"/>
      <c r="AD48" s="204"/>
      <c r="AE48" s="204" t="s">
        <v>122</v>
      </c>
      <c r="AF48" s="204">
        <v>0</v>
      </c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ht="12.75" outlineLevel="1">
      <c r="A49" s="196">
        <v>22</v>
      </c>
      <c r="B49" s="197" t="s">
        <v>184</v>
      </c>
      <c r="C49" s="198" t="s">
        <v>185</v>
      </c>
      <c r="D49" s="199" t="s">
        <v>128</v>
      </c>
      <c r="E49" s="200">
        <v>55.2</v>
      </c>
      <c r="F49" s="201"/>
      <c r="G49" s="202">
        <f>ROUND(E49*F49,2)</f>
        <v>0</v>
      </c>
      <c r="H49" s="201"/>
      <c r="I49" s="202">
        <f>ROUND(E49*H49,2)</f>
        <v>0</v>
      </c>
      <c r="J49" s="201"/>
      <c r="K49" s="202">
        <f>ROUND(E49*J49,2)</f>
        <v>0</v>
      </c>
      <c r="L49" s="202">
        <v>0</v>
      </c>
      <c r="M49" s="202">
        <f>G49*(1+L49/100)</f>
        <v>0</v>
      </c>
      <c r="N49" s="199">
        <v>0</v>
      </c>
      <c r="O49" s="199">
        <f>ROUND(E49*N49,5)</f>
        <v>0</v>
      </c>
      <c r="P49" s="199">
        <v>0</v>
      </c>
      <c r="Q49" s="199">
        <f>ROUND(E49*P49,5)</f>
        <v>0</v>
      </c>
      <c r="R49" s="199"/>
      <c r="S49" s="199"/>
      <c r="T49" s="203">
        <v>0.652</v>
      </c>
      <c r="U49" s="199">
        <f>ROUND(E49*T49,2)</f>
        <v>35.99</v>
      </c>
      <c r="V49" s="204"/>
      <c r="W49" s="204"/>
      <c r="X49" s="204"/>
      <c r="Y49" s="204"/>
      <c r="Z49" s="204"/>
      <c r="AA49" s="204"/>
      <c r="AB49" s="204"/>
      <c r="AC49" s="204"/>
      <c r="AD49" s="204"/>
      <c r="AE49" s="204" t="s">
        <v>120</v>
      </c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31" ht="12.75">
      <c r="A50" s="210" t="s">
        <v>115</v>
      </c>
      <c r="B50" s="211" t="s">
        <v>62</v>
      </c>
      <c r="C50" s="212" t="s">
        <v>63</v>
      </c>
      <c r="D50" s="213"/>
      <c r="E50" s="214"/>
      <c r="F50" s="215"/>
      <c r="G50" s="215">
        <f>SUMIF(AE51:AE62,"&lt;&gt;NOR",G51:G62)</f>
        <v>0</v>
      </c>
      <c r="H50" s="215"/>
      <c r="I50" s="215">
        <f>SUM(I51:I62)</f>
        <v>0</v>
      </c>
      <c r="J50" s="215"/>
      <c r="K50" s="215">
        <f>SUM(K51:K62)</f>
        <v>0</v>
      </c>
      <c r="L50" s="215"/>
      <c r="M50" s="215">
        <f>SUM(M51:M62)</f>
        <v>0</v>
      </c>
      <c r="N50" s="213"/>
      <c r="O50" s="213">
        <f>SUM(O51:O62)</f>
        <v>8.30865</v>
      </c>
      <c r="P50" s="213"/>
      <c r="Q50" s="213">
        <f>SUM(Q51:Q62)</f>
        <v>0</v>
      </c>
      <c r="R50" s="213"/>
      <c r="S50" s="213"/>
      <c r="T50" s="216"/>
      <c r="U50" s="213">
        <f>SUM(U51:U62)</f>
        <v>9.129999999999999</v>
      </c>
      <c r="AE50" s="1" t="s">
        <v>116</v>
      </c>
    </row>
    <row r="51" spans="1:60" ht="12.75" outlineLevel="1">
      <c r="A51" s="196">
        <v>23</v>
      </c>
      <c r="B51" s="197" t="s">
        <v>186</v>
      </c>
      <c r="C51" s="198" t="s">
        <v>187</v>
      </c>
      <c r="D51" s="199" t="s">
        <v>155</v>
      </c>
      <c r="E51" s="200">
        <v>30</v>
      </c>
      <c r="F51" s="201"/>
      <c r="G51" s="202">
        <f>ROUND(E51*F51,2)</f>
        <v>0</v>
      </c>
      <c r="H51" s="201"/>
      <c r="I51" s="202">
        <f>ROUND(E51*H51,2)</f>
        <v>0</v>
      </c>
      <c r="J51" s="201"/>
      <c r="K51" s="202">
        <f>ROUND(E51*J51,2)</f>
        <v>0</v>
      </c>
      <c r="L51" s="202">
        <v>0</v>
      </c>
      <c r="M51" s="202">
        <f>G51*(1+L51/100)</f>
        <v>0</v>
      </c>
      <c r="N51" s="199">
        <v>0.24385</v>
      </c>
      <c r="O51" s="199">
        <f>ROUND(E51*N51,5)</f>
        <v>7.3155</v>
      </c>
      <c r="P51" s="199">
        <v>0</v>
      </c>
      <c r="Q51" s="199">
        <f>ROUND(E51*P51,5)</f>
        <v>0</v>
      </c>
      <c r="R51" s="199"/>
      <c r="S51" s="199"/>
      <c r="T51" s="203">
        <v>0.23800000000000002</v>
      </c>
      <c r="U51" s="199">
        <f>ROUND(E51*T51,2)</f>
        <v>7.14</v>
      </c>
      <c r="V51" s="204"/>
      <c r="W51" s="204"/>
      <c r="X51" s="204"/>
      <c r="Y51" s="204"/>
      <c r="Z51" s="204"/>
      <c r="AA51" s="204"/>
      <c r="AB51" s="204"/>
      <c r="AC51" s="204"/>
      <c r="AD51" s="204"/>
      <c r="AE51" s="204" t="s">
        <v>120</v>
      </c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12.75" outlineLevel="1">
      <c r="A52" s="196"/>
      <c r="B52" s="197"/>
      <c r="C52" s="205" t="s">
        <v>188</v>
      </c>
      <c r="D52" s="206"/>
      <c r="E52" s="207">
        <v>30</v>
      </c>
      <c r="F52" s="202"/>
      <c r="G52" s="202"/>
      <c r="H52" s="202"/>
      <c r="I52" s="202"/>
      <c r="J52" s="202"/>
      <c r="K52" s="202"/>
      <c r="L52" s="202"/>
      <c r="M52" s="202"/>
      <c r="N52" s="199"/>
      <c r="O52" s="199"/>
      <c r="P52" s="199"/>
      <c r="Q52" s="199"/>
      <c r="R52" s="199"/>
      <c r="S52" s="199"/>
      <c r="T52" s="203"/>
      <c r="U52" s="199"/>
      <c r="V52" s="204"/>
      <c r="W52" s="204"/>
      <c r="X52" s="204"/>
      <c r="Y52" s="204"/>
      <c r="Z52" s="204"/>
      <c r="AA52" s="204"/>
      <c r="AB52" s="204"/>
      <c r="AC52" s="204"/>
      <c r="AD52" s="204"/>
      <c r="AE52" s="204" t="s">
        <v>122</v>
      </c>
      <c r="AF52" s="204">
        <v>0</v>
      </c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ht="12.75" outlineLevel="1">
      <c r="A53" s="196">
        <v>24</v>
      </c>
      <c r="B53" s="197" t="s">
        <v>189</v>
      </c>
      <c r="C53" s="198" t="s">
        <v>187</v>
      </c>
      <c r="D53" s="199" t="s">
        <v>155</v>
      </c>
      <c r="E53" s="200">
        <v>3.6</v>
      </c>
      <c r="F53" s="201"/>
      <c r="G53" s="202">
        <f>ROUND(E53*F53,2)</f>
        <v>0</v>
      </c>
      <c r="H53" s="201"/>
      <c r="I53" s="202">
        <f>ROUND(E53*H53,2)</f>
        <v>0</v>
      </c>
      <c r="J53" s="201"/>
      <c r="K53" s="202">
        <f>ROUND(E53*J53,2)</f>
        <v>0</v>
      </c>
      <c r="L53" s="202">
        <v>0</v>
      </c>
      <c r="M53" s="202">
        <f>G53*(1+L53/100)</f>
        <v>0</v>
      </c>
      <c r="N53" s="199">
        <v>0.24385</v>
      </c>
      <c r="O53" s="199">
        <f>ROUND(E53*N53,5)</f>
        <v>0.87786</v>
      </c>
      <c r="P53" s="199">
        <v>0</v>
      </c>
      <c r="Q53" s="199">
        <f>ROUND(E53*P53,5)</f>
        <v>0</v>
      </c>
      <c r="R53" s="199"/>
      <c r="S53" s="199"/>
      <c r="T53" s="203">
        <v>0.23800000000000002</v>
      </c>
      <c r="U53" s="199">
        <f>ROUND(E53*T53,2)</f>
        <v>0.86</v>
      </c>
      <c r="V53" s="204"/>
      <c r="W53" s="204"/>
      <c r="X53" s="204"/>
      <c r="Y53" s="204"/>
      <c r="Z53" s="204"/>
      <c r="AA53" s="204"/>
      <c r="AB53" s="204"/>
      <c r="AC53" s="204"/>
      <c r="AD53" s="204"/>
      <c r="AE53" s="204" t="s">
        <v>120</v>
      </c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ht="12.75" outlineLevel="1">
      <c r="A54" s="196"/>
      <c r="B54" s="197"/>
      <c r="C54" s="205" t="s">
        <v>190</v>
      </c>
      <c r="D54" s="206"/>
      <c r="E54" s="207">
        <v>3.6</v>
      </c>
      <c r="F54" s="202"/>
      <c r="G54" s="202"/>
      <c r="H54" s="202"/>
      <c r="I54" s="202"/>
      <c r="J54" s="202"/>
      <c r="K54" s="202"/>
      <c r="L54" s="202"/>
      <c r="M54" s="202"/>
      <c r="N54" s="199"/>
      <c r="O54" s="199"/>
      <c r="P54" s="199"/>
      <c r="Q54" s="199"/>
      <c r="R54" s="199"/>
      <c r="S54" s="199"/>
      <c r="T54" s="203"/>
      <c r="U54" s="199"/>
      <c r="V54" s="204"/>
      <c r="W54" s="204"/>
      <c r="X54" s="204"/>
      <c r="Y54" s="204"/>
      <c r="Z54" s="204"/>
      <c r="AA54" s="204"/>
      <c r="AB54" s="204"/>
      <c r="AC54" s="204"/>
      <c r="AD54" s="204"/>
      <c r="AE54" s="204" t="s">
        <v>122</v>
      </c>
      <c r="AF54" s="204">
        <v>0</v>
      </c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ht="12.75" outlineLevel="1">
      <c r="A55" s="196">
        <v>25</v>
      </c>
      <c r="B55" s="197" t="s">
        <v>191</v>
      </c>
      <c r="C55" s="198" t="s">
        <v>192</v>
      </c>
      <c r="D55" s="199" t="s">
        <v>155</v>
      </c>
      <c r="E55" s="200">
        <v>120</v>
      </c>
      <c r="F55" s="201"/>
      <c r="G55" s="202">
        <f>ROUND(E55*F55,2)</f>
        <v>0</v>
      </c>
      <c r="H55" s="201"/>
      <c r="I55" s="202">
        <f>ROUND(E55*H55,2)</f>
        <v>0</v>
      </c>
      <c r="J55" s="201"/>
      <c r="K55" s="202">
        <f>ROUND(E55*J55,2)</f>
        <v>0</v>
      </c>
      <c r="L55" s="202">
        <v>0</v>
      </c>
      <c r="M55" s="202">
        <f>G55*(1+L55/100)</f>
        <v>0</v>
      </c>
      <c r="N55" s="199">
        <v>0.0009000000000000001</v>
      </c>
      <c r="O55" s="199">
        <f>ROUND(E55*N55,5)</f>
        <v>0.108</v>
      </c>
      <c r="P55" s="199">
        <v>0</v>
      </c>
      <c r="Q55" s="199">
        <f>ROUND(E55*P55,5)</f>
        <v>0</v>
      </c>
      <c r="R55" s="199"/>
      <c r="S55" s="199"/>
      <c r="T55" s="203">
        <v>0</v>
      </c>
      <c r="U55" s="199">
        <f>ROUND(E55*T55,2)</f>
        <v>0</v>
      </c>
      <c r="V55" s="204"/>
      <c r="W55" s="204"/>
      <c r="X55" s="204"/>
      <c r="Y55" s="204"/>
      <c r="Z55" s="204"/>
      <c r="AA55" s="204"/>
      <c r="AB55" s="204"/>
      <c r="AC55" s="204"/>
      <c r="AD55" s="204"/>
      <c r="AE55" s="204" t="s">
        <v>120</v>
      </c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ht="12.75" outlineLevel="1">
      <c r="A56" s="196"/>
      <c r="B56" s="197"/>
      <c r="C56" s="205" t="s">
        <v>156</v>
      </c>
      <c r="D56" s="206"/>
      <c r="E56" s="207">
        <v>120</v>
      </c>
      <c r="F56" s="202"/>
      <c r="G56" s="202"/>
      <c r="H56" s="202"/>
      <c r="I56" s="202"/>
      <c r="J56" s="202"/>
      <c r="K56" s="202"/>
      <c r="L56" s="202"/>
      <c r="M56" s="202"/>
      <c r="N56" s="199"/>
      <c r="O56" s="199"/>
      <c r="P56" s="199"/>
      <c r="Q56" s="199"/>
      <c r="R56" s="199"/>
      <c r="S56" s="199"/>
      <c r="T56" s="203"/>
      <c r="U56" s="199"/>
      <c r="V56" s="204"/>
      <c r="W56" s="204"/>
      <c r="X56" s="204"/>
      <c r="Y56" s="204"/>
      <c r="Z56" s="204"/>
      <c r="AA56" s="204"/>
      <c r="AB56" s="204"/>
      <c r="AC56" s="204"/>
      <c r="AD56" s="204"/>
      <c r="AE56" s="204" t="s">
        <v>122</v>
      </c>
      <c r="AF56" s="204">
        <v>0</v>
      </c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ht="21.75" outlineLevel="1">
      <c r="A57" s="196">
        <v>26</v>
      </c>
      <c r="B57" s="197" t="s">
        <v>193</v>
      </c>
      <c r="C57" s="198" t="s">
        <v>194</v>
      </c>
      <c r="D57" s="199" t="s">
        <v>155</v>
      </c>
      <c r="E57" s="200">
        <v>39</v>
      </c>
      <c r="F57" s="201"/>
      <c r="G57" s="202">
        <f>ROUND(E57*F57,2)</f>
        <v>0</v>
      </c>
      <c r="H57" s="201"/>
      <c r="I57" s="202">
        <f>ROUND(E57*H57,2)</f>
        <v>0</v>
      </c>
      <c r="J57" s="201"/>
      <c r="K57" s="202">
        <f>ROUND(E57*J57,2)</f>
        <v>0</v>
      </c>
      <c r="L57" s="202">
        <v>0</v>
      </c>
      <c r="M57" s="202">
        <f>G57*(1+L57/100)</f>
        <v>0</v>
      </c>
      <c r="N57" s="199">
        <v>0</v>
      </c>
      <c r="O57" s="199">
        <f>ROUND(E57*N57,5)</f>
        <v>0</v>
      </c>
      <c r="P57" s="199">
        <v>0</v>
      </c>
      <c r="Q57" s="199">
        <f>ROUND(E57*P57,5)</f>
        <v>0</v>
      </c>
      <c r="R57" s="199"/>
      <c r="S57" s="199"/>
      <c r="T57" s="203">
        <v>0</v>
      </c>
      <c r="U57" s="199">
        <f>ROUND(E57*T57,2)</f>
        <v>0</v>
      </c>
      <c r="V57" s="204"/>
      <c r="W57" s="204"/>
      <c r="X57" s="204"/>
      <c r="Y57" s="204"/>
      <c r="Z57" s="204"/>
      <c r="AA57" s="204"/>
      <c r="AB57" s="204"/>
      <c r="AC57" s="204"/>
      <c r="AD57" s="204"/>
      <c r="AE57" s="204" t="s">
        <v>120</v>
      </c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ht="12.75" outlineLevel="1">
      <c r="A58" s="196"/>
      <c r="B58" s="197"/>
      <c r="C58" s="205" t="s">
        <v>195</v>
      </c>
      <c r="D58" s="206"/>
      <c r="E58" s="207">
        <v>39</v>
      </c>
      <c r="F58" s="202"/>
      <c r="G58" s="202"/>
      <c r="H58" s="202"/>
      <c r="I58" s="202"/>
      <c r="J58" s="202"/>
      <c r="K58" s="202"/>
      <c r="L58" s="202"/>
      <c r="M58" s="202"/>
      <c r="N58" s="199"/>
      <c r="O58" s="199"/>
      <c r="P58" s="199"/>
      <c r="Q58" s="199"/>
      <c r="R58" s="199"/>
      <c r="S58" s="199"/>
      <c r="T58" s="203"/>
      <c r="U58" s="199"/>
      <c r="V58" s="204"/>
      <c r="W58" s="204"/>
      <c r="X58" s="204"/>
      <c r="Y58" s="204"/>
      <c r="Z58" s="204"/>
      <c r="AA58" s="204"/>
      <c r="AB58" s="204"/>
      <c r="AC58" s="204"/>
      <c r="AD58" s="204"/>
      <c r="AE58" s="204" t="s">
        <v>122</v>
      </c>
      <c r="AF58" s="204">
        <v>0</v>
      </c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ht="12.75" outlineLevel="1">
      <c r="A59" s="196">
        <v>27</v>
      </c>
      <c r="B59" s="197" t="s">
        <v>196</v>
      </c>
      <c r="C59" s="198" t="s">
        <v>197</v>
      </c>
      <c r="D59" s="199" t="s">
        <v>148</v>
      </c>
      <c r="E59" s="200">
        <v>15</v>
      </c>
      <c r="F59" s="201"/>
      <c r="G59" s="202">
        <f>ROUND(E59*F59,2)</f>
        <v>0</v>
      </c>
      <c r="H59" s="201"/>
      <c r="I59" s="202">
        <f>ROUND(E59*H59,2)</f>
        <v>0</v>
      </c>
      <c r="J59" s="201"/>
      <c r="K59" s="202">
        <f>ROUND(E59*J59,2)</f>
        <v>0</v>
      </c>
      <c r="L59" s="202">
        <v>0</v>
      </c>
      <c r="M59" s="202">
        <f>G59*(1+L59/100)</f>
        <v>0</v>
      </c>
      <c r="N59" s="199">
        <v>0.00018</v>
      </c>
      <c r="O59" s="199">
        <f>ROUND(E59*N59,5)</f>
        <v>0.0027</v>
      </c>
      <c r="P59" s="199">
        <v>0</v>
      </c>
      <c r="Q59" s="199">
        <f>ROUND(E59*P59,5)</f>
        <v>0</v>
      </c>
      <c r="R59" s="199"/>
      <c r="S59" s="199"/>
      <c r="T59" s="203">
        <v>0.075</v>
      </c>
      <c r="U59" s="199">
        <f>ROUND(E59*T59,2)</f>
        <v>1.13</v>
      </c>
      <c r="V59" s="204"/>
      <c r="W59" s="204"/>
      <c r="X59" s="204"/>
      <c r="Y59" s="204"/>
      <c r="Z59" s="204"/>
      <c r="AA59" s="204"/>
      <c r="AB59" s="204"/>
      <c r="AC59" s="204"/>
      <c r="AD59" s="204"/>
      <c r="AE59" s="204" t="s">
        <v>120</v>
      </c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ht="12.75" outlineLevel="1">
      <c r="A60" s="196"/>
      <c r="B60" s="197"/>
      <c r="C60" s="205" t="s">
        <v>198</v>
      </c>
      <c r="D60" s="206"/>
      <c r="E60" s="207">
        <v>15</v>
      </c>
      <c r="F60" s="202"/>
      <c r="G60" s="202"/>
      <c r="H60" s="202"/>
      <c r="I60" s="202"/>
      <c r="J60" s="202"/>
      <c r="K60" s="202"/>
      <c r="L60" s="202"/>
      <c r="M60" s="202"/>
      <c r="N60" s="199"/>
      <c r="O60" s="199"/>
      <c r="P60" s="199"/>
      <c r="Q60" s="199"/>
      <c r="R60" s="199"/>
      <c r="S60" s="199"/>
      <c r="T60" s="203"/>
      <c r="U60" s="199"/>
      <c r="V60" s="204"/>
      <c r="W60" s="204"/>
      <c r="X60" s="204"/>
      <c r="Y60" s="204"/>
      <c r="Z60" s="204"/>
      <c r="AA60" s="204"/>
      <c r="AB60" s="204"/>
      <c r="AC60" s="204"/>
      <c r="AD60" s="204"/>
      <c r="AE60" s="204" t="s">
        <v>122</v>
      </c>
      <c r="AF60" s="204">
        <v>0</v>
      </c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ht="12.75" outlineLevel="1">
      <c r="A61" s="196">
        <v>28</v>
      </c>
      <c r="B61" s="197" t="s">
        <v>199</v>
      </c>
      <c r="C61" s="198" t="s">
        <v>200</v>
      </c>
      <c r="D61" s="199" t="s">
        <v>148</v>
      </c>
      <c r="E61" s="200">
        <v>15.3</v>
      </c>
      <c r="F61" s="201"/>
      <c r="G61" s="202">
        <f>ROUND(E61*F61,2)</f>
        <v>0</v>
      </c>
      <c r="H61" s="201"/>
      <c r="I61" s="202">
        <f>ROUND(E61*H61,2)</f>
        <v>0</v>
      </c>
      <c r="J61" s="201"/>
      <c r="K61" s="202">
        <f>ROUND(E61*J61,2)</f>
        <v>0</v>
      </c>
      <c r="L61" s="202">
        <v>0</v>
      </c>
      <c r="M61" s="202">
        <f>G61*(1+L61/100)</f>
        <v>0</v>
      </c>
      <c r="N61" s="199">
        <v>0.0003</v>
      </c>
      <c r="O61" s="199">
        <f>ROUND(E61*N61,5)</f>
        <v>0.00459</v>
      </c>
      <c r="P61" s="199">
        <v>0</v>
      </c>
      <c r="Q61" s="199">
        <f>ROUND(E61*P61,5)</f>
        <v>0</v>
      </c>
      <c r="R61" s="199"/>
      <c r="S61" s="199"/>
      <c r="T61" s="203">
        <v>0</v>
      </c>
      <c r="U61" s="199">
        <f>ROUND(E61*T61,2)</f>
        <v>0</v>
      </c>
      <c r="V61" s="204"/>
      <c r="W61" s="204"/>
      <c r="X61" s="204"/>
      <c r="Y61" s="204"/>
      <c r="Z61" s="204"/>
      <c r="AA61" s="204"/>
      <c r="AB61" s="204"/>
      <c r="AC61" s="204"/>
      <c r="AD61" s="204"/>
      <c r="AE61" s="204" t="s">
        <v>159</v>
      </c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ht="12.75" outlineLevel="1">
      <c r="A62" s="196"/>
      <c r="B62" s="197"/>
      <c r="C62" s="205" t="s">
        <v>201</v>
      </c>
      <c r="D62" s="206"/>
      <c r="E62" s="207">
        <v>15.3</v>
      </c>
      <c r="F62" s="202"/>
      <c r="G62" s="202"/>
      <c r="H62" s="202"/>
      <c r="I62" s="202"/>
      <c r="J62" s="202"/>
      <c r="K62" s="202"/>
      <c r="L62" s="202"/>
      <c r="M62" s="202"/>
      <c r="N62" s="199"/>
      <c r="O62" s="199"/>
      <c r="P62" s="199"/>
      <c r="Q62" s="199"/>
      <c r="R62" s="199"/>
      <c r="S62" s="199"/>
      <c r="T62" s="203"/>
      <c r="U62" s="199"/>
      <c r="V62" s="204"/>
      <c r="W62" s="204"/>
      <c r="X62" s="204"/>
      <c r="Y62" s="204"/>
      <c r="Z62" s="204"/>
      <c r="AA62" s="204"/>
      <c r="AB62" s="204"/>
      <c r="AC62" s="204"/>
      <c r="AD62" s="204"/>
      <c r="AE62" s="204" t="s">
        <v>122</v>
      </c>
      <c r="AF62" s="204">
        <v>0</v>
      </c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31" ht="12.75">
      <c r="A63" s="210" t="s">
        <v>115</v>
      </c>
      <c r="B63" s="211" t="s">
        <v>64</v>
      </c>
      <c r="C63" s="212" t="s">
        <v>65</v>
      </c>
      <c r="D63" s="213"/>
      <c r="E63" s="214"/>
      <c r="F63" s="215"/>
      <c r="G63" s="215">
        <f>SUMIF(AE64:AE99,"&lt;&gt;NOR",G64:G99)</f>
        <v>0</v>
      </c>
      <c r="H63" s="215"/>
      <c r="I63" s="215">
        <f>SUM(I64:I99)</f>
        <v>0</v>
      </c>
      <c r="J63" s="215"/>
      <c r="K63" s="215">
        <f>SUM(K64:K99)</f>
        <v>0</v>
      </c>
      <c r="L63" s="215"/>
      <c r="M63" s="215">
        <f>SUM(M64:M99)</f>
        <v>0</v>
      </c>
      <c r="N63" s="213"/>
      <c r="O63" s="213">
        <f>SUM(O64:O99)</f>
        <v>823.80254</v>
      </c>
      <c r="P63" s="213"/>
      <c r="Q63" s="213">
        <f>SUM(Q64:Q99)</f>
        <v>0</v>
      </c>
      <c r="R63" s="213"/>
      <c r="S63" s="213"/>
      <c r="T63" s="216"/>
      <c r="U63" s="213">
        <f>SUM(U64:U99)</f>
        <v>2365.4400000000005</v>
      </c>
      <c r="AE63" s="1" t="s">
        <v>116</v>
      </c>
    </row>
    <row r="64" spans="1:60" ht="12.75" outlineLevel="1">
      <c r="A64" s="196">
        <v>29</v>
      </c>
      <c r="B64" s="197" t="s">
        <v>202</v>
      </c>
      <c r="C64" s="198" t="s">
        <v>203</v>
      </c>
      <c r="D64" s="199" t="s">
        <v>128</v>
      </c>
      <c r="E64" s="200">
        <v>4.38</v>
      </c>
      <c r="F64" s="201"/>
      <c r="G64" s="202">
        <f>ROUND(E64*F64,2)</f>
        <v>0</v>
      </c>
      <c r="H64" s="201"/>
      <c r="I64" s="202">
        <f>ROUND(E64*H64,2)</f>
        <v>0</v>
      </c>
      <c r="J64" s="201"/>
      <c r="K64" s="202">
        <f>ROUND(E64*J64,2)</f>
        <v>0</v>
      </c>
      <c r="L64" s="202">
        <v>0</v>
      </c>
      <c r="M64" s="202">
        <f>G64*(1+L64/100)</f>
        <v>0</v>
      </c>
      <c r="N64" s="199">
        <v>3.00449</v>
      </c>
      <c r="O64" s="199">
        <f>ROUND(E64*N64,5)</f>
        <v>13.15967</v>
      </c>
      <c r="P64" s="199">
        <v>0</v>
      </c>
      <c r="Q64" s="199">
        <f>ROUND(E64*P64,5)</f>
        <v>0</v>
      </c>
      <c r="R64" s="199"/>
      <c r="S64" s="199"/>
      <c r="T64" s="203">
        <v>4.574</v>
      </c>
      <c r="U64" s="199">
        <f>ROUND(E64*T64,2)</f>
        <v>20.03</v>
      </c>
      <c r="V64" s="204"/>
      <c r="W64" s="204"/>
      <c r="X64" s="204"/>
      <c r="Y64" s="204"/>
      <c r="Z64" s="204"/>
      <c r="AA64" s="204"/>
      <c r="AB64" s="204"/>
      <c r="AC64" s="204"/>
      <c r="AD64" s="204"/>
      <c r="AE64" s="204" t="s">
        <v>120</v>
      </c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ht="12.75" outlineLevel="1">
      <c r="A65" s="196"/>
      <c r="B65" s="197"/>
      <c r="C65" s="205" t="s">
        <v>204</v>
      </c>
      <c r="D65" s="206"/>
      <c r="E65" s="207">
        <v>4.38</v>
      </c>
      <c r="F65" s="202"/>
      <c r="G65" s="202"/>
      <c r="H65" s="202"/>
      <c r="I65" s="202"/>
      <c r="J65" s="202"/>
      <c r="K65" s="202"/>
      <c r="L65" s="202"/>
      <c r="M65" s="202"/>
      <c r="N65" s="199"/>
      <c r="O65" s="199"/>
      <c r="P65" s="199"/>
      <c r="Q65" s="199"/>
      <c r="R65" s="199"/>
      <c r="S65" s="199"/>
      <c r="T65" s="203"/>
      <c r="U65" s="199"/>
      <c r="V65" s="204"/>
      <c r="W65" s="204"/>
      <c r="X65" s="204"/>
      <c r="Y65" s="204"/>
      <c r="Z65" s="204"/>
      <c r="AA65" s="204"/>
      <c r="AB65" s="204"/>
      <c r="AC65" s="204"/>
      <c r="AD65" s="204"/>
      <c r="AE65" s="204" t="s">
        <v>122</v>
      </c>
      <c r="AF65" s="204">
        <v>0</v>
      </c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ht="12.75" outlineLevel="1">
      <c r="A66" s="196">
        <v>30</v>
      </c>
      <c r="B66" s="197" t="s">
        <v>205</v>
      </c>
      <c r="C66" s="198" t="s">
        <v>206</v>
      </c>
      <c r="D66" s="199" t="s">
        <v>148</v>
      </c>
      <c r="E66" s="200">
        <v>21.9</v>
      </c>
      <c r="F66" s="201"/>
      <c r="G66" s="202">
        <f>ROUND(E66*F66,2)</f>
        <v>0</v>
      </c>
      <c r="H66" s="201"/>
      <c r="I66" s="202">
        <f>ROUND(E66*H66,2)</f>
        <v>0</v>
      </c>
      <c r="J66" s="201"/>
      <c r="K66" s="202">
        <f>ROUND(E66*J66,2)</f>
        <v>0</v>
      </c>
      <c r="L66" s="202">
        <v>0</v>
      </c>
      <c r="M66" s="202">
        <f>G66*(1+L66/100)</f>
        <v>0</v>
      </c>
      <c r="N66" s="199">
        <v>0.014500000000000002</v>
      </c>
      <c r="O66" s="199">
        <f>ROUND(E66*N66,5)</f>
        <v>0.31755</v>
      </c>
      <c r="P66" s="199">
        <v>0</v>
      </c>
      <c r="Q66" s="199">
        <f>ROUND(E66*P66,5)</f>
        <v>0</v>
      </c>
      <c r="R66" s="199"/>
      <c r="S66" s="199"/>
      <c r="T66" s="203">
        <v>1.9060000000000001</v>
      </c>
      <c r="U66" s="199">
        <f>ROUND(E66*T66,2)</f>
        <v>41.74</v>
      </c>
      <c r="V66" s="204"/>
      <c r="W66" s="204"/>
      <c r="X66" s="204"/>
      <c r="Y66" s="204"/>
      <c r="Z66" s="204"/>
      <c r="AA66" s="204"/>
      <c r="AB66" s="204"/>
      <c r="AC66" s="204"/>
      <c r="AD66" s="204"/>
      <c r="AE66" s="204" t="s">
        <v>120</v>
      </c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ht="12.75" outlineLevel="1">
      <c r="A67" s="196"/>
      <c r="B67" s="197"/>
      <c r="C67" s="205" t="s">
        <v>207</v>
      </c>
      <c r="D67" s="206"/>
      <c r="E67" s="207">
        <v>21.9</v>
      </c>
      <c r="F67" s="202"/>
      <c r="G67" s="202"/>
      <c r="H67" s="202"/>
      <c r="I67" s="202"/>
      <c r="J67" s="202"/>
      <c r="K67" s="202"/>
      <c r="L67" s="202"/>
      <c r="M67" s="202"/>
      <c r="N67" s="199"/>
      <c r="O67" s="199"/>
      <c r="P67" s="199"/>
      <c r="Q67" s="199"/>
      <c r="R67" s="199"/>
      <c r="S67" s="199"/>
      <c r="T67" s="203"/>
      <c r="U67" s="199"/>
      <c r="V67" s="204"/>
      <c r="W67" s="204"/>
      <c r="X67" s="204"/>
      <c r="Y67" s="204"/>
      <c r="Z67" s="204"/>
      <c r="AA67" s="204"/>
      <c r="AB67" s="204"/>
      <c r="AC67" s="204"/>
      <c r="AD67" s="204"/>
      <c r="AE67" s="204" t="s">
        <v>122</v>
      </c>
      <c r="AF67" s="204">
        <v>0</v>
      </c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ht="12.75" outlineLevel="1">
      <c r="A68" s="196">
        <v>31</v>
      </c>
      <c r="B68" s="197" t="s">
        <v>208</v>
      </c>
      <c r="C68" s="198" t="s">
        <v>209</v>
      </c>
      <c r="D68" s="199" t="s">
        <v>148</v>
      </c>
      <c r="E68" s="200">
        <v>21.9</v>
      </c>
      <c r="F68" s="201"/>
      <c r="G68" s="202">
        <f>ROUND(E68*F68,2)</f>
        <v>0</v>
      </c>
      <c r="H68" s="201"/>
      <c r="I68" s="202">
        <f>ROUND(E68*H68,2)</f>
        <v>0</v>
      </c>
      <c r="J68" s="201"/>
      <c r="K68" s="202">
        <f>ROUND(E68*J68,2)</f>
        <v>0</v>
      </c>
      <c r="L68" s="202">
        <v>0</v>
      </c>
      <c r="M68" s="202">
        <f>G68*(1+L68/100)</f>
        <v>0</v>
      </c>
      <c r="N68" s="199">
        <v>0.00096</v>
      </c>
      <c r="O68" s="199">
        <f>ROUND(E68*N68,5)</f>
        <v>0.02102</v>
      </c>
      <c r="P68" s="199">
        <v>0</v>
      </c>
      <c r="Q68" s="199">
        <f>ROUND(E68*P68,5)</f>
        <v>0</v>
      </c>
      <c r="R68" s="199"/>
      <c r="S68" s="199"/>
      <c r="T68" s="203">
        <v>0.628</v>
      </c>
      <c r="U68" s="199">
        <f>ROUND(E68*T68,2)</f>
        <v>13.75</v>
      </c>
      <c r="V68" s="204"/>
      <c r="W68" s="204"/>
      <c r="X68" s="204"/>
      <c r="Y68" s="204"/>
      <c r="Z68" s="204"/>
      <c r="AA68" s="204"/>
      <c r="AB68" s="204"/>
      <c r="AC68" s="204"/>
      <c r="AD68" s="204"/>
      <c r="AE68" s="204" t="s">
        <v>120</v>
      </c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ht="12.75" outlineLevel="1">
      <c r="A69" s="196">
        <v>32</v>
      </c>
      <c r="B69" s="197" t="s">
        <v>210</v>
      </c>
      <c r="C69" s="198" t="s">
        <v>211</v>
      </c>
      <c r="D69" s="199" t="s">
        <v>134</v>
      </c>
      <c r="E69" s="200">
        <v>0.0907536</v>
      </c>
      <c r="F69" s="201"/>
      <c r="G69" s="202">
        <f>ROUND(E69*F69,2)</f>
        <v>0</v>
      </c>
      <c r="H69" s="201"/>
      <c r="I69" s="202">
        <f>ROUND(E69*H69,2)</f>
        <v>0</v>
      </c>
      <c r="J69" s="201"/>
      <c r="K69" s="202">
        <f>ROUND(E69*J69,2)</f>
        <v>0</v>
      </c>
      <c r="L69" s="202">
        <v>0</v>
      </c>
      <c r="M69" s="202">
        <f>G69*(1+L69/100)</f>
        <v>0</v>
      </c>
      <c r="N69" s="199">
        <v>1.0561</v>
      </c>
      <c r="O69" s="199">
        <f>ROUND(E69*N69,5)</f>
        <v>0.09584</v>
      </c>
      <c r="P69" s="199">
        <v>0</v>
      </c>
      <c r="Q69" s="199">
        <f>ROUND(E69*P69,5)</f>
        <v>0</v>
      </c>
      <c r="R69" s="199"/>
      <c r="S69" s="199"/>
      <c r="T69" s="203">
        <v>39.133</v>
      </c>
      <c r="U69" s="199">
        <f>ROUND(E69*T69,2)</f>
        <v>3.55</v>
      </c>
      <c r="V69" s="204"/>
      <c r="W69" s="204"/>
      <c r="X69" s="204"/>
      <c r="Y69" s="204"/>
      <c r="Z69" s="204"/>
      <c r="AA69" s="204"/>
      <c r="AB69" s="204"/>
      <c r="AC69" s="204"/>
      <c r="AD69" s="204"/>
      <c r="AE69" s="204" t="s">
        <v>120</v>
      </c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ht="12.75" outlineLevel="1">
      <c r="A70" s="196"/>
      <c r="B70" s="197"/>
      <c r="C70" s="205" t="s">
        <v>212</v>
      </c>
      <c r="D70" s="206"/>
      <c r="E70" s="207">
        <v>0.0907536</v>
      </c>
      <c r="F70" s="202"/>
      <c r="G70" s="202"/>
      <c r="H70" s="202"/>
      <c r="I70" s="202"/>
      <c r="J70" s="202"/>
      <c r="K70" s="202"/>
      <c r="L70" s="202"/>
      <c r="M70" s="202"/>
      <c r="N70" s="199"/>
      <c r="O70" s="199"/>
      <c r="P70" s="199"/>
      <c r="Q70" s="199"/>
      <c r="R70" s="199"/>
      <c r="S70" s="199"/>
      <c r="T70" s="203"/>
      <c r="U70" s="199"/>
      <c r="V70" s="204"/>
      <c r="W70" s="204"/>
      <c r="X70" s="204"/>
      <c r="Y70" s="204"/>
      <c r="Z70" s="204"/>
      <c r="AA70" s="204"/>
      <c r="AB70" s="204"/>
      <c r="AC70" s="204"/>
      <c r="AD70" s="204"/>
      <c r="AE70" s="204" t="s">
        <v>122</v>
      </c>
      <c r="AF70" s="204">
        <v>0</v>
      </c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ht="12.75" outlineLevel="1">
      <c r="A71" s="196">
        <v>33</v>
      </c>
      <c r="B71" s="197" t="s">
        <v>213</v>
      </c>
      <c r="C71" s="198" t="s">
        <v>214</v>
      </c>
      <c r="D71" s="199" t="s">
        <v>134</v>
      </c>
      <c r="E71" s="200">
        <v>0.0250317</v>
      </c>
      <c r="F71" s="201"/>
      <c r="G71" s="202">
        <f>ROUND(E71*F71,2)</f>
        <v>0</v>
      </c>
      <c r="H71" s="201"/>
      <c r="I71" s="202">
        <f>ROUND(E71*H71,2)</f>
        <v>0</v>
      </c>
      <c r="J71" s="201"/>
      <c r="K71" s="202">
        <f>ROUND(E71*J71,2)</f>
        <v>0</v>
      </c>
      <c r="L71" s="202">
        <v>0</v>
      </c>
      <c r="M71" s="202">
        <f>G71*(1+L71/100)</f>
        <v>0</v>
      </c>
      <c r="N71" s="199">
        <v>1.06103</v>
      </c>
      <c r="O71" s="199">
        <f>ROUND(E71*N71,5)</f>
        <v>0.02656</v>
      </c>
      <c r="P71" s="199">
        <v>0</v>
      </c>
      <c r="Q71" s="199">
        <f>ROUND(E71*P71,5)</f>
        <v>0</v>
      </c>
      <c r="R71" s="199"/>
      <c r="S71" s="199"/>
      <c r="T71" s="203">
        <v>21.445</v>
      </c>
      <c r="U71" s="199">
        <f>ROUND(E71*T71,2)</f>
        <v>0.54</v>
      </c>
      <c r="V71" s="204"/>
      <c r="W71" s="204"/>
      <c r="X71" s="204"/>
      <c r="Y71" s="204"/>
      <c r="Z71" s="204"/>
      <c r="AA71" s="204"/>
      <c r="AB71" s="204"/>
      <c r="AC71" s="204"/>
      <c r="AD71" s="204"/>
      <c r="AE71" s="204" t="s">
        <v>120</v>
      </c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ht="21.75" outlineLevel="1">
      <c r="A72" s="196"/>
      <c r="B72" s="197"/>
      <c r="C72" s="205" t="s">
        <v>215</v>
      </c>
      <c r="D72" s="206"/>
      <c r="E72" s="207">
        <v>0.0250317</v>
      </c>
      <c r="F72" s="202"/>
      <c r="G72" s="202"/>
      <c r="H72" s="202"/>
      <c r="I72" s="202"/>
      <c r="J72" s="202"/>
      <c r="K72" s="202"/>
      <c r="L72" s="202"/>
      <c r="M72" s="202"/>
      <c r="N72" s="199"/>
      <c r="O72" s="199"/>
      <c r="P72" s="199"/>
      <c r="Q72" s="199"/>
      <c r="R72" s="199"/>
      <c r="S72" s="199"/>
      <c r="T72" s="203"/>
      <c r="U72" s="199"/>
      <c r="V72" s="204"/>
      <c r="W72" s="204"/>
      <c r="X72" s="204"/>
      <c r="Y72" s="204"/>
      <c r="Z72" s="204"/>
      <c r="AA72" s="204"/>
      <c r="AB72" s="204"/>
      <c r="AC72" s="204"/>
      <c r="AD72" s="204"/>
      <c r="AE72" s="204" t="s">
        <v>122</v>
      </c>
      <c r="AF72" s="204">
        <v>0</v>
      </c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ht="12.75" outlineLevel="1">
      <c r="A73" s="196">
        <v>34</v>
      </c>
      <c r="B73" s="197" t="s">
        <v>202</v>
      </c>
      <c r="C73" s="198" t="s">
        <v>203</v>
      </c>
      <c r="D73" s="199" t="s">
        <v>128</v>
      </c>
      <c r="E73" s="200">
        <v>241.0838</v>
      </c>
      <c r="F73" s="201"/>
      <c r="G73" s="202">
        <f>ROUND(E73*F73,2)</f>
        <v>0</v>
      </c>
      <c r="H73" s="201"/>
      <c r="I73" s="202">
        <f>ROUND(E73*H73,2)</f>
        <v>0</v>
      </c>
      <c r="J73" s="201"/>
      <c r="K73" s="202">
        <f>ROUND(E73*J73,2)</f>
        <v>0</v>
      </c>
      <c r="L73" s="202">
        <v>0</v>
      </c>
      <c r="M73" s="202">
        <f>G73*(1+L73/100)</f>
        <v>0</v>
      </c>
      <c r="N73" s="199">
        <v>3.00449</v>
      </c>
      <c r="O73" s="199">
        <f>ROUND(E73*N73,5)</f>
        <v>724.33387</v>
      </c>
      <c r="P73" s="199">
        <v>0</v>
      </c>
      <c r="Q73" s="199">
        <f>ROUND(E73*P73,5)</f>
        <v>0</v>
      </c>
      <c r="R73" s="199"/>
      <c r="S73" s="199"/>
      <c r="T73" s="203">
        <v>4.574</v>
      </c>
      <c r="U73" s="199">
        <f>ROUND(E73*T73,2)</f>
        <v>1102.72</v>
      </c>
      <c r="V73" s="204"/>
      <c r="W73" s="204"/>
      <c r="X73" s="204"/>
      <c r="Y73" s="204"/>
      <c r="Z73" s="204"/>
      <c r="AA73" s="204"/>
      <c r="AB73" s="204"/>
      <c r="AC73" s="204"/>
      <c r="AD73" s="204"/>
      <c r="AE73" s="204" t="s">
        <v>120</v>
      </c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ht="12.75" outlineLevel="1">
      <c r="A74" s="196"/>
      <c r="B74" s="197"/>
      <c r="C74" s="205" t="s">
        <v>216</v>
      </c>
      <c r="D74" s="206"/>
      <c r="E74" s="207">
        <v>29.835</v>
      </c>
      <c r="F74" s="202"/>
      <c r="G74" s="202"/>
      <c r="H74" s="202"/>
      <c r="I74" s="202"/>
      <c r="J74" s="202"/>
      <c r="K74" s="202"/>
      <c r="L74" s="202"/>
      <c r="M74" s="202"/>
      <c r="N74" s="199"/>
      <c r="O74" s="199"/>
      <c r="P74" s="199"/>
      <c r="Q74" s="199"/>
      <c r="R74" s="199"/>
      <c r="S74" s="199"/>
      <c r="T74" s="203"/>
      <c r="U74" s="199"/>
      <c r="V74" s="204"/>
      <c r="W74" s="204"/>
      <c r="X74" s="204"/>
      <c r="Y74" s="204"/>
      <c r="Z74" s="204"/>
      <c r="AA74" s="204"/>
      <c r="AB74" s="204"/>
      <c r="AC74" s="204"/>
      <c r="AD74" s="204"/>
      <c r="AE74" s="204" t="s">
        <v>122</v>
      </c>
      <c r="AF74" s="204">
        <v>0</v>
      </c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ht="12.75" outlineLevel="1">
      <c r="A75" s="196"/>
      <c r="B75" s="197"/>
      <c r="C75" s="205" t="s">
        <v>217</v>
      </c>
      <c r="D75" s="206"/>
      <c r="E75" s="207">
        <v>26.4</v>
      </c>
      <c r="F75" s="202"/>
      <c r="G75" s="202"/>
      <c r="H75" s="202"/>
      <c r="I75" s="202"/>
      <c r="J75" s="202"/>
      <c r="K75" s="202"/>
      <c r="L75" s="202"/>
      <c r="M75" s="202"/>
      <c r="N75" s="199"/>
      <c r="O75" s="199"/>
      <c r="P75" s="199"/>
      <c r="Q75" s="199"/>
      <c r="R75" s="199"/>
      <c r="S75" s="199"/>
      <c r="T75" s="203"/>
      <c r="U75" s="199"/>
      <c r="V75" s="204"/>
      <c r="W75" s="204"/>
      <c r="X75" s="204"/>
      <c r="Y75" s="204"/>
      <c r="Z75" s="204"/>
      <c r="AA75" s="204"/>
      <c r="AB75" s="204"/>
      <c r="AC75" s="204"/>
      <c r="AD75" s="204"/>
      <c r="AE75" s="204" t="s">
        <v>122</v>
      </c>
      <c r="AF75" s="204">
        <v>0</v>
      </c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ht="12.75" outlineLevel="1">
      <c r="A76" s="196"/>
      <c r="B76" s="197"/>
      <c r="C76" s="205" t="s">
        <v>218</v>
      </c>
      <c r="D76" s="206"/>
      <c r="E76" s="207">
        <v>29.16</v>
      </c>
      <c r="F76" s="202"/>
      <c r="G76" s="202"/>
      <c r="H76" s="202"/>
      <c r="I76" s="202"/>
      <c r="J76" s="202"/>
      <c r="K76" s="202"/>
      <c r="L76" s="202"/>
      <c r="M76" s="202"/>
      <c r="N76" s="199"/>
      <c r="O76" s="199"/>
      <c r="P76" s="199"/>
      <c r="Q76" s="199"/>
      <c r="R76" s="199"/>
      <c r="S76" s="199"/>
      <c r="T76" s="203"/>
      <c r="U76" s="199"/>
      <c r="V76" s="204"/>
      <c r="W76" s="204"/>
      <c r="X76" s="204"/>
      <c r="Y76" s="204"/>
      <c r="Z76" s="204"/>
      <c r="AA76" s="204"/>
      <c r="AB76" s="204"/>
      <c r="AC76" s="204"/>
      <c r="AD76" s="204"/>
      <c r="AE76" s="204" t="s">
        <v>122</v>
      </c>
      <c r="AF76" s="204">
        <v>0</v>
      </c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60" ht="12.75" outlineLevel="1">
      <c r="A77" s="196"/>
      <c r="B77" s="197"/>
      <c r="C77" s="205" t="s">
        <v>219</v>
      </c>
      <c r="D77" s="206"/>
      <c r="E77" s="207">
        <v>136.32</v>
      </c>
      <c r="F77" s="202"/>
      <c r="G77" s="202"/>
      <c r="H77" s="202"/>
      <c r="I77" s="202"/>
      <c r="J77" s="202"/>
      <c r="K77" s="202"/>
      <c r="L77" s="202"/>
      <c r="M77" s="202"/>
      <c r="N77" s="199"/>
      <c r="O77" s="199"/>
      <c r="P77" s="199"/>
      <c r="Q77" s="199"/>
      <c r="R77" s="199"/>
      <c r="S77" s="199"/>
      <c r="T77" s="203"/>
      <c r="U77" s="199"/>
      <c r="V77" s="204"/>
      <c r="W77" s="204"/>
      <c r="X77" s="204"/>
      <c r="Y77" s="204"/>
      <c r="Z77" s="204"/>
      <c r="AA77" s="204"/>
      <c r="AB77" s="204"/>
      <c r="AC77" s="204"/>
      <c r="AD77" s="204"/>
      <c r="AE77" s="204" t="s">
        <v>122</v>
      </c>
      <c r="AF77" s="204">
        <v>0</v>
      </c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ht="21.75" outlineLevel="1">
      <c r="A78" s="196"/>
      <c r="B78" s="197"/>
      <c r="C78" s="205" t="s">
        <v>220</v>
      </c>
      <c r="D78" s="206"/>
      <c r="E78" s="207">
        <v>19.3688</v>
      </c>
      <c r="F78" s="202"/>
      <c r="G78" s="202"/>
      <c r="H78" s="202"/>
      <c r="I78" s="202"/>
      <c r="J78" s="202"/>
      <c r="K78" s="202"/>
      <c r="L78" s="202"/>
      <c r="M78" s="202"/>
      <c r="N78" s="199"/>
      <c r="O78" s="199"/>
      <c r="P78" s="199"/>
      <c r="Q78" s="199"/>
      <c r="R78" s="199"/>
      <c r="S78" s="199"/>
      <c r="T78" s="203"/>
      <c r="U78" s="199"/>
      <c r="V78" s="204"/>
      <c r="W78" s="204"/>
      <c r="X78" s="204"/>
      <c r="Y78" s="204"/>
      <c r="Z78" s="204"/>
      <c r="AA78" s="204"/>
      <c r="AB78" s="204"/>
      <c r="AC78" s="204"/>
      <c r="AD78" s="204"/>
      <c r="AE78" s="204" t="s">
        <v>122</v>
      </c>
      <c r="AF78" s="204">
        <v>0</v>
      </c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60" ht="21.75" outlineLevel="1">
      <c r="A79" s="196">
        <v>35</v>
      </c>
      <c r="B79" s="197" t="s">
        <v>221</v>
      </c>
      <c r="C79" s="198" t="s">
        <v>222</v>
      </c>
      <c r="D79" s="199" t="s">
        <v>128</v>
      </c>
      <c r="E79" s="200">
        <v>7.89</v>
      </c>
      <c r="F79" s="201"/>
      <c r="G79" s="202">
        <f>ROUND(E79*F79,2)</f>
        <v>0</v>
      </c>
      <c r="H79" s="201"/>
      <c r="I79" s="202">
        <f>ROUND(E79*H79,2)</f>
        <v>0</v>
      </c>
      <c r="J79" s="201"/>
      <c r="K79" s="202">
        <f>ROUND(E79*J79,2)</f>
        <v>0</v>
      </c>
      <c r="L79" s="202">
        <v>0</v>
      </c>
      <c r="M79" s="202">
        <f>G79*(1+L79/100)</f>
        <v>0</v>
      </c>
      <c r="N79" s="199">
        <v>2.95597</v>
      </c>
      <c r="O79" s="199">
        <f>ROUND(E79*N79,5)</f>
        <v>23.3226</v>
      </c>
      <c r="P79" s="199">
        <v>0</v>
      </c>
      <c r="Q79" s="199">
        <f>ROUND(E79*P79,5)</f>
        <v>0</v>
      </c>
      <c r="R79" s="199"/>
      <c r="S79" s="199"/>
      <c r="T79" s="203">
        <v>3.882</v>
      </c>
      <c r="U79" s="199">
        <f>ROUND(E79*T79,2)</f>
        <v>30.63</v>
      </c>
      <c r="V79" s="204"/>
      <c r="W79" s="204"/>
      <c r="X79" s="204"/>
      <c r="Y79" s="204"/>
      <c r="Z79" s="204"/>
      <c r="AA79" s="204"/>
      <c r="AB79" s="204"/>
      <c r="AC79" s="204"/>
      <c r="AD79" s="204"/>
      <c r="AE79" s="204" t="s">
        <v>120</v>
      </c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ht="12.75" outlineLevel="1">
      <c r="A80" s="196"/>
      <c r="B80" s="197"/>
      <c r="C80" s="205" t="s">
        <v>223</v>
      </c>
      <c r="D80" s="206"/>
      <c r="E80" s="207">
        <v>3.9</v>
      </c>
      <c r="F80" s="202"/>
      <c r="G80" s="202"/>
      <c r="H80" s="202"/>
      <c r="I80" s="202"/>
      <c r="J80" s="202"/>
      <c r="K80" s="202"/>
      <c r="L80" s="202"/>
      <c r="M80" s="202"/>
      <c r="N80" s="199"/>
      <c r="O80" s="199"/>
      <c r="P80" s="199"/>
      <c r="Q80" s="199"/>
      <c r="R80" s="199"/>
      <c r="S80" s="199"/>
      <c r="T80" s="203"/>
      <c r="U80" s="199"/>
      <c r="V80" s="204"/>
      <c r="W80" s="204"/>
      <c r="X80" s="204"/>
      <c r="Y80" s="204"/>
      <c r="Z80" s="204"/>
      <c r="AA80" s="204"/>
      <c r="AB80" s="204"/>
      <c r="AC80" s="204"/>
      <c r="AD80" s="204"/>
      <c r="AE80" s="204" t="s">
        <v>122</v>
      </c>
      <c r="AF80" s="204">
        <v>0</v>
      </c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60" ht="12.75" outlineLevel="1">
      <c r="A81" s="196"/>
      <c r="B81" s="197"/>
      <c r="C81" s="205" t="s">
        <v>224</v>
      </c>
      <c r="D81" s="206"/>
      <c r="E81" s="207">
        <v>3.99</v>
      </c>
      <c r="F81" s="202"/>
      <c r="G81" s="202"/>
      <c r="H81" s="202"/>
      <c r="I81" s="202"/>
      <c r="J81" s="202"/>
      <c r="K81" s="202"/>
      <c r="L81" s="202"/>
      <c r="M81" s="202"/>
      <c r="N81" s="199"/>
      <c r="O81" s="199"/>
      <c r="P81" s="199"/>
      <c r="Q81" s="199"/>
      <c r="R81" s="199"/>
      <c r="S81" s="199"/>
      <c r="T81" s="203"/>
      <c r="U81" s="199"/>
      <c r="V81" s="204"/>
      <c r="W81" s="204"/>
      <c r="X81" s="204"/>
      <c r="Y81" s="204"/>
      <c r="Z81" s="204"/>
      <c r="AA81" s="204"/>
      <c r="AB81" s="204"/>
      <c r="AC81" s="204"/>
      <c r="AD81" s="204"/>
      <c r="AE81" s="204" t="s">
        <v>122</v>
      </c>
      <c r="AF81" s="204">
        <v>0</v>
      </c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ht="12.75" outlineLevel="1">
      <c r="A82" s="196">
        <v>36</v>
      </c>
      <c r="B82" s="197" t="s">
        <v>225</v>
      </c>
      <c r="C82" s="198" t="s">
        <v>226</v>
      </c>
      <c r="D82" s="199" t="s">
        <v>128</v>
      </c>
      <c r="E82" s="200">
        <v>2.25</v>
      </c>
      <c r="F82" s="201"/>
      <c r="G82" s="202">
        <f>ROUND(E82*F82,2)</f>
        <v>0</v>
      </c>
      <c r="H82" s="201"/>
      <c r="I82" s="202">
        <f>ROUND(E82*H82,2)</f>
        <v>0</v>
      </c>
      <c r="J82" s="201"/>
      <c r="K82" s="202">
        <f>ROUND(E82*J82,2)</f>
        <v>0</v>
      </c>
      <c r="L82" s="202">
        <v>0</v>
      </c>
      <c r="M82" s="202">
        <f>G82*(1+L82/100)</f>
        <v>0</v>
      </c>
      <c r="N82" s="199">
        <v>2.95597</v>
      </c>
      <c r="O82" s="199">
        <f>ROUND(E82*N82,5)</f>
        <v>6.65093</v>
      </c>
      <c r="P82" s="199">
        <v>0</v>
      </c>
      <c r="Q82" s="199">
        <f>ROUND(E82*P82,5)</f>
        <v>0</v>
      </c>
      <c r="R82" s="199"/>
      <c r="S82" s="199"/>
      <c r="T82" s="203">
        <v>3.882</v>
      </c>
      <c r="U82" s="199">
        <f>ROUND(E82*T82,2)</f>
        <v>8.73</v>
      </c>
      <c r="V82" s="204"/>
      <c r="W82" s="204"/>
      <c r="X82" s="204"/>
      <c r="Y82" s="204"/>
      <c r="Z82" s="204"/>
      <c r="AA82" s="204"/>
      <c r="AB82" s="204"/>
      <c r="AC82" s="204"/>
      <c r="AD82" s="204"/>
      <c r="AE82" s="204" t="s">
        <v>120</v>
      </c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ht="12.75" outlineLevel="1">
      <c r="A83" s="196"/>
      <c r="B83" s="197"/>
      <c r="C83" s="205" t="s">
        <v>227</v>
      </c>
      <c r="D83" s="206"/>
      <c r="E83" s="207">
        <v>2.25</v>
      </c>
      <c r="F83" s="202"/>
      <c r="G83" s="202"/>
      <c r="H83" s="202"/>
      <c r="I83" s="202"/>
      <c r="J83" s="202"/>
      <c r="K83" s="202"/>
      <c r="L83" s="202"/>
      <c r="M83" s="202"/>
      <c r="N83" s="199"/>
      <c r="O83" s="199"/>
      <c r="P83" s="199"/>
      <c r="Q83" s="199"/>
      <c r="R83" s="199"/>
      <c r="S83" s="199"/>
      <c r="T83" s="203"/>
      <c r="U83" s="199"/>
      <c r="V83" s="204"/>
      <c r="W83" s="204"/>
      <c r="X83" s="204"/>
      <c r="Y83" s="204"/>
      <c r="Z83" s="204"/>
      <c r="AA83" s="204"/>
      <c r="AB83" s="204"/>
      <c r="AC83" s="204"/>
      <c r="AD83" s="204"/>
      <c r="AE83" s="204" t="s">
        <v>122</v>
      </c>
      <c r="AF83" s="204">
        <v>0</v>
      </c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</row>
    <row r="84" spans="1:60" ht="12.75" outlineLevel="1">
      <c r="A84" s="196">
        <v>37</v>
      </c>
      <c r="B84" s="197" t="s">
        <v>205</v>
      </c>
      <c r="C84" s="198" t="s">
        <v>206</v>
      </c>
      <c r="D84" s="199" t="s">
        <v>148</v>
      </c>
      <c r="E84" s="200">
        <v>207.806</v>
      </c>
      <c r="F84" s="201"/>
      <c r="G84" s="202">
        <f>ROUND(E84*F84,2)</f>
        <v>0</v>
      </c>
      <c r="H84" s="201"/>
      <c r="I84" s="202">
        <f>ROUND(E84*H84,2)</f>
        <v>0</v>
      </c>
      <c r="J84" s="201"/>
      <c r="K84" s="202">
        <f>ROUND(E84*J84,2)</f>
        <v>0</v>
      </c>
      <c r="L84" s="202">
        <v>0</v>
      </c>
      <c r="M84" s="202">
        <f>G84*(1+L84/100)</f>
        <v>0</v>
      </c>
      <c r="N84" s="199">
        <v>0.014500000000000002</v>
      </c>
      <c r="O84" s="199">
        <f>ROUND(E84*N84,5)</f>
        <v>3.01319</v>
      </c>
      <c r="P84" s="199">
        <v>0</v>
      </c>
      <c r="Q84" s="199">
        <f>ROUND(E84*P84,5)</f>
        <v>0</v>
      </c>
      <c r="R84" s="199"/>
      <c r="S84" s="199"/>
      <c r="T84" s="203">
        <v>1.9060000000000001</v>
      </c>
      <c r="U84" s="199">
        <f>ROUND(E84*T84,2)</f>
        <v>396.08</v>
      </c>
      <c r="V84" s="204"/>
      <c r="W84" s="204"/>
      <c r="X84" s="204"/>
      <c r="Y84" s="204"/>
      <c r="Z84" s="204"/>
      <c r="AA84" s="204"/>
      <c r="AB84" s="204"/>
      <c r="AC84" s="204"/>
      <c r="AD84" s="204"/>
      <c r="AE84" s="204" t="s">
        <v>120</v>
      </c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</row>
    <row r="85" spans="1:60" ht="32.25" outlineLevel="1">
      <c r="A85" s="196"/>
      <c r="B85" s="197"/>
      <c r="C85" s="205" t="s">
        <v>228</v>
      </c>
      <c r="D85" s="206"/>
      <c r="E85" s="207">
        <v>207.806</v>
      </c>
      <c r="F85" s="202"/>
      <c r="G85" s="202"/>
      <c r="H85" s="202"/>
      <c r="I85" s="202"/>
      <c r="J85" s="202"/>
      <c r="K85" s="202"/>
      <c r="L85" s="202"/>
      <c r="M85" s="202"/>
      <c r="N85" s="199"/>
      <c r="O85" s="199"/>
      <c r="P85" s="199"/>
      <c r="Q85" s="199"/>
      <c r="R85" s="199"/>
      <c r="S85" s="199"/>
      <c r="T85" s="203"/>
      <c r="U85" s="199"/>
      <c r="V85" s="204"/>
      <c r="W85" s="204"/>
      <c r="X85" s="204"/>
      <c r="Y85" s="204"/>
      <c r="Z85" s="204"/>
      <c r="AA85" s="204"/>
      <c r="AB85" s="204"/>
      <c r="AC85" s="204"/>
      <c r="AD85" s="204"/>
      <c r="AE85" s="204" t="s">
        <v>122</v>
      </c>
      <c r="AF85" s="204">
        <v>0</v>
      </c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</row>
    <row r="86" spans="1:60" ht="12.75" outlineLevel="1">
      <c r="A86" s="196">
        <v>38</v>
      </c>
      <c r="B86" s="197" t="s">
        <v>208</v>
      </c>
      <c r="C86" s="198" t="s">
        <v>209</v>
      </c>
      <c r="D86" s="199" t="s">
        <v>148</v>
      </c>
      <c r="E86" s="200">
        <v>207.81</v>
      </c>
      <c r="F86" s="201"/>
      <c r="G86" s="202">
        <f>ROUND(E86*F86,2)</f>
        <v>0</v>
      </c>
      <c r="H86" s="201"/>
      <c r="I86" s="202">
        <f>ROUND(E86*H86,2)</f>
        <v>0</v>
      </c>
      <c r="J86" s="201"/>
      <c r="K86" s="202">
        <f>ROUND(E86*J86,2)</f>
        <v>0</v>
      </c>
      <c r="L86" s="202">
        <v>0</v>
      </c>
      <c r="M86" s="202">
        <f>G86*(1+L86/100)</f>
        <v>0</v>
      </c>
      <c r="N86" s="199">
        <v>0.00096</v>
      </c>
      <c r="O86" s="199">
        <f>ROUND(E86*N86,5)</f>
        <v>0.1995</v>
      </c>
      <c r="P86" s="199">
        <v>0</v>
      </c>
      <c r="Q86" s="199">
        <f>ROUND(E86*P86,5)</f>
        <v>0</v>
      </c>
      <c r="R86" s="199"/>
      <c r="S86" s="199"/>
      <c r="T86" s="203">
        <v>0.628</v>
      </c>
      <c r="U86" s="199">
        <f>ROUND(E86*T86,2)</f>
        <v>130.5</v>
      </c>
      <c r="V86" s="204"/>
      <c r="W86" s="204"/>
      <c r="X86" s="204"/>
      <c r="Y86" s="204"/>
      <c r="Z86" s="204"/>
      <c r="AA86" s="204"/>
      <c r="AB86" s="204"/>
      <c r="AC86" s="204"/>
      <c r="AD86" s="204"/>
      <c r="AE86" s="204" t="s">
        <v>120</v>
      </c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</row>
    <row r="87" spans="1:60" ht="12.75" outlineLevel="1">
      <c r="A87" s="196">
        <v>39</v>
      </c>
      <c r="B87" s="197" t="s">
        <v>229</v>
      </c>
      <c r="C87" s="198" t="s">
        <v>230</v>
      </c>
      <c r="D87" s="199" t="s">
        <v>134</v>
      </c>
      <c r="E87" s="200">
        <v>34.15</v>
      </c>
      <c r="F87" s="201"/>
      <c r="G87" s="202">
        <f>ROUND(E87*F87,2)</f>
        <v>0</v>
      </c>
      <c r="H87" s="201"/>
      <c r="I87" s="202">
        <f>ROUND(E87*H87,2)</f>
        <v>0</v>
      </c>
      <c r="J87" s="201"/>
      <c r="K87" s="202">
        <f>ROUND(E87*J87,2)</f>
        <v>0</v>
      </c>
      <c r="L87" s="202">
        <v>0</v>
      </c>
      <c r="M87" s="202">
        <f>G87*(1+L87/100)</f>
        <v>0</v>
      </c>
      <c r="N87" s="199">
        <v>1.02326</v>
      </c>
      <c r="O87" s="199">
        <f>ROUND(E87*N87,5)</f>
        <v>34.94433</v>
      </c>
      <c r="P87" s="199">
        <v>0</v>
      </c>
      <c r="Q87" s="199">
        <f>ROUND(E87*P87,5)</f>
        <v>0</v>
      </c>
      <c r="R87" s="199"/>
      <c r="S87" s="199"/>
      <c r="T87" s="203">
        <v>15.968</v>
      </c>
      <c r="U87" s="199">
        <f>ROUND(E87*T87,2)</f>
        <v>545.31</v>
      </c>
      <c r="V87" s="204"/>
      <c r="W87" s="204"/>
      <c r="X87" s="204"/>
      <c r="Y87" s="204"/>
      <c r="Z87" s="204"/>
      <c r="AA87" s="204"/>
      <c r="AB87" s="204"/>
      <c r="AC87" s="204"/>
      <c r="AD87" s="204"/>
      <c r="AE87" s="204" t="s">
        <v>120</v>
      </c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</row>
    <row r="88" spans="1:60" ht="12.75" outlineLevel="1">
      <c r="A88" s="196"/>
      <c r="B88" s="197"/>
      <c r="C88" s="217" t="s">
        <v>231</v>
      </c>
      <c r="D88" s="218"/>
      <c r="E88" s="219"/>
      <c r="F88" s="202"/>
      <c r="G88" s="202"/>
      <c r="H88" s="202"/>
      <c r="I88" s="202"/>
      <c r="J88" s="202"/>
      <c r="K88" s="202"/>
      <c r="L88" s="202"/>
      <c r="M88" s="202"/>
      <c r="N88" s="199"/>
      <c r="O88" s="199"/>
      <c r="P88" s="199"/>
      <c r="Q88" s="199"/>
      <c r="R88" s="199"/>
      <c r="S88" s="199"/>
      <c r="T88" s="203"/>
      <c r="U88" s="199"/>
      <c r="V88" s="204"/>
      <c r="W88" s="204"/>
      <c r="X88" s="204"/>
      <c r="Y88" s="204"/>
      <c r="Z88" s="204"/>
      <c r="AA88" s="204"/>
      <c r="AB88" s="204"/>
      <c r="AC88" s="204"/>
      <c r="AD88" s="204"/>
      <c r="AE88" s="204" t="s">
        <v>122</v>
      </c>
      <c r="AF88" s="204">
        <v>2</v>
      </c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</row>
    <row r="89" spans="1:60" ht="12.75" outlineLevel="1">
      <c r="A89" s="196"/>
      <c r="B89" s="197"/>
      <c r="C89" s="217" t="s">
        <v>232</v>
      </c>
      <c r="D89" s="218"/>
      <c r="E89" s="219"/>
      <c r="F89" s="202"/>
      <c r="G89" s="202"/>
      <c r="H89" s="202"/>
      <c r="I89" s="202"/>
      <c r="J89" s="202"/>
      <c r="K89" s="202"/>
      <c r="L89" s="202"/>
      <c r="M89" s="202"/>
      <c r="N89" s="199"/>
      <c r="O89" s="199"/>
      <c r="P89" s="199"/>
      <c r="Q89" s="199"/>
      <c r="R89" s="199"/>
      <c r="S89" s="199"/>
      <c r="T89" s="203"/>
      <c r="U89" s="199"/>
      <c r="V89" s="204"/>
      <c r="W89" s="204"/>
      <c r="X89" s="204"/>
      <c r="Y89" s="204"/>
      <c r="Z89" s="204"/>
      <c r="AA89" s="204"/>
      <c r="AB89" s="204"/>
      <c r="AC89" s="204"/>
      <c r="AD89" s="204"/>
      <c r="AE89" s="204" t="s">
        <v>122</v>
      </c>
      <c r="AF89" s="204">
        <v>2</v>
      </c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</row>
    <row r="90" spans="1:60" ht="12.75" outlineLevel="1">
      <c r="A90" s="196"/>
      <c r="B90" s="197"/>
      <c r="C90" s="217" t="s">
        <v>233</v>
      </c>
      <c r="D90" s="218"/>
      <c r="E90" s="219"/>
      <c r="F90" s="202"/>
      <c r="G90" s="202"/>
      <c r="H90" s="202"/>
      <c r="I90" s="202"/>
      <c r="J90" s="202"/>
      <c r="K90" s="202"/>
      <c r="L90" s="202"/>
      <c r="M90" s="202"/>
      <c r="N90" s="199"/>
      <c r="O90" s="199"/>
      <c r="P90" s="199"/>
      <c r="Q90" s="199"/>
      <c r="R90" s="199"/>
      <c r="S90" s="199"/>
      <c r="T90" s="203"/>
      <c r="U90" s="199"/>
      <c r="V90" s="204"/>
      <c r="W90" s="204"/>
      <c r="X90" s="204"/>
      <c r="Y90" s="204"/>
      <c r="Z90" s="204"/>
      <c r="AA90" s="204"/>
      <c r="AB90" s="204"/>
      <c r="AC90" s="204"/>
      <c r="AD90" s="204"/>
      <c r="AE90" s="204" t="s">
        <v>122</v>
      </c>
      <c r="AF90" s="204">
        <v>2</v>
      </c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</row>
    <row r="91" spans="1:60" ht="12.75" outlineLevel="1">
      <c r="A91" s="196"/>
      <c r="B91" s="197"/>
      <c r="C91" s="217" t="s">
        <v>234</v>
      </c>
      <c r="D91" s="218"/>
      <c r="E91" s="219"/>
      <c r="F91" s="202"/>
      <c r="G91" s="202"/>
      <c r="H91" s="202"/>
      <c r="I91" s="202"/>
      <c r="J91" s="202"/>
      <c r="K91" s="202"/>
      <c r="L91" s="202"/>
      <c r="M91" s="202"/>
      <c r="N91" s="199"/>
      <c r="O91" s="199"/>
      <c r="P91" s="199"/>
      <c r="Q91" s="199"/>
      <c r="R91" s="199"/>
      <c r="S91" s="199"/>
      <c r="T91" s="203"/>
      <c r="U91" s="199"/>
      <c r="V91" s="204"/>
      <c r="W91" s="204"/>
      <c r="X91" s="204"/>
      <c r="Y91" s="204"/>
      <c r="Z91" s="204"/>
      <c r="AA91" s="204"/>
      <c r="AB91" s="204"/>
      <c r="AC91" s="204"/>
      <c r="AD91" s="204"/>
      <c r="AE91" s="204" t="s">
        <v>122</v>
      </c>
      <c r="AF91" s="204">
        <v>2</v>
      </c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</row>
    <row r="92" spans="1:60" ht="12.75" outlineLevel="1">
      <c r="A92" s="196"/>
      <c r="B92" s="197"/>
      <c r="C92" s="217" t="s">
        <v>235</v>
      </c>
      <c r="D92" s="218"/>
      <c r="E92" s="219"/>
      <c r="F92" s="202"/>
      <c r="G92" s="202"/>
      <c r="H92" s="202"/>
      <c r="I92" s="202"/>
      <c r="J92" s="202"/>
      <c r="K92" s="202"/>
      <c r="L92" s="202"/>
      <c r="M92" s="202"/>
      <c r="N92" s="199"/>
      <c r="O92" s="199"/>
      <c r="P92" s="199"/>
      <c r="Q92" s="199"/>
      <c r="R92" s="199"/>
      <c r="S92" s="199"/>
      <c r="T92" s="203"/>
      <c r="U92" s="199"/>
      <c r="V92" s="204"/>
      <c r="W92" s="204"/>
      <c r="X92" s="204"/>
      <c r="Y92" s="204"/>
      <c r="Z92" s="204"/>
      <c r="AA92" s="204"/>
      <c r="AB92" s="204"/>
      <c r="AC92" s="204"/>
      <c r="AD92" s="204"/>
      <c r="AE92" s="204" t="s">
        <v>122</v>
      </c>
      <c r="AF92" s="204">
        <v>2</v>
      </c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</row>
    <row r="93" spans="1:60" ht="12.75" outlineLevel="1">
      <c r="A93" s="196"/>
      <c r="B93" s="197"/>
      <c r="C93" s="217" t="s">
        <v>236</v>
      </c>
      <c r="D93" s="218"/>
      <c r="E93" s="219"/>
      <c r="F93" s="202"/>
      <c r="G93" s="202"/>
      <c r="H93" s="202"/>
      <c r="I93" s="202"/>
      <c r="J93" s="202"/>
      <c r="K93" s="202"/>
      <c r="L93" s="202"/>
      <c r="M93" s="202"/>
      <c r="N93" s="199"/>
      <c r="O93" s="199"/>
      <c r="P93" s="199"/>
      <c r="Q93" s="199"/>
      <c r="R93" s="199"/>
      <c r="S93" s="199"/>
      <c r="T93" s="203"/>
      <c r="U93" s="199"/>
      <c r="V93" s="204"/>
      <c r="W93" s="204"/>
      <c r="X93" s="204"/>
      <c r="Y93" s="204"/>
      <c r="Z93" s="204"/>
      <c r="AA93" s="204"/>
      <c r="AB93" s="204"/>
      <c r="AC93" s="204"/>
      <c r="AD93" s="204"/>
      <c r="AE93" s="204" t="s">
        <v>122</v>
      </c>
      <c r="AF93" s="204">
        <v>0</v>
      </c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</row>
    <row r="94" spans="1:60" ht="12.75" outlineLevel="1">
      <c r="A94" s="196"/>
      <c r="B94" s="197"/>
      <c r="C94" s="205" t="s">
        <v>237</v>
      </c>
      <c r="D94" s="206"/>
      <c r="E94" s="207">
        <v>34.15</v>
      </c>
      <c r="F94" s="202"/>
      <c r="G94" s="202"/>
      <c r="H94" s="202"/>
      <c r="I94" s="202"/>
      <c r="J94" s="202"/>
      <c r="K94" s="202"/>
      <c r="L94" s="202"/>
      <c r="M94" s="202"/>
      <c r="N94" s="199"/>
      <c r="O94" s="199"/>
      <c r="P94" s="199"/>
      <c r="Q94" s="199"/>
      <c r="R94" s="199"/>
      <c r="S94" s="199"/>
      <c r="T94" s="203"/>
      <c r="U94" s="199"/>
      <c r="V94" s="204"/>
      <c r="W94" s="204"/>
      <c r="X94" s="204"/>
      <c r="Y94" s="204"/>
      <c r="Z94" s="204"/>
      <c r="AA94" s="204"/>
      <c r="AB94" s="204"/>
      <c r="AC94" s="204"/>
      <c r="AD94" s="204"/>
      <c r="AE94" s="204" t="s">
        <v>122</v>
      </c>
      <c r="AF94" s="204">
        <v>0</v>
      </c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</row>
    <row r="95" spans="1:60" ht="12.75" outlineLevel="1">
      <c r="A95" s="196">
        <v>40</v>
      </c>
      <c r="B95" s="197" t="s">
        <v>202</v>
      </c>
      <c r="C95" s="198" t="s">
        <v>203</v>
      </c>
      <c r="D95" s="199" t="s">
        <v>128</v>
      </c>
      <c r="E95" s="200">
        <v>5.805</v>
      </c>
      <c r="F95" s="201"/>
      <c r="G95" s="202">
        <f>ROUND(E95*F95,2)</f>
        <v>0</v>
      </c>
      <c r="H95" s="201"/>
      <c r="I95" s="202">
        <f>ROUND(E95*H95,2)</f>
        <v>0</v>
      </c>
      <c r="J95" s="201"/>
      <c r="K95" s="202">
        <f>ROUND(E95*J95,2)</f>
        <v>0</v>
      </c>
      <c r="L95" s="202">
        <v>0</v>
      </c>
      <c r="M95" s="202">
        <f>G95*(1+L95/100)</f>
        <v>0</v>
      </c>
      <c r="N95" s="199">
        <v>3.00449</v>
      </c>
      <c r="O95" s="199">
        <f>ROUND(E95*N95,5)</f>
        <v>17.44106</v>
      </c>
      <c r="P95" s="199">
        <v>0</v>
      </c>
      <c r="Q95" s="199">
        <f>ROUND(E95*P95,5)</f>
        <v>0</v>
      </c>
      <c r="R95" s="199"/>
      <c r="S95" s="199"/>
      <c r="T95" s="203">
        <v>4.574</v>
      </c>
      <c r="U95" s="199">
        <f>ROUND(E95*T95,2)</f>
        <v>26.55</v>
      </c>
      <c r="V95" s="204"/>
      <c r="W95" s="204"/>
      <c r="X95" s="204"/>
      <c r="Y95" s="204"/>
      <c r="Z95" s="204"/>
      <c r="AA95" s="204"/>
      <c r="AB95" s="204"/>
      <c r="AC95" s="204"/>
      <c r="AD95" s="204"/>
      <c r="AE95" s="204" t="s">
        <v>120</v>
      </c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</row>
    <row r="96" spans="1:60" ht="21.75" outlineLevel="1">
      <c r="A96" s="196"/>
      <c r="B96" s="197"/>
      <c r="C96" s="205" t="s">
        <v>238</v>
      </c>
      <c r="D96" s="206"/>
      <c r="E96" s="207">
        <v>5.805</v>
      </c>
      <c r="F96" s="202"/>
      <c r="G96" s="202"/>
      <c r="H96" s="202"/>
      <c r="I96" s="202"/>
      <c r="J96" s="202"/>
      <c r="K96" s="202"/>
      <c r="L96" s="202"/>
      <c r="M96" s="202"/>
      <c r="N96" s="199"/>
      <c r="O96" s="199"/>
      <c r="P96" s="199"/>
      <c r="Q96" s="199"/>
      <c r="R96" s="199"/>
      <c r="S96" s="199"/>
      <c r="T96" s="203"/>
      <c r="U96" s="199"/>
      <c r="V96" s="204"/>
      <c r="W96" s="204"/>
      <c r="X96" s="204"/>
      <c r="Y96" s="204"/>
      <c r="Z96" s="204"/>
      <c r="AA96" s="204"/>
      <c r="AB96" s="204"/>
      <c r="AC96" s="204"/>
      <c r="AD96" s="204"/>
      <c r="AE96" s="204" t="s">
        <v>122</v>
      </c>
      <c r="AF96" s="204">
        <v>0</v>
      </c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</row>
    <row r="97" spans="1:60" ht="12.75" outlineLevel="1">
      <c r="A97" s="196">
        <v>41</v>
      </c>
      <c r="B97" s="197" t="s">
        <v>205</v>
      </c>
      <c r="C97" s="198" t="s">
        <v>206</v>
      </c>
      <c r="D97" s="199" t="s">
        <v>148</v>
      </c>
      <c r="E97" s="200">
        <v>17.88</v>
      </c>
      <c r="F97" s="201"/>
      <c r="G97" s="202">
        <f>ROUND(E97*F97,2)</f>
        <v>0</v>
      </c>
      <c r="H97" s="201"/>
      <c r="I97" s="202">
        <f>ROUND(E97*H97,2)</f>
        <v>0</v>
      </c>
      <c r="J97" s="201"/>
      <c r="K97" s="202">
        <f>ROUND(E97*J97,2)</f>
        <v>0</v>
      </c>
      <c r="L97" s="202">
        <v>0</v>
      </c>
      <c r="M97" s="202">
        <f>G97*(1+L97/100)</f>
        <v>0</v>
      </c>
      <c r="N97" s="199">
        <v>0.014500000000000002</v>
      </c>
      <c r="O97" s="199">
        <f>ROUND(E97*N97,5)</f>
        <v>0.25926</v>
      </c>
      <c r="P97" s="199">
        <v>0</v>
      </c>
      <c r="Q97" s="199">
        <f>ROUND(E97*P97,5)</f>
        <v>0</v>
      </c>
      <c r="R97" s="199"/>
      <c r="S97" s="199"/>
      <c r="T97" s="203">
        <v>1.9060000000000001</v>
      </c>
      <c r="U97" s="199">
        <f>ROUND(E97*T97,2)</f>
        <v>34.08</v>
      </c>
      <c r="V97" s="204"/>
      <c r="W97" s="204"/>
      <c r="X97" s="204"/>
      <c r="Y97" s="204"/>
      <c r="Z97" s="204"/>
      <c r="AA97" s="204"/>
      <c r="AB97" s="204"/>
      <c r="AC97" s="204"/>
      <c r="AD97" s="204"/>
      <c r="AE97" s="204" t="s">
        <v>120</v>
      </c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</row>
    <row r="98" spans="1:60" ht="12.75" outlineLevel="1">
      <c r="A98" s="196"/>
      <c r="B98" s="197"/>
      <c r="C98" s="205" t="s">
        <v>239</v>
      </c>
      <c r="D98" s="206"/>
      <c r="E98" s="207">
        <v>17.88</v>
      </c>
      <c r="F98" s="202"/>
      <c r="G98" s="202"/>
      <c r="H98" s="202"/>
      <c r="I98" s="202"/>
      <c r="J98" s="202"/>
      <c r="K98" s="202"/>
      <c r="L98" s="202"/>
      <c r="M98" s="202"/>
      <c r="N98" s="199"/>
      <c r="O98" s="199"/>
      <c r="P98" s="199"/>
      <c r="Q98" s="199"/>
      <c r="R98" s="199"/>
      <c r="S98" s="199"/>
      <c r="T98" s="203"/>
      <c r="U98" s="199"/>
      <c r="V98" s="204"/>
      <c r="W98" s="204"/>
      <c r="X98" s="204"/>
      <c r="Y98" s="204"/>
      <c r="Z98" s="204"/>
      <c r="AA98" s="204"/>
      <c r="AB98" s="204"/>
      <c r="AC98" s="204"/>
      <c r="AD98" s="204"/>
      <c r="AE98" s="204" t="s">
        <v>122</v>
      </c>
      <c r="AF98" s="204">
        <v>0</v>
      </c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</row>
    <row r="99" spans="1:60" ht="12.75" outlineLevel="1">
      <c r="A99" s="196">
        <v>42</v>
      </c>
      <c r="B99" s="197" t="s">
        <v>208</v>
      </c>
      <c r="C99" s="198" t="s">
        <v>209</v>
      </c>
      <c r="D99" s="199" t="s">
        <v>148</v>
      </c>
      <c r="E99" s="200">
        <v>17.88</v>
      </c>
      <c r="F99" s="201"/>
      <c r="G99" s="202">
        <f>ROUND(E99*F99,2)</f>
        <v>0</v>
      </c>
      <c r="H99" s="201"/>
      <c r="I99" s="202">
        <f>ROUND(E99*H99,2)</f>
        <v>0</v>
      </c>
      <c r="J99" s="201"/>
      <c r="K99" s="202">
        <f>ROUND(E99*J99,2)</f>
        <v>0</v>
      </c>
      <c r="L99" s="202">
        <v>0</v>
      </c>
      <c r="M99" s="202">
        <f>G99*(1+L99/100)</f>
        <v>0</v>
      </c>
      <c r="N99" s="199">
        <v>0.00096</v>
      </c>
      <c r="O99" s="199">
        <f>ROUND(E99*N99,5)</f>
        <v>0.01716</v>
      </c>
      <c r="P99" s="199">
        <v>0</v>
      </c>
      <c r="Q99" s="199">
        <f>ROUND(E99*P99,5)</f>
        <v>0</v>
      </c>
      <c r="R99" s="199"/>
      <c r="S99" s="199"/>
      <c r="T99" s="203">
        <v>0.628</v>
      </c>
      <c r="U99" s="199">
        <f>ROUND(E99*T99,2)</f>
        <v>11.23</v>
      </c>
      <c r="V99" s="204"/>
      <c r="W99" s="204"/>
      <c r="X99" s="204"/>
      <c r="Y99" s="204"/>
      <c r="Z99" s="204"/>
      <c r="AA99" s="204"/>
      <c r="AB99" s="204"/>
      <c r="AC99" s="204"/>
      <c r="AD99" s="204"/>
      <c r="AE99" s="204" t="s">
        <v>120</v>
      </c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</row>
    <row r="100" spans="1:31" ht="12.75">
      <c r="A100" s="210" t="s">
        <v>115</v>
      </c>
      <c r="B100" s="211" t="s">
        <v>66</v>
      </c>
      <c r="C100" s="212" t="s">
        <v>67</v>
      </c>
      <c r="D100" s="213"/>
      <c r="E100" s="214"/>
      <c r="F100" s="215"/>
      <c r="G100" s="215">
        <f>SUMIF(AE101:AE108,"&lt;&gt;NOR",G101:G108)</f>
        <v>0</v>
      </c>
      <c r="H100" s="215"/>
      <c r="I100" s="215">
        <f>SUM(I101:I108)</f>
        <v>0</v>
      </c>
      <c r="J100" s="215"/>
      <c r="K100" s="215">
        <f>SUM(K101:K108)</f>
        <v>0</v>
      </c>
      <c r="L100" s="215"/>
      <c r="M100" s="215">
        <f>SUM(M101:M108)</f>
        <v>0</v>
      </c>
      <c r="N100" s="213"/>
      <c r="O100" s="213">
        <f>SUM(O101:O108)</f>
        <v>454.4615</v>
      </c>
      <c r="P100" s="213"/>
      <c r="Q100" s="213">
        <f>SUM(Q101:Q108)</f>
        <v>0</v>
      </c>
      <c r="R100" s="213"/>
      <c r="S100" s="213"/>
      <c r="T100" s="216"/>
      <c r="U100" s="213">
        <f>SUM(U101:U108)</f>
        <v>500.06</v>
      </c>
      <c r="AE100" s="1" t="s">
        <v>116</v>
      </c>
    </row>
    <row r="101" spans="1:60" ht="12.75" outlineLevel="1">
      <c r="A101" s="196">
        <v>43</v>
      </c>
      <c r="B101" s="197" t="s">
        <v>240</v>
      </c>
      <c r="C101" s="198" t="s">
        <v>241</v>
      </c>
      <c r="D101" s="199" t="s">
        <v>148</v>
      </c>
      <c r="E101" s="200">
        <v>365</v>
      </c>
      <c r="F101" s="201"/>
      <c r="G101" s="202">
        <f>ROUND(E101*F101,2)</f>
        <v>0</v>
      </c>
      <c r="H101" s="201"/>
      <c r="I101" s="202">
        <f>ROUND(E101*H101,2)</f>
        <v>0</v>
      </c>
      <c r="J101" s="201"/>
      <c r="K101" s="202">
        <f>ROUND(E101*J101,2)</f>
        <v>0</v>
      </c>
      <c r="L101" s="202">
        <v>0</v>
      </c>
      <c r="M101" s="202">
        <f>G101*(1+L101/100)</f>
        <v>0</v>
      </c>
      <c r="N101" s="199">
        <v>0.20266</v>
      </c>
      <c r="O101" s="199">
        <f>ROUND(E101*N101,5)</f>
        <v>73.9709</v>
      </c>
      <c r="P101" s="199">
        <v>0</v>
      </c>
      <c r="Q101" s="199">
        <f>ROUND(E101*P101,5)</f>
        <v>0</v>
      </c>
      <c r="R101" s="199"/>
      <c r="S101" s="199"/>
      <c r="T101" s="203">
        <v>0.037</v>
      </c>
      <c r="U101" s="199">
        <f>ROUND(E101*T101,2)</f>
        <v>13.51</v>
      </c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 t="s">
        <v>120</v>
      </c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</row>
    <row r="102" spans="1:60" ht="12.75" outlineLevel="1">
      <c r="A102" s="196"/>
      <c r="B102" s="197"/>
      <c r="C102" s="205" t="s">
        <v>242</v>
      </c>
      <c r="D102" s="206"/>
      <c r="E102" s="207">
        <v>240</v>
      </c>
      <c r="F102" s="202"/>
      <c r="G102" s="202"/>
      <c r="H102" s="202"/>
      <c r="I102" s="202"/>
      <c r="J102" s="202"/>
      <c r="K102" s="202"/>
      <c r="L102" s="202"/>
      <c r="M102" s="202"/>
      <c r="N102" s="199"/>
      <c r="O102" s="199"/>
      <c r="P102" s="199"/>
      <c r="Q102" s="199"/>
      <c r="R102" s="199"/>
      <c r="S102" s="199"/>
      <c r="T102" s="203"/>
      <c r="U102" s="199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 t="s">
        <v>122</v>
      </c>
      <c r="AF102" s="204">
        <v>0</v>
      </c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</row>
    <row r="103" spans="1:60" ht="12.75" outlineLevel="1">
      <c r="A103" s="196"/>
      <c r="B103" s="197"/>
      <c r="C103" s="205" t="s">
        <v>243</v>
      </c>
      <c r="D103" s="206"/>
      <c r="E103" s="207">
        <v>125</v>
      </c>
      <c r="F103" s="202"/>
      <c r="G103" s="202"/>
      <c r="H103" s="202"/>
      <c r="I103" s="202"/>
      <c r="J103" s="202"/>
      <c r="K103" s="202"/>
      <c r="L103" s="202"/>
      <c r="M103" s="202"/>
      <c r="N103" s="199"/>
      <c r="O103" s="199"/>
      <c r="P103" s="199"/>
      <c r="Q103" s="199"/>
      <c r="R103" s="199"/>
      <c r="S103" s="199"/>
      <c r="T103" s="203"/>
      <c r="U103" s="199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 t="s">
        <v>122</v>
      </c>
      <c r="AF103" s="204">
        <v>0</v>
      </c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</row>
    <row r="104" spans="1:60" ht="12.75" outlineLevel="1">
      <c r="A104" s="196"/>
      <c r="B104" s="197"/>
      <c r="C104" s="205" t="s">
        <v>244</v>
      </c>
      <c r="D104" s="206"/>
      <c r="E104" s="207"/>
      <c r="F104" s="202"/>
      <c r="G104" s="202"/>
      <c r="H104" s="202"/>
      <c r="I104" s="202"/>
      <c r="J104" s="202"/>
      <c r="K104" s="202"/>
      <c r="L104" s="202"/>
      <c r="M104" s="202"/>
      <c r="N104" s="199"/>
      <c r="O104" s="199"/>
      <c r="P104" s="199"/>
      <c r="Q104" s="199"/>
      <c r="R104" s="199"/>
      <c r="S104" s="199"/>
      <c r="T104" s="203"/>
      <c r="U104" s="199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 t="s">
        <v>122</v>
      </c>
      <c r="AF104" s="204">
        <v>0</v>
      </c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</row>
    <row r="105" spans="1:60" ht="12.75" outlineLevel="1">
      <c r="A105" s="196">
        <v>44</v>
      </c>
      <c r="B105" s="197" t="s">
        <v>245</v>
      </c>
      <c r="C105" s="198" t="s">
        <v>246</v>
      </c>
      <c r="D105" s="199" t="s">
        <v>148</v>
      </c>
      <c r="E105" s="200">
        <v>365</v>
      </c>
      <c r="F105" s="201"/>
      <c r="G105" s="202">
        <f>ROUND(E105*F105,2)</f>
        <v>0</v>
      </c>
      <c r="H105" s="201"/>
      <c r="I105" s="202">
        <f>ROUND(E105*H105,2)</f>
        <v>0</v>
      </c>
      <c r="J105" s="201"/>
      <c r="K105" s="202">
        <f>ROUND(E105*J105,2)</f>
        <v>0</v>
      </c>
      <c r="L105" s="202">
        <v>0</v>
      </c>
      <c r="M105" s="202">
        <f>G105*(1+L105/100)</f>
        <v>0</v>
      </c>
      <c r="N105" s="199">
        <v>0.525</v>
      </c>
      <c r="O105" s="199">
        <f>ROUND(E105*N105,5)</f>
        <v>191.625</v>
      </c>
      <c r="P105" s="199">
        <v>0</v>
      </c>
      <c r="Q105" s="199">
        <f>ROUND(E105*P105,5)</f>
        <v>0</v>
      </c>
      <c r="R105" s="199"/>
      <c r="S105" s="199"/>
      <c r="T105" s="203">
        <v>0.33</v>
      </c>
      <c r="U105" s="199">
        <f>ROUND(E105*T105,2)</f>
        <v>120.45</v>
      </c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 t="s">
        <v>120</v>
      </c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</row>
    <row r="106" spans="1:60" ht="21.75" outlineLevel="1">
      <c r="A106" s="196">
        <v>45</v>
      </c>
      <c r="B106" s="197" t="s">
        <v>247</v>
      </c>
      <c r="C106" s="198" t="s">
        <v>248</v>
      </c>
      <c r="D106" s="199" t="s">
        <v>148</v>
      </c>
      <c r="E106" s="200">
        <v>182.5</v>
      </c>
      <c r="F106" s="201"/>
      <c r="G106" s="202">
        <f>ROUND(E106*F106,2)</f>
        <v>0</v>
      </c>
      <c r="H106" s="201"/>
      <c r="I106" s="202">
        <f>ROUND(E106*H106,2)</f>
        <v>0</v>
      </c>
      <c r="J106" s="201"/>
      <c r="K106" s="202">
        <f>ROUND(E106*J106,2)</f>
        <v>0</v>
      </c>
      <c r="L106" s="202">
        <v>0</v>
      </c>
      <c r="M106" s="202">
        <f>G106*(1+L106/100)</f>
        <v>0</v>
      </c>
      <c r="N106" s="199">
        <v>0.51744</v>
      </c>
      <c r="O106" s="199">
        <f>ROUND(E106*N106,5)</f>
        <v>94.4328</v>
      </c>
      <c r="P106" s="199">
        <v>0</v>
      </c>
      <c r="Q106" s="199">
        <f>ROUND(E106*P106,5)</f>
        <v>0</v>
      </c>
      <c r="R106" s="199"/>
      <c r="S106" s="199"/>
      <c r="T106" s="203">
        <v>1.003</v>
      </c>
      <c r="U106" s="199">
        <f>ROUND(E106*T106,2)</f>
        <v>183.05</v>
      </c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 t="s">
        <v>120</v>
      </c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</row>
    <row r="107" spans="1:60" ht="12.75" outlineLevel="1">
      <c r="A107" s="196"/>
      <c r="B107" s="197"/>
      <c r="C107" s="205" t="s">
        <v>249</v>
      </c>
      <c r="D107" s="206"/>
      <c r="E107" s="207">
        <v>182.5</v>
      </c>
      <c r="F107" s="202"/>
      <c r="G107" s="202"/>
      <c r="H107" s="202"/>
      <c r="I107" s="202"/>
      <c r="J107" s="202"/>
      <c r="K107" s="202"/>
      <c r="L107" s="202"/>
      <c r="M107" s="202"/>
      <c r="N107" s="199"/>
      <c r="O107" s="199"/>
      <c r="P107" s="199"/>
      <c r="Q107" s="199"/>
      <c r="R107" s="199"/>
      <c r="S107" s="199"/>
      <c r="T107" s="203"/>
      <c r="U107" s="199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 t="s">
        <v>122</v>
      </c>
      <c r="AF107" s="204">
        <v>0</v>
      </c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</row>
    <row r="108" spans="1:60" ht="12.75" outlineLevel="1">
      <c r="A108" s="196">
        <v>46</v>
      </c>
      <c r="B108" s="197" t="s">
        <v>247</v>
      </c>
      <c r="C108" s="198" t="s">
        <v>250</v>
      </c>
      <c r="D108" s="199" t="s">
        <v>148</v>
      </c>
      <c r="E108" s="200">
        <v>182.5</v>
      </c>
      <c r="F108" s="201"/>
      <c r="G108" s="202">
        <f>ROUND(E108*F108,2)</f>
        <v>0</v>
      </c>
      <c r="H108" s="201"/>
      <c r="I108" s="202">
        <f>ROUND(E108*H108,2)</f>
        <v>0</v>
      </c>
      <c r="J108" s="201"/>
      <c r="K108" s="202">
        <f>ROUND(E108*J108,2)</f>
        <v>0</v>
      </c>
      <c r="L108" s="202">
        <v>0</v>
      </c>
      <c r="M108" s="202">
        <f>G108*(1+L108/100)</f>
        <v>0</v>
      </c>
      <c r="N108" s="199">
        <v>0.51744</v>
      </c>
      <c r="O108" s="199">
        <f>ROUND(E108*N108,5)</f>
        <v>94.4328</v>
      </c>
      <c r="P108" s="199">
        <v>0</v>
      </c>
      <c r="Q108" s="199">
        <f>ROUND(E108*P108,5)</f>
        <v>0</v>
      </c>
      <c r="R108" s="199"/>
      <c r="S108" s="199"/>
      <c r="T108" s="203">
        <v>1.003</v>
      </c>
      <c r="U108" s="199">
        <f>ROUND(E108*T108,2)</f>
        <v>183.05</v>
      </c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 t="s">
        <v>120</v>
      </c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</row>
    <row r="109" spans="1:31" ht="12.75">
      <c r="A109" s="210" t="s">
        <v>115</v>
      </c>
      <c r="B109" s="211" t="s">
        <v>68</v>
      </c>
      <c r="C109" s="212" t="s">
        <v>69</v>
      </c>
      <c r="D109" s="213"/>
      <c r="E109" s="214"/>
      <c r="F109" s="215"/>
      <c r="G109" s="215">
        <f>SUMIF(AE110:AE118,"&lt;&gt;NOR",G110:G118)</f>
        <v>0</v>
      </c>
      <c r="H109" s="215"/>
      <c r="I109" s="215">
        <f>SUM(I110:I118)</f>
        <v>0</v>
      </c>
      <c r="J109" s="215"/>
      <c r="K109" s="215">
        <f>SUM(K110:K118)</f>
        <v>0</v>
      </c>
      <c r="L109" s="215"/>
      <c r="M109" s="215">
        <f>SUM(M110:M118)</f>
        <v>0</v>
      </c>
      <c r="N109" s="213"/>
      <c r="O109" s="213">
        <f>SUM(O110:O118)</f>
        <v>248.94353999999998</v>
      </c>
      <c r="P109" s="213"/>
      <c r="Q109" s="213">
        <f>SUM(Q110:Q118)</f>
        <v>0</v>
      </c>
      <c r="R109" s="213"/>
      <c r="S109" s="213"/>
      <c r="T109" s="216"/>
      <c r="U109" s="213">
        <f>SUM(U110:U118)</f>
        <v>80.29</v>
      </c>
      <c r="AE109" s="1" t="s">
        <v>116</v>
      </c>
    </row>
    <row r="110" spans="1:60" ht="12.75" outlineLevel="1">
      <c r="A110" s="196">
        <v>47</v>
      </c>
      <c r="B110" s="197" t="s">
        <v>251</v>
      </c>
      <c r="C110" s="198" t="s">
        <v>252</v>
      </c>
      <c r="D110" s="199" t="s">
        <v>148</v>
      </c>
      <c r="E110" s="200">
        <v>595.6</v>
      </c>
      <c r="F110" s="201"/>
      <c r="G110" s="202">
        <f>ROUND(E110*F110,2)</f>
        <v>0</v>
      </c>
      <c r="H110" s="201"/>
      <c r="I110" s="202">
        <f>ROUND(E110*H110,2)</f>
        <v>0</v>
      </c>
      <c r="J110" s="201"/>
      <c r="K110" s="202">
        <f>ROUND(E110*J110,2)</f>
        <v>0</v>
      </c>
      <c r="L110" s="202">
        <v>0</v>
      </c>
      <c r="M110" s="202">
        <f>G110*(1+L110/100)</f>
        <v>0</v>
      </c>
      <c r="N110" s="199">
        <v>0.13188</v>
      </c>
      <c r="O110" s="199">
        <f>ROUND(E110*N110,5)</f>
        <v>78.54773</v>
      </c>
      <c r="P110" s="199">
        <v>0</v>
      </c>
      <c r="Q110" s="199">
        <f>ROUND(E110*P110,5)</f>
        <v>0</v>
      </c>
      <c r="R110" s="199"/>
      <c r="S110" s="199"/>
      <c r="T110" s="203">
        <v>0.049</v>
      </c>
      <c r="U110" s="199">
        <f>ROUND(E110*T110,2)</f>
        <v>29.18</v>
      </c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 t="s">
        <v>120</v>
      </c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</row>
    <row r="111" spans="1:60" ht="12.75" outlineLevel="1">
      <c r="A111" s="196"/>
      <c r="B111" s="197"/>
      <c r="C111" s="205" t="s">
        <v>253</v>
      </c>
      <c r="D111" s="206"/>
      <c r="E111" s="207">
        <v>595.6</v>
      </c>
      <c r="F111" s="202"/>
      <c r="G111" s="202"/>
      <c r="H111" s="202"/>
      <c r="I111" s="202"/>
      <c r="J111" s="202"/>
      <c r="K111" s="202"/>
      <c r="L111" s="202"/>
      <c r="M111" s="202"/>
      <c r="N111" s="199"/>
      <c r="O111" s="199"/>
      <c r="P111" s="199"/>
      <c r="Q111" s="199"/>
      <c r="R111" s="199"/>
      <c r="S111" s="199"/>
      <c r="T111" s="203"/>
      <c r="U111" s="199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 t="s">
        <v>122</v>
      </c>
      <c r="AF111" s="204">
        <v>0</v>
      </c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</row>
    <row r="112" spans="1:60" ht="12.75" outlineLevel="1">
      <c r="A112" s="196">
        <v>48</v>
      </c>
      <c r="B112" s="197" t="s">
        <v>254</v>
      </c>
      <c r="C112" s="198" t="s">
        <v>255</v>
      </c>
      <c r="D112" s="199" t="s">
        <v>148</v>
      </c>
      <c r="E112" s="200">
        <v>595.6</v>
      </c>
      <c r="F112" s="201"/>
      <c r="G112" s="202">
        <f>ROUND(E112*F112,2)</f>
        <v>0</v>
      </c>
      <c r="H112" s="201"/>
      <c r="I112" s="202">
        <f>ROUND(E112*H112,2)</f>
        <v>0</v>
      </c>
      <c r="J112" s="201"/>
      <c r="K112" s="202">
        <f>ROUND(E112*J112,2)</f>
        <v>0</v>
      </c>
      <c r="L112" s="202">
        <v>0</v>
      </c>
      <c r="M112" s="202">
        <f>G112*(1+L112/100)</f>
        <v>0</v>
      </c>
      <c r="N112" s="199">
        <v>0.00753</v>
      </c>
      <c r="O112" s="199">
        <f>ROUND(E112*N112,5)</f>
        <v>4.48487</v>
      </c>
      <c r="P112" s="199">
        <v>0</v>
      </c>
      <c r="Q112" s="199">
        <f>ROUND(E112*P112,5)</f>
        <v>0</v>
      </c>
      <c r="R112" s="199"/>
      <c r="S112" s="199"/>
      <c r="T112" s="203">
        <v>0.004</v>
      </c>
      <c r="U112" s="199">
        <f>ROUND(E112*T112,2)</f>
        <v>2.38</v>
      </c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 t="s">
        <v>120</v>
      </c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</row>
    <row r="113" spans="1:60" ht="12.75" outlineLevel="1">
      <c r="A113" s="196">
        <v>49</v>
      </c>
      <c r="B113" s="197" t="s">
        <v>256</v>
      </c>
      <c r="C113" s="198" t="s">
        <v>257</v>
      </c>
      <c r="D113" s="199" t="s">
        <v>148</v>
      </c>
      <c r="E113" s="200">
        <v>595.6</v>
      </c>
      <c r="F113" s="201"/>
      <c r="G113" s="202">
        <f>ROUND(E113*F113,2)</f>
        <v>0</v>
      </c>
      <c r="H113" s="201"/>
      <c r="I113" s="202">
        <f>ROUND(E113*H113,2)</f>
        <v>0</v>
      </c>
      <c r="J113" s="201"/>
      <c r="K113" s="202">
        <f>ROUND(E113*J113,2)</f>
        <v>0</v>
      </c>
      <c r="L113" s="202">
        <v>0</v>
      </c>
      <c r="M113" s="202">
        <f>G113*(1+L113/100)</f>
        <v>0</v>
      </c>
      <c r="N113" s="199">
        <v>0.00061</v>
      </c>
      <c r="O113" s="199">
        <f>ROUND(E113*N113,5)</f>
        <v>0.36332</v>
      </c>
      <c r="P113" s="199">
        <v>0</v>
      </c>
      <c r="Q113" s="199">
        <f>ROUND(E113*P113,5)</f>
        <v>0</v>
      </c>
      <c r="R113" s="199"/>
      <c r="S113" s="199"/>
      <c r="T113" s="203">
        <v>0.002</v>
      </c>
      <c r="U113" s="199">
        <f>ROUND(E113*T113,2)</f>
        <v>1.19</v>
      </c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 t="s">
        <v>120</v>
      </c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</row>
    <row r="114" spans="1:60" ht="12.75" outlineLevel="1">
      <c r="A114" s="196">
        <v>50</v>
      </c>
      <c r="B114" s="197" t="s">
        <v>258</v>
      </c>
      <c r="C114" s="198" t="s">
        <v>259</v>
      </c>
      <c r="D114" s="199" t="s">
        <v>148</v>
      </c>
      <c r="E114" s="200">
        <v>595.6</v>
      </c>
      <c r="F114" s="201"/>
      <c r="G114" s="202">
        <f>ROUND(E114*F114,2)</f>
        <v>0</v>
      </c>
      <c r="H114" s="201"/>
      <c r="I114" s="202">
        <f>ROUND(E114*H114,2)</f>
        <v>0</v>
      </c>
      <c r="J114" s="201"/>
      <c r="K114" s="202">
        <f>ROUND(E114*J114,2)</f>
        <v>0</v>
      </c>
      <c r="L114" s="202">
        <v>0</v>
      </c>
      <c r="M114" s="202">
        <f>G114*(1+L114/100)</f>
        <v>0</v>
      </c>
      <c r="N114" s="199">
        <v>0.12966</v>
      </c>
      <c r="O114" s="199">
        <f>ROUND(E114*N114,5)</f>
        <v>77.2255</v>
      </c>
      <c r="P114" s="199">
        <v>0</v>
      </c>
      <c r="Q114" s="199">
        <f>ROUND(E114*P114,5)</f>
        <v>0</v>
      </c>
      <c r="R114" s="199"/>
      <c r="S114" s="199"/>
      <c r="T114" s="203">
        <v>0.072</v>
      </c>
      <c r="U114" s="199">
        <f>ROUND(E114*T114,2)</f>
        <v>42.88</v>
      </c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 t="s">
        <v>120</v>
      </c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</row>
    <row r="115" spans="1:60" ht="12.75" outlineLevel="1">
      <c r="A115" s="196">
        <v>51</v>
      </c>
      <c r="B115" s="197" t="s">
        <v>260</v>
      </c>
      <c r="C115" s="198" t="s">
        <v>261</v>
      </c>
      <c r="D115" s="199" t="s">
        <v>148</v>
      </c>
      <c r="E115" s="200">
        <v>172</v>
      </c>
      <c r="F115" s="201"/>
      <c r="G115" s="202">
        <f>ROUND(E115*F115,2)</f>
        <v>0</v>
      </c>
      <c r="H115" s="201"/>
      <c r="I115" s="202">
        <f>ROUND(E115*H115,2)</f>
        <v>0</v>
      </c>
      <c r="J115" s="201"/>
      <c r="K115" s="202">
        <f>ROUND(E115*J115,2)</f>
        <v>0</v>
      </c>
      <c r="L115" s="202">
        <v>0</v>
      </c>
      <c r="M115" s="202">
        <f>G115*(1+L115/100)</f>
        <v>0</v>
      </c>
      <c r="N115" s="199">
        <v>0.0007100000000000001</v>
      </c>
      <c r="O115" s="199">
        <f>ROUND(E115*N115,5)</f>
        <v>0.12212</v>
      </c>
      <c r="P115" s="199">
        <v>0</v>
      </c>
      <c r="Q115" s="199">
        <f>ROUND(E115*P115,5)</f>
        <v>0</v>
      </c>
      <c r="R115" s="199"/>
      <c r="S115" s="199"/>
      <c r="T115" s="203">
        <v>0.002</v>
      </c>
      <c r="U115" s="199">
        <f>ROUND(E115*T115,2)</f>
        <v>0.34</v>
      </c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 t="s">
        <v>120</v>
      </c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</row>
    <row r="116" spans="1:60" ht="12.75" outlineLevel="1">
      <c r="A116" s="196"/>
      <c r="B116" s="197"/>
      <c r="C116" s="205" t="s">
        <v>262</v>
      </c>
      <c r="D116" s="206"/>
      <c r="E116" s="207">
        <v>172</v>
      </c>
      <c r="F116" s="202"/>
      <c r="G116" s="202"/>
      <c r="H116" s="202"/>
      <c r="I116" s="202"/>
      <c r="J116" s="202"/>
      <c r="K116" s="202"/>
      <c r="L116" s="202"/>
      <c r="M116" s="202"/>
      <c r="N116" s="199"/>
      <c r="O116" s="199"/>
      <c r="P116" s="199"/>
      <c r="Q116" s="199"/>
      <c r="R116" s="199"/>
      <c r="S116" s="199"/>
      <c r="T116" s="203"/>
      <c r="U116" s="199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 t="s">
        <v>122</v>
      </c>
      <c r="AF116" s="204">
        <v>0</v>
      </c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</row>
    <row r="117" spans="1:60" ht="12.75" outlineLevel="1">
      <c r="A117" s="196">
        <v>52</v>
      </c>
      <c r="B117" s="197" t="s">
        <v>263</v>
      </c>
      <c r="C117" s="198" t="s">
        <v>264</v>
      </c>
      <c r="D117" s="199" t="s">
        <v>148</v>
      </c>
      <c r="E117" s="200">
        <v>160</v>
      </c>
      <c r="F117" s="201"/>
      <c r="G117" s="202">
        <f>ROUND(E117*F117,2)</f>
        <v>0</v>
      </c>
      <c r="H117" s="201"/>
      <c r="I117" s="202">
        <f>ROUND(E117*H117,2)</f>
        <v>0</v>
      </c>
      <c r="J117" s="201"/>
      <c r="K117" s="202">
        <f>ROUND(E117*J117,2)</f>
        <v>0</v>
      </c>
      <c r="L117" s="202">
        <v>0</v>
      </c>
      <c r="M117" s="202">
        <f>G117*(1+L117/100)</f>
        <v>0</v>
      </c>
      <c r="N117" s="199">
        <v>0.55125</v>
      </c>
      <c r="O117" s="199">
        <f>ROUND(E117*N117,5)</f>
        <v>88.2</v>
      </c>
      <c r="P117" s="199">
        <v>0</v>
      </c>
      <c r="Q117" s="199">
        <f>ROUND(E117*P117,5)</f>
        <v>0</v>
      </c>
      <c r="R117" s="199"/>
      <c r="S117" s="199"/>
      <c r="T117" s="203">
        <v>0.027000000000000003</v>
      </c>
      <c r="U117" s="199">
        <f>ROUND(E117*T117,2)</f>
        <v>4.32</v>
      </c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 t="s">
        <v>120</v>
      </c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</row>
    <row r="118" spans="1:60" ht="12.75" outlineLevel="1">
      <c r="A118" s="196"/>
      <c r="B118" s="197"/>
      <c r="C118" s="205" t="s">
        <v>265</v>
      </c>
      <c r="D118" s="206"/>
      <c r="E118" s="207">
        <v>160</v>
      </c>
      <c r="F118" s="202"/>
      <c r="G118" s="202"/>
      <c r="H118" s="202"/>
      <c r="I118" s="202"/>
      <c r="J118" s="202"/>
      <c r="K118" s="202"/>
      <c r="L118" s="202"/>
      <c r="M118" s="202"/>
      <c r="N118" s="199"/>
      <c r="O118" s="199"/>
      <c r="P118" s="199"/>
      <c r="Q118" s="199"/>
      <c r="R118" s="199"/>
      <c r="S118" s="199"/>
      <c r="T118" s="203"/>
      <c r="U118" s="199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 t="s">
        <v>122</v>
      </c>
      <c r="AF118" s="204">
        <v>0</v>
      </c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</row>
    <row r="119" spans="1:31" ht="12.75">
      <c r="A119" s="210" t="s">
        <v>115</v>
      </c>
      <c r="B119" s="211" t="s">
        <v>70</v>
      </c>
      <c r="C119" s="212" t="s">
        <v>71</v>
      </c>
      <c r="D119" s="213"/>
      <c r="E119" s="214"/>
      <c r="F119" s="215"/>
      <c r="G119" s="215">
        <f>SUMIF(AE120:AE121,"&lt;&gt;NOR",G120:G121)</f>
        <v>0</v>
      </c>
      <c r="H119" s="215"/>
      <c r="I119" s="215">
        <f>SUM(I120:I121)</f>
        <v>0</v>
      </c>
      <c r="J119" s="215"/>
      <c r="K119" s="215">
        <f>SUM(K120:K121)</f>
        <v>0</v>
      </c>
      <c r="L119" s="215"/>
      <c r="M119" s="215">
        <f>SUM(M120:M121)</f>
        <v>0</v>
      </c>
      <c r="N119" s="213"/>
      <c r="O119" s="213">
        <f>SUM(O120:O121)</f>
        <v>10.2544</v>
      </c>
      <c r="P119" s="213"/>
      <c r="Q119" s="213">
        <f>SUM(Q120:Q121)</f>
        <v>0</v>
      </c>
      <c r="R119" s="213"/>
      <c r="S119" s="213"/>
      <c r="T119" s="216"/>
      <c r="U119" s="213">
        <f>SUM(U120:U121)</f>
        <v>86.5</v>
      </c>
      <c r="AE119" s="1" t="s">
        <v>116</v>
      </c>
    </row>
    <row r="120" spans="1:60" ht="12.75" outlineLevel="1">
      <c r="A120" s="196">
        <v>53</v>
      </c>
      <c r="B120" s="197" t="s">
        <v>266</v>
      </c>
      <c r="C120" s="198" t="s">
        <v>267</v>
      </c>
      <c r="D120" s="199" t="s">
        <v>148</v>
      </c>
      <c r="E120" s="200">
        <v>272</v>
      </c>
      <c r="F120" s="201"/>
      <c r="G120" s="202">
        <f>ROUND(E120*F120,2)</f>
        <v>0</v>
      </c>
      <c r="H120" s="201"/>
      <c r="I120" s="202">
        <f>ROUND(E120*H120,2)</f>
        <v>0</v>
      </c>
      <c r="J120" s="201"/>
      <c r="K120" s="202">
        <f>ROUND(E120*J120,2)</f>
        <v>0</v>
      </c>
      <c r="L120" s="202">
        <v>0</v>
      </c>
      <c r="M120" s="202">
        <f>G120*(1+L120/100)</f>
        <v>0</v>
      </c>
      <c r="N120" s="199">
        <v>0.0377</v>
      </c>
      <c r="O120" s="199">
        <f>ROUND(E120*N120,5)</f>
        <v>10.2544</v>
      </c>
      <c r="P120" s="199">
        <v>0</v>
      </c>
      <c r="Q120" s="199">
        <f>ROUND(E120*P120,5)</f>
        <v>0</v>
      </c>
      <c r="R120" s="199"/>
      <c r="S120" s="199"/>
      <c r="T120" s="203">
        <v>0.318</v>
      </c>
      <c r="U120" s="199">
        <f>ROUND(E120*T120,2)</f>
        <v>86.5</v>
      </c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 t="s">
        <v>120</v>
      </c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</row>
    <row r="121" spans="1:60" ht="12.75" outlineLevel="1">
      <c r="A121" s="196"/>
      <c r="B121" s="197"/>
      <c r="C121" s="205" t="s">
        <v>268</v>
      </c>
      <c r="D121" s="206"/>
      <c r="E121" s="207">
        <v>272</v>
      </c>
      <c r="F121" s="202"/>
      <c r="G121" s="202"/>
      <c r="H121" s="202"/>
      <c r="I121" s="202"/>
      <c r="J121" s="202"/>
      <c r="K121" s="202"/>
      <c r="L121" s="202"/>
      <c r="M121" s="202"/>
      <c r="N121" s="199"/>
      <c r="O121" s="199"/>
      <c r="P121" s="199"/>
      <c r="Q121" s="199"/>
      <c r="R121" s="199"/>
      <c r="S121" s="199"/>
      <c r="T121" s="203"/>
      <c r="U121" s="199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 t="s">
        <v>122</v>
      </c>
      <c r="AF121" s="204">
        <v>0</v>
      </c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</row>
    <row r="122" spans="1:31" ht="12.75">
      <c r="A122" s="210" t="s">
        <v>115</v>
      </c>
      <c r="B122" s="211" t="s">
        <v>72</v>
      </c>
      <c r="C122" s="212" t="s">
        <v>73</v>
      </c>
      <c r="D122" s="213"/>
      <c r="E122" s="214"/>
      <c r="F122" s="215"/>
      <c r="G122" s="215">
        <f>SUMIF(AE123:AE130,"&lt;&gt;NOR",G123:G130)</f>
        <v>0</v>
      </c>
      <c r="H122" s="215"/>
      <c r="I122" s="215">
        <f>SUM(I123:I130)</f>
        <v>0</v>
      </c>
      <c r="J122" s="215"/>
      <c r="K122" s="215">
        <f>SUM(K123:K130)</f>
        <v>0</v>
      </c>
      <c r="L122" s="215"/>
      <c r="M122" s="215">
        <f>SUM(M123:M130)</f>
        <v>0</v>
      </c>
      <c r="N122" s="213"/>
      <c r="O122" s="213">
        <f>SUM(O123:O130)</f>
        <v>0.66086</v>
      </c>
      <c r="P122" s="213"/>
      <c r="Q122" s="213">
        <f>SUM(Q123:Q130)</f>
        <v>6.256</v>
      </c>
      <c r="R122" s="213"/>
      <c r="S122" s="213"/>
      <c r="T122" s="216"/>
      <c r="U122" s="213">
        <f>SUM(U123:U130)</f>
        <v>280.47</v>
      </c>
      <c r="AE122" s="1" t="s">
        <v>116</v>
      </c>
    </row>
    <row r="123" spans="1:60" ht="12.75" outlineLevel="1">
      <c r="A123" s="196">
        <v>54</v>
      </c>
      <c r="B123" s="197" t="s">
        <v>269</v>
      </c>
      <c r="C123" s="198" t="s">
        <v>270</v>
      </c>
      <c r="D123" s="199" t="s">
        <v>148</v>
      </c>
      <c r="E123" s="200">
        <v>272</v>
      </c>
      <c r="F123" s="201"/>
      <c r="G123" s="202">
        <f>ROUND(E123*F123,2)</f>
        <v>0</v>
      </c>
      <c r="H123" s="201"/>
      <c r="I123" s="202">
        <f>ROUND(E123*H123,2)</f>
        <v>0</v>
      </c>
      <c r="J123" s="201"/>
      <c r="K123" s="202">
        <f>ROUND(E123*J123,2)</f>
        <v>0</v>
      </c>
      <c r="L123" s="202">
        <v>0</v>
      </c>
      <c r="M123" s="202">
        <f>G123*(1+L123/100)</f>
        <v>0</v>
      </c>
      <c r="N123" s="199">
        <v>0</v>
      </c>
      <c r="O123" s="199">
        <f>ROUND(E123*N123,5)</f>
        <v>0</v>
      </c>
      <c r="P123" s="199">
        <v>0.023</v>
      </c>
      <c r="Q123" s="199">
        <f>ROUND(E123*P123,5)</f>
        <v>6.256</v>
      </c>
      <c r="R123" s="199"/>
      <c r="S123" s="199"/>
      <c r="T123" s="203">
        <v>0.5530000000000002</v>
      </c>
      <c r="U123" s="199">
        <f>ROUND(E123*T123,2)</f>
        <v>150.42</v>
      </c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 t="s">
        <v>120</v>
      </c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</row>
    <row r="124" spans="1:60" ht="12.75" outlineLevel="1">
      <c r="A124" s="196">
        <v>55</v>
      </c>
      <c r="B124" s="197" t="s">
        <v>271</v>
      </c>
      <c r="C124" s="198" t="s">
        <v>272</v>
      </c>
      <c r="D124" s="199" t="s">
        <v>273</v>
      </c>
      <c r="E124" s="200">
        <v>195.465</v>
      </c>
      <c r="F124" s="201"/>
      <c r="G124" s="202">
        <f>ROUND(E124*F124,2)</f>
        <v>0</v>
      </c>
      <c r="H124" s="201"/>
      <c r="I124" s="202">
        <f>ROUND(E124*H124,2)</f>
        <v>0</v>
      </c>
      <c r="J124" s="201"/>
      <c r="K124" s="202">
        <f>ROUND(E124*J124,2)</f>
        <v>0</v>
      </c>
      <c r="L124" s="202">
        <v>0</v>
      </c>
      <c r="M124" s="202">
        <f>G124*(1+L124/100)</f>
        <v>0</v>
      </c>
      <c r="N124" s="199">
        <v>0.00111</v>
      </c>
      <c r="O124" s="199">
        <f>ROUND(E124*N124,5)</f>
        <v>0.21697</v>
      </c>
      <c r="P124" s="199">
        <v>0</v>
      </c>
      <c r="Q124" s="199">
        <f>ROUND(E124*P124,5)</f>
        <v>0</v>
      </c>
      <c r="R124" s="199"/>
      <c r="S124" s="199"/>
      <c r="T124" s="203">
        <v>0.168</v>
      </c>
      <c r="U124" s="199">
        <f>ROUND(E124*T124,2)</f>
        <v>32.84</v>
      </c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 t="s">
        <v>120</v>
      </c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</row>
    <row r="125" spans="1:60" ht="12.75" outlineLevel="1">
      <c r="A125" s="196"/>
      <c r="B125" s="197"/>
      <c r="C125" s="205" t="s">
        <v>274</v>
      </c>
      <c r="D125" s="206"/>
      <c r="E125" s="207">
        <v>195.465</v>
      </c>
      <c r="F125" s="202"/>
      <c r="G125" s="202"/>
      <c r="H125" s="202"/>
      <c r="I125" s="202"/>
      <c r="J125" s="202"/>
      <c r="K125" s="202"/>
      <c r="L125" s="202"/>
      <c r="M125" s="202"/>
      <c r="N125" s="199"/>
      <c r="O125" s="199"/>
      <c r="P125" s="199"/>
      <c r="Q125" s="199"/>
      <c r="R125" s="199"/>
      <c r="S125" s="199"/>
      <c r="T125" s="203"/>
      <c r="U125" s="199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 t="s">
        <v>122</v>
      </c>
      <c r="AF125" s="204">
        <v>0</v>
      </c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</row>
    <row r="126" spans="1:60" ht="12.75" outlineLevel="1">
      <c r="A126" s="196">
        <v>56</v>
      </c>
      <c r="B126" s="197" t="s">
        <v>275</v>
      </c>
      <c r="C126" s="198" t="s">
        <v>276</v>
      </c>
      <c r="D126" s="199" t="s">
        <v>155</v>
      </c>
      <c r="E126" s="200">
        <v>14.2</v>
      </c>
      <c r="F126" s="201"/>
      <c r="G126" s="202">
        <f>ROUND(E126*F126,2)</f>
        <v>0</v>
      </c>
      <c r="H126" s="201"/>
      <c r="I126" s="202">
        <f>ROUND(E126*H126,2)</f>
        <v>0</v>
      </c>
      <c r="J126" s="201"/>
      <c r="K126" s="202">
        <f>ROUND(E126*J126,2)</f>
        <v>0</v>
      </c>
      <c r="L126" s="202">
        <v>0</v>
      </c>
      <c r="M126" s="202">
        <f>G126*(1+L126/100)</f>
        <v>0</v>
      </c>
      <c r="N126" s="199">
        <v>0.03126</v>
      </c>
      <c r="O126" s="199">
        <f>ROUND(E126*N126,5)</f>
        <v>0.44389</v>
      </c>
      <c r="P126" s="199">
        <v>0</v>
      </c>
      <c r="Q126" s="199">
        <f>ROUND(E126*P126,5)</f>
        <v>0</v>
      </c>
      <c r="R126" s="199"/>
      <c r="S126" s="199"/>
      <c r="T126" s="203">
        <v>6.068</v>
      </c>
      <c r="U126" s="199">
        <f>ROUND(E126*T126,2)</f>
        <v>86.17</v>
      </c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 t="s">
        <v>120</v>
      </c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</row>
    <row r="127" spans="1:60" ht="12.75" outlineLevel="1">
      <c r="A127" s="196"/>
      <c r="B127" s="197"/>
      <c r="C127" s="205" t="s">
        <v>277</v>
      </c>
      <c r="D127" s="206"/>
      <c r="E127" s="207">
        <v>14.2</v>
      </c>
      <c r="F127" s="202"/>
      <c r="G127" s="202"/>
      <c r="H127" s="202"/>
      <c r="I127" s="202"/>
      <c r="J127" s="202"/>
      <c r="K127" s="202"/>
      <c r="L127" s="202"/>
      <c r="M127" s="202"/>
      <c r="N127" s="199"/>
      <c r="O127" s="199"/>
      <c r="P127" s="199"/>
      <c r="Q127" s="199"/>
      <c r="R127" s="199"/>
      <c r="S127" s="199"/>
      <c r="T127" s="203"/>
      <c r="U127" s="199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 t="s">
        <v>122</v>
      </c>
      <c r="AF127" s="204">
        <v>0</v>
      </c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</row>
    <row r="128" spans="1:60" ht="12.75" outlineLevel="1">
      <c r="A128" s="196">
        <v>57</v>
      </c>
      <c r="B128" s="197" t="s">
        <v>278</v>
      </c>
      <c r="C128" s="198" t="s">
        <v>279</v>
      </c>
      <c r="D128" s="199" t="s">
        <v>148</v>
      </c>
      <c r="E128" s="200">
        <v>151.25</v>
      </c>
      <c r="F128" s="201"/>
      <c r="G128" s="202">
        <f>ROUND(E128*F128,2)</f>
        <v>0</v>
      </c>
      <c r="H128" s="201"/>
      <c r="I128" s="202">
        <f>ROUND(E128*H128,2)</f>
        <v>0</v>
      </c>
      <c r="J128" s="201"/>
      <c r="K128" s="202">
        <f>ROUND(E128*J128,2)</f>
        <v>0</v>
      </c>
      <c r="L128" s="202">
        <v>0</v>
      </c>
      <c r="M128" s="202">
        <f>G128*(1+L128/100)</f>
        <v>0</v>
      </c>
      <c r="N128" s="199">
        <v>0</v>
      </c>
      <c r="O128" s="199">
        <f>ROUND(E128*N128,5)</f>
        <v>0</v>
      </c>
      <c r="P128" s="199">
        <v>0</v>
      </c>
      <c r="Q128" s="199">
        <f>ROUND(E128*P128,5)</f>
        <v>0</v>
      </c>
      <c r="R128" s="199"/>
      <c r="S128" s="199"/>
      <c r="T128" s="203">
        <v>0.073</v>
      </c>
      <c r="U128" s="199">
        <f>ROUND(E128*T128,2)</f>
        <v>11.04</v>
      </c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 t="s">
        <v>120</v>
      </c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</row>
    <row r="129" spans="1:60" ht="12.75" outlineLevel="1">
      <c r="A129" s="196"/>
      <c r="B129" s="197"/>
      <c r="C129" s="205" t="s">
        <v>280</v>
      </c>
      <c r="D129" s="206"/>
      <c r="E129" s="207">
        <v>151.25</v>
      </c>
      <c r="F129" s="202"/>
      <c r="G129" s="202"/>
      <c r="H129" s="202"/>
      <c r="I129" s="202"/>
      <c r="J129" s="202"/>
      <c r="K129" s="202"/>
      <c r="L129" s="202"/>
      <c r="M129" s="202"/>
      <c r="N129" s="199"/>
      <c r="O129" s="199"/>
      <c r="P129" s="199"/>
      <c r="Q129" s="199"/>
      <c r="R129" s="199"/>
      <c r="S129" s="199"/>
      <c r="T129" s="203"/>
      <c r="U129" s="199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 t="s">
        <v>122</v>
      </c>
      <c r="AF129" s="204">
        <v>0</v>
      </c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</row>
    <row r="130" spans="1:60" ht="12.75" outlineLevel="1">
      <c r="A130" s="196"/>
      <c r="B130" s="197"/>
      <c r="C130" s="205" t="s">
        <v>281</v>
      </c>
      <c r="D130" s="206"/>
      <c r="E130" s="207"/>
      <c r="F130" s="202"/>
      <c r="G130" s="202"/>
      <c r="H130" s="202"/>
      <c r="I130" s="202"/>
      <c r="J130" s="202"/>
      <c r="K130" s="202"/>
      <c r="L130" s="202"/>
      <c r="M130" s="202"/>
      <c r="N130" s="199"/>
      <c r="O130" s="199"/>
      <c r="P130" s="199"/>
      <c r="Q130" s="199"/>
      <c r="R130" s="199"/>
      <c r="S130" s="199"/>
      <c r="T130" s="203"/>
      <c r="U130" s="199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 t="s">
        <v>122</v>
      </c>
      <c r="AF130" s="204">
        <v>0</v>
      </c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</row>
    <row r="131" spans="1:31" ht="12.75">
      <c r="A131" s="210" t="s">
        <v>115</v>
      </c>
      <c r="B131" s="211" t="s">
        <v>74</v>
      </c>
      <c r="C131" s="212" t="s">
        <v>75</v>
      </c>
      <c r="D131" s="213"/>
      <c r="E131" s="214"/>
      <c r="F131" s="215"/>
      <c r="G131" s="215">
        <f>SUMIF(AE132:AE154,"&lt;&gt;NOR",G132:G154)</f>
        <v>0</v>
      </c>
      <c r="H131" s="215"/>
      <c r="I131" s="215">
        <f>SUM(I132:I154)</f>
        <v>0</v>
      </c>
      <c r="J131" s="215"/>
      <c r="K131" s="215">
        <f>SUM(K132:K154)</f>
        <v>0</v>
      </c>
      <c r="L131" s="215"/>
      <c r="M131" s="215">
        <f>SUM(M132:M154)</f>
        <v>0</v>
      </c>
      <c r="N131" s="213"/>
      <c r="O131" s="213">
        <f>SUM(O132:O154)</f>
        <v>0.23027</v>
      </c>
      <c r="P131" s="213"/>
      <c r="Q131" s="213">
        <f>SUM(Q132:Q154)</f>
        <v>1084.5160999999998</v>
      </c>
      <c r="R131" s="213"/>
      <c r="S131" s="213"/>
      <c r="T131" s="216"/>
      <c r="U131" s="213">
        <f>SUM(U132:U154)</f>
        <v>6002.219999999999</v>
      </c>
      <c r="AE131" s="1" t="s">
        <v>116</v>
      </c>
    </row>
    <row r="132" spans="1:60" ht="12.75" outlineLevel="1">
      <c r="A132" s="196">
        <v>58</v>
      </c>
      <c r="B132" s="197" t="s">
        <v>282</v>
      </c>
      <c r="C132" s="198" t="s">
        <v>283</v>
      </c>
      <c r="D132" s="199" t="s">
        <v>128</v>
      </c>
      <c r="E132" s="200">
        <v>4.38</v>
      </c>
      <c r="F132" s="201"/>
      <c r="G132" s="202">
        <f>ROUND(E132*F132,2)</f>
        <v>0</v>
      </c>
      <c r="H132" s="201"/>
      <c r="I132" s="202">
        <f>ROUND(E132*H132,2)</f>
        <v>0</v>
      </c>
      <c r="J132" s="201"/>
      <c r="K132" s="202">
        <f>ROUND(E132*J132,2)</f>
        <v>0</v>
      </c>
      <c r="L132" s="202">
        <v>0</v>
      </c>
      <c r="M132" s="202">
        <f>G132*(1+L132/100)</f>
        <v>0</v>
      </c>
      <c r="N132" s="199">
        <v>0</v>
      </c>
      <c r="O132" s="199">
        <f>ROUND(E132*N132,5)</f>
        <v>0</v>
      </c>
      <c r="P132" s="199">
        <v>2.85</v>
      </c>
      <c r="Q132" s="199">
        <f>ROUND(E132*P132,5)</f>
        <v>12.483</v>
      </c>
      <c r="R132" s="199"/>
      <c r="S132" s="199"/>
      <c r="T132" s="203">
        <v>17.607</v>
      </c>
      <c r="U132" s="199">
        <f>ROUND(E132*T132,2)</f>
        <v>77.12</v>
      </c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 t="s">
        <v>120</v>
      </c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</row>
    <row r="133" spans="1:60" ht="12.75" outlineLevel="1">
      <c r="A133" s="196"/>
      <c r="B133" s="197"/>
      <c r="C133" s="205" t="s">
        <v>284</v>
      </c>
      <c r="D133" s="206"/>
      <c r="E133" s="207">
        <v>4.38</v>
      </c>
      <c r="F133" s="202"/>
      <c r="G133" s="202"/>
      <c r="H133" s="202"/>
      <c r="I133" s="202"/>
      <c r="J133" s="202"/>
      <c r="K133" s="202"/>
      <c r="L133" s="202"/>
      <c r="M133" s="202"/>
      <c r="N133" s="199"/>
      <c r="O133" s="199"/>
      <c r="P133" s="199"/>
      <c r="Q133" s="199"/>
      <c r="R133" s="199"/>
      <c r="S133" s="199"/>
      <c r="T133" s="203"/>
      <c r="U133" s="199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 t="s">
        <v>122</v>
      </c>
      <c r="AF133" s="204">
        <v>0</v>
      </c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</row>
    <row r="134" spans="1:60" ht="12.75" outlineLevel="1">
      <c r="A134" s="196">
        <v>59</v>
      </c>
      <c r="B134" s="197" t="s">
        <v>285</v>
      </c>
      <c r="C134" s="198" t="s">
        <v>286</v>
      </c>
      <c r="D134" s="199" t="s">
        <v>128</v>
      </c>
      <c r="E134" s="200">
        <v>75.625</v>
      </c>
      <c r="F134" s="201"/>
      <c r="G134" s="202">
        <f>ROUND(E134*F134,2)</f>
        <v>0</v>
      </c>
      <c r="H134" s="201"/>
      <c r="I134" s="202">
        <f>ROUND(E134*H134,2)</f>
        <v>0</v>
      </c>
      <c r="J134" s="201"/>
      <c r="K134" s="202">
        <f>ROUND(E134*J134,2)</f>
        <v>0</v>
      </c>
      <c r="L134" s="202">
        <v>0</v>
      </c>
      <c r="M134" s="202">
        <f>G134*(1+L134/100)</f>
        <v>0</v>
      </c>
      <c r="N134" s="199">
        <v>0</v>
      </c>
      <c r="O134" s="199">
        <f>ROUND(E134*N134,5)</f>
        <v>0</v>
      </c>
      <c r="P134" s="199">
        <v>1.325</v>
      </c>
      <c r="Q134" s="199">
        <f>ROUND(E134*P134,5)</f>
        <v>100.20313</v>
      </c>
      <c r="R134" s="199"/>
      <c r="S134" s="199"/>
      <c r="T134" s="203">
        <v>8.621</v>
      </c>
      <c r="U134" s="199">
        <f>ROUND(E134*T134,2)</f>
        <v>651.96</v>
      </c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 t="s">
        <v>120</v>
      </c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</row>
    <row r="135" spans="1:60" ht="12.75" outlineLevel="1">
      <c r="A135" s="196"/>
      <c r="B135" s="197"/>
      <c r="C135" s="217" t="s">
        <v>231</v>
      </c>
      <c r="D135" s="218"/>
      <c r="E135" s="219"/>
      <c r="F135" s="202"/>
      <c r="G135" s="202"/>
      <c r="H135" s="202"/>
      <c r="I135" s="202"/>
      <c r="J135" s="202"/>
      <c r="K135" s="202"/>
      <c r="L135" s="202"/>
      <c r="M135" s="202"/>
      <c r="N135" s="199"/>
      <c r="O135" s="199"/>
      <c r="P135" s="199"/>
      <c r="Q135" s="199"/>
      <c r="R135" s="199"/>
      <c r="S135" s="199"/>
      <c r="T135" s="203"/>
      <c r="U135" s="199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 t="s">
        <v>122</v>
      </c>
      <c r="AF135" s="204">
        <v>2</v>
      </c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  <c r="BH135" s="204"/>
    </row>
    <row r="136" spans="1:60" ht="21.75" outlineLevel="1">
      <c r="A136" s="196"/>
      <c r="B136" s="197"/>
      <c r="C136" s="217" t="s">
        <v>287</v>
      </c>
      <c r="D136" s="218"/>
      <c r="E136" s="219">
        <v>240</v>
      </c>
      <c r="F136" s="202"/>
      <c r="G136" s="202"/>
      <c r="H136" s="202"/>
      <c r="I136" s="202"/>
      <c r="J136" s="202"/>
      <c r="K136" s="202"/>
      <c r="L136" s="202"/>
      <c r="M136" s="202"/>
      <c r="N136" s="199"/>
      <c r="O136" s="199"/>
      <c r="P136" s="199"/>
      <c r="Q136" s="199"/>
      <c r="R136" s="199"/>
      <c r="S136" s="199"/>
      <c r="T136" s="203"/>
      <c r="U136" s="199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 t="s">
        <v>122</v>
      </c>
      <c r="AF136" s="204">
        <v>2</v>
      </c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</row>
    <row r="137" spans="1:60" ht="12.75" outlineLevel="1">
      <c r="A137" s="196"/>
      <c r="B137" s="197"/>
      <c r="C137" s="217" t="s">
        <v>288</v>
      </c>
      <c r="D137" s="218"/>
      <c r="E137" s="219">
        <v>62.5</v>
      </c>
      <c r="F137" s="202"/>
      <c r="G137" s="202"/>
      <c r="H137" s="202"/>
      <c r="I137" s="202"/>
      <c r="J137" s="202"/>
      <c r="K137" s="202"/>
      <c r="L137" s="202"/>
      <c r="M137" s="202"/>
      <c r="N137" s="199"/>
      <c r="O137" s="199"/>
      <c r="P137" s="199"/>
      <c r="Q137" s="199"/>
      <c r="R137" s="199"/>
      <c r="S137" s="199"/>
      <c r="T137" s="203"/>
      <c r="U137" s="199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 t="s">
        <v>122</v>
      </c>
      <c r="AF137" s="204">
        <v>2</v>
      </c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</row>
    <row r="138" spans="1:60" ht="12.75" outlineLevel="1">
      <c r="A138" s="196"/>
      <c r="B138" s="197"/>
      <c r="C138" s="220" t="s">
        <v>289</v>
      </c>
      <c r="D138" s="221"/>
      <c r="E138" s="222">
        <v>302.5</v>
      </c>
      <c r="F138" s="202"/>
      <c r="G138" s="202"/>
      <c r="H138" s="202"/>
      <c r="I138" s="202"/>
      <c r="J138" s="202"/>
      <c r="K138" s="202"/>
      <c r="L138" s="202"/>
      <c r="M138" s="202"/>
      <c r="N138" s="199"/>
      <c r="O138" s="199"/>
      <c r="P138" s="199"/>
      <c r="Q138" s="199"/>
      <c r="R138" s="199"/>
      <c r="S138" s="199"/>
      <c r="T138" s="203"/>
      <c r="U138" s="199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 t="s">
        <v>122</v>
      </c>
      <c r="AF138" s="204">
        <v>3</v>
      </c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</row>
    <row r="139" spans="1:60" ht="12.75" outlineLevel="1">
      <c r="A139" s="196"/>
      <c r="B139" s="197"/>
      <c r="C139" s="217" t="s">
        <v>236</v>
      </c>
      <c r="D139" s="218"/>
      <c r="E139" s="219"/>
      <c r="F139" s="202"/>
      <c r="G139" s="202"/>
      <c r="H139" s="202"/>
      <c r="I139" s="202"/>
      <c r="J139" s="202"/>
      <c r="K139" s="202"/>
      <c r="L139" s="202"/>
      <c r="M139" s="202"/>
      <c r="N139" s="199"/>
      <c r="O139" s="199"/>
      <c r="P139" s="199"/>
      <c r="Q139" s="199"/>
      <c r="R139" s="199"/>
      <c r="S139" s="199"/>
      <c r="T139" s="203"/>
      <c r="U139" s="199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 t="s">
        <v>122</v>
      </c>
      <c r="AF139" s="204">
        <v>0</v>
      </c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</row>
    <row r="140" spans="1:60" ht="12.75" outlineLevel="1">
      <c r="A140" s="196"/>
      <c r="B140" s="197"/>
      <c r="C140" s="205" t="s">
        <v>290</v>
      </c>
      <c r="D140" s="206"/>
      <c r="E140" s="207">
        <v>75.625</v>
      </c>
      <c r="F140" s="202"/>
      <c r="G140" s="202"/>
      <c r="H140" s="202"/>
      <c r="I140" s="202"/>
      <c r="J140" s="202"/>
      <c r="K140" s="202"/>
      <c r="L140" s="202"/>
      <c r="M140" s="202"/>
      <c r="N140" s="199"/>
      <c r="O140" s="199"/>
      <c r="P140" s="199"/>
      <c r="Q140" s="199"/>
      <c r="R140" s="199"/>
      <c r="S140" s="199"/>
      <c r="T140" s="203"/>
      <c r="U140" s="199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 t="s">
        <v>122</v>
      </c>
      <c r="AF140" s="204">
        <v>0</v>
      </c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  <c r="BH140" s="204"/>
    </row>
    <row r="141" spans="1:60" ht="12.75" outlineLevel="1">
      <c r="A141" s="196">
        <v>60</v>
      </c>
      <c r="B141" s="197" t="s">
        <v>282</v>
      </c>
      <c r="C141" s="198" t="s">
        <v>283</v>
      </c>
      <c r="D141" s="199" t="s">
        <v>128</v>
      </c>
      <c r="E141" s="200">
        <v>248.7638</v>
      </c>
      <c r="F141" s="201"/>
      <c r="G141" s="202">
        <f>ROUND(E141*F141,2)</f>
        <v>0</v>
      </c>
      <c r="H141" s="201"/>
      <c r="I141" s="202">
        <f>ROUND(E141*H141,2)</f>
        <v>0</v>
      </c>
      <c r="J141" s="201"/>
      <c r="K141" s="202">
        <f>ROUND(E141*J141,2)</f>
        <v>0</v>
      </c>
      <c r="L141" s="202">
        <v>0</v>
      </c>
      <c r="M141" s="202">
        <f>G141*(1+L141/100)</f>
        <v>0</v>
      </c>
      <c r="N141" s="199">
        <v>0</v>
      </c>
      <c r="O141" s="199">
        <f>ROUND(E141*N141,5)</f>
        <v>0</v>
      </c>
      <c r="P141" s="199">
        <v>2.85</v>
      </c>
      <c r="Q141" s="199">
        <f>ROUND(E141*P141,5)</f>
        <v>708.97683</v>
      </c>
      <c r="R141" s="199"/>
      <c r="S141" s="199"/>
      <c r="T141" s="203">
        <v>17.607</v>
      </c>
      <c r="U141" s="199">
        <f>ROUND(E141*T141,2)</f>
        <v>4379.98</v>
      </c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 t="s">
        <v>120</v>
      </c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</row>
    <row r="142" spans="1:60" ht="12.75" outlineLevel="1">
      <c r="A142" s="196"/>
      <c r="B142" s="197"/>
      <c r="C142" s="205" t="s">
        <v>291</v>
      </c>
      <c r="D142" s="206"/>
      <c r="E142" s="207">
        <v>29.16</v>
      </c>
      <c r="F142" s="202"/>
      <c r="G142" s="202"/>
      <c r="H142" s="202"/>
      <c r="I142" s="202"/>
      <c r="J142" s="202"/>
      <c r="K142" s="202"/>
      <c r="L142" s="202"/>
      <c r="M142" s="202"/>
      <c r="N142" s="199"/>
      <c r="O142" s="199"/>
      <c r="P142" s="199"/>
      <c r="Q142" s="199"/>
      <c r="R142" s="199"/>
      <c r="S142" s="199"/>
      <c r="T142" s="203"/>
      <c r="U142" s="199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 t="s">
        <v>122</v>
      </c>
      <c r="AF142" s="204">
        <v>0</v>
      </c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  <c r="BH142" s="204"/>
    </row>
    <row r="143" spans="1:60" ht="12.75" outlineLevel="1">
      <c r="A143" s="196"/>
      <c r="B143" s="197"/>
      <c r="C143" s="205" t="s">
        <v>292</v>
      </c>
      <c r="D143" s="206"/>
      <c r="E143" s="207">
        <v>170.4</v>
      </c>
      <c r="F143" s="202"/>
      <c r="G143" s="202"/>
      <c r="H143" s="202"/>
      <c r="I143" s="202"/>
      <c r="J143" s="202"/>
      <c r="K143" s="202"/>
      <c r="L143" s="202"/>
      <c r="M143" s="202"/>
      <c r="N143" s="199"/>
      <c r="O143" s="199"/>
      <c r="P143" s="199"/>
      <c r="Q143" s="199"/>
      <c r="R143" s="199"/>
      <c r="S143" s="199"/>
      <c r="T143" s="203"/>
      <c r="U143" s="199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 t="s">
        <v>122</v>
      </c>
      <c r="AF143" s="204">
        <v>0</v>
      </c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</row>
    <row r="144" spans="1:60" ht="12.75" outlineLevel="1">
      <c r="A144" s="196"/>
      <c r="B144" s="197"/>
      <c r="C144" s="205" t="s">
        <v>293</v>
      </c>
      <c r="D144" s="206"/>
      <c r="E144" s="207">
        <v>29.835</v>
      </c>
      <c r="F144" s="202"/>
      <c r="G144" s="202"/>
      <c r="H144" s="202"/>
      <c r="I144" s="202"/>
      <c r="J144" s="202"/>
      <c r="K144" s="202"/>
      <c r="L144" s="202"/>
      <c r="M144" s="202"/>
      <c r="N144" s="199"/>
      <c r="O144" s="199"/>
      <c r="P144" s="199"/>
      <c r="Q144" s="199"/>
      <c r="R144" s="199"/>
      <c r="S144" s="199"/>
      <c r="T144" s="203"/>
      <c r="U144" s="199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 t="s">
        <v>122</v>
      </c>
      <c r="AF144" s="204">
        <v>0</v>
      </c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</row>
    <row r="145" spans="1:60" ht="12.75" outlineLevel="1">
      <c r="A145" s="196"/>
      <c r="B145" s="197"/>
      <c r="C145" s="205" t="s">
        <v>294</v>
      </c>
      <c r="D145" s="206"/>
      <c r="E145" s="207">
        <v>19.3688</v>
      </c>
      <c r="F145" s="202"/>
      <c r="G145" s="202"/>
      <c r="H145" s="202"/>
      <c r="I145" s="202"/>
      <c r="J145" s="202"/>
      <c r="K145" s="202"/>
      <c r="L145" s="202"/>
      <c r="M145" s="202"/>
      <c r="N145" s="199"/>
      <c r="O145" s="199"/>
      <c r="P145" s="199"/>
      <c r="Q145" s="199"/>
      <c r="R145" s="199"/>
      <c r="S145" s="199"/>
      <c r="T145" s="203"/>
      <c r="U145" s="199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 t="s">
        <v>122</v>
      </c>
      <c r="AF145" s="204">
        <v>0</v>
      </c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</row>
    <row r="146" spans="1:60" ht="12.75" outlineLevel="1">
      <c r="A146" s="196">
        <v>61</v>
      </c>
      <c r="B146" s="197" t="s">
        <v>295</v>
      </c>
      <c r="C146" s="198" t="s">
        <v>296</v>
      </c>
      <c r="D146" s="199" t="s">
        <v>128</v>
      </c>
      <c r="E146" s="200">
        <v>68.16</v>
      </c>
      <c r="F146" s="201"/>
      <c r="G146" s="202">
        <f>ROUND(E146*F146,2)</f>
        <v>0</v>
      </c>
      <c r="H146" s="201"/>
      <c r="I146" s="202">
        <f>ROUND(E146*H146,2)</f>
        <v>0</v>
      </c>
      <c r="J146" s="201"/>
      <c r="K146" s="202">
        <f>ROUND(E146*J146,2)</f>
        <v>0</v>
      </c>
      <c r="L146" s="202">
        <v>0</v>
      </c>
      <c r="M146" s="202">
        <f>G146*(1+L146/100)</f>
        <v>0</v>
      </c>
      <c r="N146" s="199">
        <v>0.00233</v>
      </c>
      <c r="O146" s="199">
        <f>ROUND(E146*N146,5)</f>
        <v>0.15881</v>
      </c>
      <c r="P146" s="199">
        <v>2.447</v>
      </c>
      <c r="Q146" s="199">
        <f>ROUND(E146*P146,5)</f>
        <v>166.78752</v>
      </c>
      <c r="R146" s="199"/>
      <c r="S146" s="199"/>
      <c r="T146" s="203">
        <v>7.856</v>
      </c>
      <c r="U146" s="199">
        <f>ROUND(E146*T146,2)</f>
        <v>535.46</v>
      </c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 t="s">
        <v>120</v>
      </c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</row>
    <row r="147" spans="1:60" ht="12.75" outlineLevel="1">
      <c r="A147" s="196"/>
      <c r="B147" s="197"/>
      <c r="C147" s="205" t="s">
        <v>297</v>
      </c>
      <c r="D147" s="206"/>
      <c r="E147" s="207">
        <v>68.16</v>
      </c>
      <c r="F147" s="202"/>
      <c r="G147" s="202"/>
      <c r="H147" s="202"/>
      <c r="I147" s="202"/>
      <c r="J147" s="202"/>
      <c r="K147" s="202"/>
      <c r="L147" s="202"/>
      <c r="M147" s="202"/>
      <c r="N147" s="199"/>
      <c r="O147" s="199"/>
      <c r="P147" s="199"/>
      <c r="Q147" s="199"/>
      <c r="R147" s="199"/>
      <c r="S147" s="199"/>
      <c r="T147" s="203"/>
      <c r="U147" s="199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 t="s">
        <v>122</v>
      </c>
      <c r="AF147" s="204">
        <v>0</v>
      </c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</row>
    <row r="148" spans="1:60" ht="12.75" outlineLevel="1">
      <c r="A148" s="196">
        <v>62</v>
      </c>
      <c r="B148" s="197" t="s">
        <v>295</v>
      </c>
      <c r="C148" s="198" t="s">
        <v>296</v>
      </c>
      <c r="D148" s="199" t="s">
        <v>128</v>
      </c>
      <c r="E148" s="200">
        <v>30.67</v>
      </c>
      <c r="F148" s="201"/>
      <c r="G148" s="202">
        <f>ROUND(E148*F148,2)</f>
        <v>0</v>
      </c>
      <c r="H148" s="201"/>
      <c r="I148" s="202">
        <f>ROUND(E148*H148,2)</f>
        <v>0</v>
      </c>
      <c r="J148" s="201"/>
      <c r="K148" s="202">
        <f>ROUND(E148*J148,2)</f>
        <v>0</v>
      </c>
      <c r="L148" s="202">
        <v>0</v>
      </c>
      <c r="M148" s="202">
        <f>G148*(1+L148/100)</f>
        <v>0</v>
      </c>
      <c r="N148" s="199">
        <v>0.00233</v>
      </c>
      <c r="O148" s="199">
        <f>ROUND(E148*N148,5)</f>
        <v>0.07146</v>
      </c>
      <c r="P148" s="199">
        <v>2.447</v>
      </c>
      <c r="Q148" s="199">
        <f>ROUND(E148*P148,5)</f>
        <v>75.04949</v>
      </c>
      <c r="R148" s="199"/>
      <c r="S148" s="199"/>
      <c r="T148" s="203">
        <v>7.856</v>
      </c>
      <c r="U148" s="199">
        <f>ROUND(E148*T148,2)</f>
        <v>240.94</v>
      </c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 t="s">
        <v>120</v>
      </c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</row>
    <row r="149" spans="1:60" ht="12.75" outlineLevel="1">
      <c r="A149" s="196"/>
      <c r="B149" s="197"/>
      <c r="C149" s="205" t="s">
        <v>298</v>
      </c>
      <c r="D149" s="206"/>
      <c r="E149" s="207">
        <v>3.9</v>
      </c>
      <c r="F149" s="202"/>
      <c r="G149" s="202"/>
      <c r="H149" s="202"/>
      <c r="I149" s="202"/>
      <c r="J149" s="202"/>
      <c r="K149" s="202"/>
      <c r="L149" s="202"/>
      <c r="M149" s="202"/>
      <c r="N149" s="199"/>
      <c r="O149" s="199"/>
      <c r="P149" s="199"/>
      <c r="Q149" s="199"/>
      <c r="R149" s="199"/>
      <c r="S149" s="199"/>
      <c r="T149" s="203"/>
      <c r="U149" s="199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 t="s">
        <v>122</v>
      </c>
      <c r="AF149" s="204">
        <v>0</v>
      </c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</row>
    <row r="150" spans="1:60" ht="12.75" outlineLevel="1">
      <c r="A150" s="196"/>
      <c r="B150" s="197"/>
      <c r="C150" s="205" t="s">
        <v>299</v>
      </c>
      <c r="D150" s="206"/>
      <c r="E150" s="207">
        <v>26.77</v>
      </c>
      <c r="F150" s="202"/>
      <c r="G150" s="202"/>
      <c r="H150" s="202"/>
      <c r="I150" s="202"/>
      <c r="J150" s="202"/>
      <c r="K150" s="202"/>
      <c r="L150" s="202"/>
      <c r="M150" s="202"/>
      <c r="N150" s="199"/>
      <c r="O150" s="199"/>
      <c r="P150" s="199"/>
      <c r="Q150" s="199"/>
      <c r="R150" s="199"/>
      <c r="S150" s="199"/>
      <c r="T150" s="203"/>
      <c r="U150" s="199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 t="s">
        <v>122</v>
      </c>
      <c r="AF150" s="204">
        <v>0</v>
      </c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</row>
    <row r="151" spans="1:60" ht="12.75" outlineLevel="1">
      <c r="A151" s="196">
        <v>63</v>
      </c>
      <c r="B151" s="197" t="s">
        <v>285</v>
      </c>
      <c r="C151" s="198" t="s">
        <v>286</v>
      </c>
      <c r="D151" s="199" t="s">
        <v>128</v>
      </c>
      <c r="E151" s="200">
        <v>1.6875</v>
      </c>
      <c r="F151" s="201"/>
      <c r="G151" s="202">
        <f>ROUND(E151*F151,2)</f>
        <v>0</v>
      </c>
      <c r="H151" s="201"/>
      <c r="I151" s="202">
        <f>ROUND(E151*H151,2)</f>
        <v>0</v>
      </c>
      <c r="J151" s="201"/>
      <c r="K151" s="202">
        <f>ROUND(E151*J151,2)</f>
        <v>0</v>
      </c>
      <c r="L151" s="202">
        <v>0</v>
      </c>
      <c r="M151" s="202">
        <f>G151*(1+L151/100)</f>
        <v>0</v>
      </c>
      <c r="N151" s="199">
        <v>0</v>
      </c>
      <c r="O151" s="199">
        <f>ROUND(E151*N151,5)</f>
        <v>0</v>
      </c>
      <c r="P151" s="199">
        <v>2.65</v>
      </c>
      <c r="Q151" s="199">
        <f>ROUND(E151*P151,5)</f>
        <v>4.47188</v>
      </c>
      <c r="R151" s="199"/>
      <c r="S151" s="199"/>
      <c r="T151" s="203">
        <v>8.621</v>
      </c>
      <c r="U151" s="199">
        <f>ROUND(E151*T151,2)</f>
        <v>14.55</v>
      </c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 t="s">
        <v>120</v>
      </c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</row>
    <row r="152" spans="1:60" ht="12.75" outlineLevel="1">
      <c r="A152" s="196"/>
      <c r="B152" s="197"/>
      <c r="C152" s="205" t="s">
        <v>300</v>
      </c>
      <c r="D152" s="206"/>
      <c r="E152" s="207">
        <v>1.6875</v>
      </c>
      <c r="F152" s="202"/>
      <c r="G152" s="202"/>
      <c r="H152" s="202"/>
      <c r="I152" s="202"/>
      <c r="J152" s="202"/>
      <c r="K152" s="202"/>
      <c r="L152" s="202"/>
      <c r="M152" s="202"/>
      <c r="N152" s="199"/>
      <c r="O152" s="199"/>
      <c r="P152" s="199"/>
      <c r="Q152" s="199"/>
      <c r="R152" s="199"/>
      <c r="S152" s="199"/>
      <c r="T152" s="203"/>
      <c r="U152" s="199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 t="s">
        <v>122</v>
      </c>
      <c r="AF152" s="204">
        <v>0</v>
      </c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</row>
    <row r="153" spans="1:60" ht="12.75" outlineLevel="1">
      <c r="A153" s="196">
        <v>64</v>
      </c>
      <c r="B153" s="197" t="s">
        <v>282</v>
      </c>
      <c r="C153" s="198" t="s">
        <v>283</v>
      </c>
      <c r="D153" s="199" t="s">
        <v>128</v>
      </c>
      <c r="E153" s="200">
        <v>5.805</v>
      </c>
      <c r="F153" s="201"/>
      <c r="G153" s="202">
        <f>ROUND(E153*F153,2)</f>
        <v>0</v>
      </c>
      <c r="H153" s="201"/>
      <c r="I153" s="202">
        <f>ROUND(E153*H153,2)</f>
        <v>0</v>
      </c>
      <c r="J153" s="201"/>
      <c r="K153" s="202">
        <f>ROUND(E153*J153,2)</f>
        <v>0</v>
      </c>
      <c r="L153" s="202">
        <v>0</v>
      </c>
      <c r="M153" s="202">
        <f>G153*(1+L153/100)</f>
        <v>0</v>
      </c>
      <c r="N153" s="199">
        <v>0</v>
      </c>
      <c r="O153" s="199">
        <f>ROUND(E153*N153,5)</f>
        <v>0</v>
      </c>
      <c r="P153" s="199">
        <v>2.85</v>
      </c>
      <c r="Q153" s="199">
        <f>ROUND(E153*P153,5)</f>
        <v>16.54425</v>
      </c>
      <c r="R153" s="199"/>
      <c r="S153" s="199"/>
      <c r="T153" s="203">
        <v>17.607</v>
      </c>
      <c r="U153" s="199">
        <f>ROUND(E153*T153,2)</f>
        <v>102.21</v>
      </c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 t="s">
        <v>120</v>
      </c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</row>
    <row r="154" spans="1:60" ht="21.75" outlineLevel="1">
      <c r="A154" s="196"/>
      <c r="B154" s="197"/>
      <c r="C154" s="205" t="s">
        <v>238</v>
      </c>
      <c r="D154" s="206"/>
      <c r="E154" s="207">
        <v>5.805</v>
      </c>
      <c r="F154" s="202"/>
      <c r="G154" s="202"/>
      <c r="H154" s="202"/>
      <c r="I154" s="202"/>
      <c r="J154" s="202"/>
      <c r="K154" s="202"/>
      <c r="L154" s="202"/>
      <c r="M154" s="202"/>
      <c r="N154" s="199"/>
      <c r="O154" s="199"/>
      <c r="P154" s="199"/>
      <c r="Q154" s="199"/>
      <c r="R154" s="199"/>
      <c r="S154" s="199"/>
      <c r="T154" s="203"/>
      <c r="U154" s="199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 t="s">
        <v>122</v>
      </c>
      <c r="AF154" s="204">
        <v>0</v>
      </c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</row>
    <row r="155" spans="1:31" ht="12.75">
      <c r="A155" s="210" t="s">
        <v>115</v>
      </c>
      <c r="B155" s="211" t="s">
        <v>76</v>
      </c>
      <c r="C155" s="212" t="s">
        <v>77</v>
      </c>
      <c r="D155" s="213"/>
      <c r="E155" s="214"/>
      <c r="F155" s="215"/>
      <c r="G155" s="215">
        <f>SUMIF(AE156:AE168,"&lt;&gt;NOR",G156:G168)</f>
        <v>0</v>
      </c>
      <c r="H155" s="215"/>
      <c r="I155" s="215">
        <f>SUM(I156:I168)</f>
        <v>0</v>
      </c>
      <c r="J155" s="215"/>
      <c r="K155" s="215">
        <f>SUM(K156:K168)</f>
        <v>0</v>
      </c>
      <c r="L155" s="215"/>
      <c r="M155" s="215">
        <f>SUM(M156:M168)</f>
        <v>0</v>
      </c>
      <c r="N155" s="213"/>
      <c r="O155" s="213">
        <f>SUM(O156:O168)</f>
        <v>0.32164</v>
      </c>
      <c r="P155" s="213"/>
      <c r="Q155" s="213">
        <f>SUM(Q156:Q168)</f>
        <v>0</v>
      </c>
      <c r="R155" s="213"/>
      <c r="S155" s="213"/>
      <c r="T155" s="216"/>
      <c r="U155" s="213">
        <f>SUM(U156:U168)</f>
        <v>1004.5</v>
      </c>
      <c r="AE155" s="1" t="s">
        <v>116</v>
      </c>
    </row>
    <row r="156" spans="1:60" ht="12.75" outlineLevel="1">
      <c r="A156" s="196">
        <v>65</v>
      </c>
      <c r="B156" s="197" t="s">
        <v>301</v>
      </c>
      <c r="C156" s="198" t="s">
        <v>302</v>
      </c>
      <c r="D156" s="199" t="s">
        <v>134</v>
      </c>
      <c r="E156" s="200">
        <v>1084.516</v>
      </c>
      <c r="F156" s="201"/>
      <c r="G156" s="202">
        <f>ROUND(E156*F156,2)</f>
        <v>0</v>
      </c>
      <c r="H156" s="201"/>
      <c r="I156" s="202">
        <f>ROUND(E156*H156,2)</f>
        <v>0</v>
      </c>
      <c r="J156" s="201"/>
      <c r="K156" s="202">
        <f>ROUND(E156*J156,2)</f>
        <v>0</v>
      </c>
      <c r="L156" s="202">
        <v>0</v>
      </c>
      <c r="M156" s="202">
        <f>G156*(1+L156/100)</f>
        <v>0</v>
      </c>
      <c r="N156" s="199">
        <v>0</v>
      </c>
      <c r="O156" s="199">
        <f>ROUND(E156*N156,5)</f>
        <v>0</v>
      </c>
      <c r="P156" s="199">
        <v>0</v>
      </c>
      <c r="Q156" s="199">
        <f>ROUND(E156*P156,5)</f>
        <v>0</v>
      </c>
      <c r="R156" s="199"/>
      <c r="S156" s="199"/>
      <c r="T156" s="203">
        <v>0</v>
      </c>
      <c r="U156" s="199">
        <f>ROUND(E156*T156,2)</f>
        <v>0</v>
      </c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 t="s">
        <v>120</v>
      </c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  <c r="BH156" s="204"/>
    </row>
    <row r="157" spans="1:60" ht="12.75" outlineLevel="1">
      <c r="A157" s="196">
        <v>66</v>
      </c>
      <c r="B157" s="197" t="s">
        <v>303</v>
      </c>
      <c r="C157" s="198" t="s">
        <v>304</v>
      </c>
      <c r="D157" s="199" t="s">
        <v>134</v>
      </c>
      <c r="E157" s="200">
        <v>28197.416</v>
      </c>
      <c r="F157" s="201"/>
      <c r="G157" s="202">
        <f>ROUND(E157*F157,2)</f>
        <v>0</v>
      </c>
      <c r="H157" s="201"/>
      <c r="I157" s="202">
        <f>ROUND(E157*H157,2)</f>
        <v>0</v>
      </c>
      <c r="J157" s="201"/>
      <c r="K157" s="202">
        <f>ROUND(E157*J157,2)</f>
        <v>0</v>
      </c>
      <c r="L157" s="202">
        <v>0</v>
      </c>
      <c r="M157" s="202">
        <f>G157*(1+L157/100)</f>
        <v>0</v>
      </c>
      <c r="N157" s="199">
        <v>0</v>
      </c>
      <c r="O157" s="199">
        <f>ROUND(E157*N157,5)</f>
        <v>0</v>
      </c>
      <c r="P157" s="199">
        <v>0</v>
      </c>
      <c r="Q157" s="199">
        <f>ROUND(E157*P157,5)</f>
        <v>0</v>
      </c>
      <c r="R157" s="199"/>
      <c r="S157" s="199"/>
      <c r="T157" s="203">
        <v>0</v>
      </c>
      <c r="U157" s="199">
        <f>ROUND(E157*T157,2)</f>
        <v>0</v>
      </c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 t="s">
        <v>120</v>
      </c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  <c r="BF157" s="204"/>
      <c r="BG157" s="204"/>
      <c r="BH157" s="204"/>
    </row>
    <row r="158" spans="1:60" ht="12.75" outlineLevel="1">
      <c r="A158" s="196"/>
      <c r="B158" s="197"/>
      <c r="C158" s="205" t="s">
        <v>305</v>
      </c>
      <c r="D158" s="206"/>
      <c r="E158" s="207">
        <v>28197.416</v>
      </c>
      <c r="F158" s="202"/>
      <c r="G158" s="202"/>
      <c r="H158" s="202"/>
      <c r="I158" s="202"/>
      <c r="J158" s="202"/>
      <c r="K158" s="202"/>
      <c r="L158" s="202"/>
      <c r="M158" s="202"/>
      <c r="N158" s="199"/>
      <c r="O158" s="199"/>
      <c r="P158" s="199"/>
      <c r="Q158" s="199"/>
      <c r="R158" s="199"/>
      <c r="S158" s="199"/>
      <c r="T158" s="203"/>
      <c r="U158" s="199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 t="s">
        <v>122</v>
      </c>
      <c r="AF158" s="204">
        <v>0</v>
      </c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  <c r="BH158" s="204"/>
    </row>
    <row r="159" spans="1:60" ht="12.75" outlineLevel="1">
      <c r="A159" s="196">
        <v>67</v>
      </c>
      <c r="B159" s="197" t="s">
        <v>306</v>
      </c>
      <c r="C159" s="198" t="s">
        <v>307</v>
      </c>
      <c r="D159" s="199" t="s">
        <v>134</v>
      </c>
      <c r="E159" s="200">
        <v>1084.516</v>
      </c>
      <c r="F159" s="201"/>
      <c r="G159" s="202">
        <f>ROUND(E159*F159,2)</f>
        <v>0</v>
      </c>
      <c r="H159" s="201"/>
      <c r="I159" s="202">
        <f>ROUND(E159*H159,2)</f>
        <v>0</v>
      </c>
      <c r="J159" s="201"/>
      <c r="K159" s="202">
        <f>ROUND(E159*J159,2)</f>
        <v>0</v>
      </c>
      <c r="L159" s="202">
        <v>0</v>
      </c>
      <c r="M159" s="202">
        <f>G159*(1+L159/100)</f>
        <v>0</v>
      </c>
      <c r="N159" s="199">
        <v>0</v>
      </c>
      <c r="O159" s="199">
        <f>ROUND(E159*N159,5)</f>
        <v>0</v>
      </c>
      <c r="P159" s="199">
        <v>0</v>
      </c>
      <c r="Q159" s="199">
        <f>ROUND(E159*P159,5)</f>
        <v>0</v>
      </c>
      <c r="R159" s="199"/>
      <c r="S159" s="199"/>
      <c r="T159" s="203">
        <v>0.649</v>
      </c>
      <c r="U159" s="199">
        <f>ROUND(E159*T159,2)</f>
        <v>703.85</v>
      </c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 t="s">
        <v>120</v>
      </c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  <c r="BH159" s="204"/>
    </row>
    <row r="160" spans="1:60" ht="12.75" outlineLevel="1">
      <c r="A160" s="196">
        <v>68</v>
      </c>
      <c r="B160" s="197" t="s">
        <v>308</v>
      </c>
      <c r="C160" s="198" t="s">
        <v>309</v>
      </c>
      <c r="D160" s="199" t="s">
        <v>134</v>
      </c>
      <c r="E160" s="200">
        <v>1084.516</v>
      </c>
      <c r="F160" s="201"/>
      <c r="G160" s="202">
        <f>ROUND(E160*F160,2)</f>
        <v>0</v>
      </c>
      <c r="H160" s="201"/>
      <c r="I160" s="202">
        <f>ROUND(E160*H160,2)</f>
        <v>0</v>
      </c>
      <c r="J160" s="201"/>
      <c r="K160" s="202">
        <f>ROUND(E160*J160,2)</f>
        <v>0</v>
      </c>
      <c r="L160" s="202">
        <v>0</v>
      </c>
      <c r="M160" s="202">
        <f>G160*(1+L160/100)</f>
        <v>0</v>
      </c>
      <c r="N160" s="199">
        <v>0</v>
      </c>
      <c r="O160" s="199">
        <f>ROUND(E160*N160,5)</f>
        <v>0</v>
      </c>
      <c r="P160" s="199">
        <v>0</v>
      </c>
      <c r="Q160" s="199">
        <f>ROUND(E160*P160,5)</f>
        <v>0</v>
      </c>
      <c r="R160" s="199"/>
      <c r="S160" s="199"/>
      <c r="T160" s="203">
        <v>0</v>
      </c>
      <c r="U160" s="199">
        <f>ROUND(E160*T160,2)</f>
        <v>0</v>
      </c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 t="s">
        <v>120</v>
      </c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4"/>
      <c r="BH160" s="204"/>
    </row>
    <row r="161" spans="1:60" ht="12.75" outlineLevel="1">
      <c r="A161" s="196">
        <v>69</v>
      </c>
      <c r="B161" s="197" t="s">
        <v>310</v>
      </c>
      <c r="C161" s="198" t="s">
        <v>311</v>
      </c>
      <c r="D161" s="199" t="s">
        <v>134</v>
      </c>
      <c r="E161" s="200">
        <v>1084.516</v>
      </c>
      <c r="F161" s="201"/>
      <c r="G161" s="202">
        <f>ROUND(E161*F161,2)</f>
        <v>0</v>
      </c>
      <c r="H161" s="201"/>
      <c r="I161" s="202">
        <f>ROUND(E161*H161,2)</f>
        <v>0</v>
      </c>
      <c r="J161" s="201"/>
      <c r="K161" s="202">
        <f>ROUND(E161*J161,2)</f>
        <v>0</v>
      </c>
      <c r="L161" s="202">
        <v>0</v>
      </c>
      <c r="M161" s="202">
        <f>G161*(1+L161/100)</f>
        <v>0</v>
      </c>
      <c r="N161" s="199">
        <v>0</v>
      </c>
      <c r="O161" s="199">
        <f>ROUND(E161*N161,5)</f>
        <v>0</v>
      </c>
      <c r="P161" s="199">
        <v>0</v>
      </c>
      <c r="Q161" s="199">
        <f>ROUND(E161*P161,5)</f>
        <v>0</v>
      </c>
      <c r="R161" s="199"/>
      <c r="S161" s="199"/>
      <c r="T161" s="203">
        <v>0.277</v>
      </c>
      <c r="U161" s="199">
        <f>ROUND(E161*T161,2)</f>
        <v>300.41</v>
      </c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 t="s">
        <v>120</v>
      </c>
      <c r="AF161" s="204"/>
      <c r="AG161" s="204"/>
      <c r="AH161" s="204"/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  <c r="BH161" s="204"/>
    </row>
    <row r="162" spans="1:60" ht="21.75" outlineLevel="1">
      <c r="A162" s="196">
        <v>70</v>
      </c>
      <c r="B162" s="197" t="s">
        <v>312</v>
      </c>
      <c r="C162" s="198" t="s">
        <v>313</v>
      </c>
      <c r="D162" s="199" t="s">
        <v>148</v>
      </c>
      <c r="E162" s="200">
        <v>172</v>
      </c>
      <c r="F162" s="201"/>
      <c r="G162" s="202">
        <f>ROUND(E162*F162,2)</f>
        <v>0</v>
      </c>
      <c r="H162" s="201"/>
      <c r="I162" s="202">
        <f>ROUND(E162*H162,2)</f>
        <v>0</v>
      </c>
      <c r="J162" s="201"/>
      <c r="K162" s="202">
        <f>ROUND(E162*J162,2)</f>
        <v>0</v>
      </c>
      <c r="L162" s="202">
        <v>0</v>
      </c>
      <c r="M162" s="202">
        <f>G162*(1+L162/100)</f>
        <v>0</v>
      </c>
      <c r="N162" s="199">
        <v>0.00187</v>
      </c>
      <c r="O162" s="199">
        <f>ROUND(E162*N162,5)</f>
        <v>0.32164</v>
      </c>
      <c r="P162" s="199">
        <v>0</v>
      </c>
      <c r="Q162" s="199">
        <f>ROUND(E162*P162,5)</f>
        <v>0</v>
      </c>
      <c r="R162" s="199"/>
      <c r="S162" s="199"/>
      <c r="T162" s="203">
        <v>0</v>
      </c>
      <c r="U162" s="199">
        <f>ROUND(E162*T162,2)</f>
        <v>0</v>
      </c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 t="s">
        <v>159</v>
      </c>
      <c r="AF162" s="204"/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  <c r="BF162" s="204"/>
      <c r="BG162" s="204"/>
      <c r="BH162" s="204"/>
    </row>
    <row r="163" spans="1:60" ht="12.75" outlineLevel="1">
      <c r="A163" s="196"/>
      <c r="B163" s="197"/>
      <c r="C163" s="205" t="s">
        <v>314</v>
      </c>
      <c r="D163" s="206"/>
      <c r="E163" s="207">
        <v>172</v>
      </c>
      <c r="F163" s="202"/>
      <c r="G163" s="202"/>
      <c r="H163" s="202"/>
      <c r="I163" s="202"/>
      <c r="J163" s="202"/>
      <c r="K163" s="202"/>
      <c r="L163" s="202"/>
      <c r="M163" s="202"/>
      <c r="N163" s="199"/>
      <c r="O163" s="199"/>
      <c r="P163" s="199"/>
      <c r="Q163" s="199"/>
      <c r="R163" s="199"/>
      <c r="S163" s="199"/>
      <c r="T163" s="203"/>
      <c r="U163" s="199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 t="s">
        <v>122</v>
      </c>
      <c r="AF163" s="204">
        <v>0</v>
      </c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</row>
    <row r="164" spans="1:60" ht="12.75" outlineLevel="1">
      <c r="A164" s="196">
        <v>71</v>
      </c>
      <c r="B164" s="197" t="s">
        <v>315</v>
      </c>
      <c r="C164" s="198" t="s">
        <v>316</v>
      </c>
      <c r="D164" s="199" t="s">
        <v>134</v>
      </c>
      <c r="E164" s="200">
        <v>24</v>
      </c>
      <c r="F164" s="201"/>
      <c r="G164" s="202">
        <f>ROUND(E164*F164,2)</f>
        <v>0</v>
      </c>
      <c r="H164" s="201"/>
      <c r="I164" s="202">
        <f>ROUND(E164*H164,2)</f>
        <v>0</v>
      </c>
      <c r="J164" s="201"/>
      <c r="K164" s="202">
        <f>ROUND(E164*J164,2)</f>
        <v>0</v>
      </c>
      <c r="L164" s="202">
        <v>0</v>
      </c>
      <c r="M164" s="202">
        <f>G164*(1+L164/100)</f>
        <v>0</v>
      </c>
      <c r="N164" s="199">
        <v>0</v>
      </c>
      <c r="O164" s="199">
        <f>ROUND(E164*N164,5)</f>
        <v>0</v>
      </c>
      <c r="P164" s="199">
        <v>0</v>
      </c>
      <c r="Q164" s="199">
        <f>ROUND(E164*P164,5)</f>
        <v>0</v>
      </c>
      <c r="R164" s="199"/>
      <c r="S164" s="199"/>
      <c r="T164" s="203">
        <v>0.01</v>
      </c>
      <c r="U164" s="199">
        <f>ROUND(E164*T164,2)</f>
        <v>0.24</v>
      </c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 t="s">
        <v>120</v>
      </c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G164" s="204"/>
      <c r="BH164" s="204"/>
    </row>
    <row r="165" spans="1:60" ht="12.75" outlineLevel="1">
      <c r="A165" s="196">
        <v>72</v>
      </c>
      <c r="B165" s="197" t="s">
        <v>317</v>
      </c>
      <c r="C165" s="198" t="s">
        <v>318</v>
      </c>
      <c r="D165" s="199" t="s">
        <v>134</v>
      </c>
      <c r="E165" s="200">
        <v>744</v>
      </c>
      <c r="F165" s="201"/>
      <c r="G165" s="202">
        <f>ROUND(E165*F165,2)</f>
        <v>0</v>
      </c>
      <c r="H165" s="201"/>
      <c r="I165" s="202">
        <f>ROUND(E165*H165,2)</f>
        <v>0</v>
      </c>
      <c r="J165" s="201"/>
      <c r="K165" s="202">
        <f>ROUND(E165*J165,2)</f>
        <v>0</v>
      </c>
      <c r="L165" s="202">
        <v>0</v>
      </c>
      <c r="M165" s="202">
        <f>G165*(1+L165/100)</f>
        <v>0</v>
      </c>
      <c r="N165" s="199">
        <v>0</v>
      </c>
      <c r="O165" s="199">
        <f>ROUND(E165*N165,5)</f>
        <v>0</v>
      </c>
      <c r="P165" s="199">
        <v>0</v>
      </c>
      <c r="Q165" s="199">
        <f>ROUND(E165*P165,5)</f>
        <v>0</v>
      </c>
      <c r="R165" s="199"/>
      <c r="S165" s="199"/>
      <c r="T165" s="203">
        <v>0</v>
      </c>
      <c r="U165" s="199">
        <f>ROUND(E165*T165,2)</f>
        <v>0</v>
      </c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 t="s">
        <v>120</v>
      </c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  <c r="BH165" s="204"/>
    </row>
    <row r="166" spans="1:60" ht="12.75" outlineLevel="1">
      <c r="A166" s="196"/>
      <c r="B166" s="197"/>
      <c r="C166" s="205" t="s">
        <v>319</v>
      </c>
      <c r="D166" s="206"/>
      <c r="E166" s="207">
        <v>744</v>
      </c>
      <c r="F166" s="202"/>
      <c r="G166" s="202"/>
      <c r="H166" s="202"/>
      <c r="I166" s="202"/>
      <c r="J166" s="202"/>
      <c r="K166" s="202"/>
      <c r="L166" s="202"/>
      <c r="M166" s="202"/>
      <c r="N166" s="199"/>
      <c r="O166" s="199"/>
      <c r="P166" s="199"/>
      <c r="Q166" s="199"/>
      <c r="R166" s="199"/>
      <c r="S166" s="199"/>
      <c r="T166" s="203"/>
      <c r="U166" s="199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 t="s">
        <v>122</v>
      </c>
      <c r="AF166" s="204">
        <v>0</v>
      </c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</row>
    <row r="167" spans="1:60" ht="12.75" outlineLevel="1">
      <c r="A167" s="196">
        <v>73</v>
      </c>
      <c r="B167" s="197" t="s">
        <v>320</v>
      </c>
      <c r="C167" s="198" t="s">
        <v>321</v>
      </c>
      <c r="D167" s="199" t="s">
        <v>134</v>
      </c>
      <c r="E167" s="200">
        <v>16.562</v>
      </c>
      <c r="F167" s="201"/>
      <c r="G167" s="202">
        <f>ROUND(E167*F167,2)</f>
        <v>0</v>
      </c>
      <c r="H167" s="201"/>
      <c r="I167" s="202">
        <f>ROUND(E167*H167,2)</f>
        <v>0</v>
      </c>
      <c r="J167" s="201"/>
      <c r="K167" s="202">
        <f>ROUND(E167*J167,2)</f>
        <v>0</v>
      </c>
      <c r="L167" s="202">
        <v>0</v>
      </c>
      <c r="M167" s="202">
        <f>G167*(1+L167/100)</f>
        <v>0</v>
      </c>
      <c r="N167" s="199">
        <v>0</v>
      </c>
      <c r="O167" s="199">
        <f>ROUND(E167*N167,5)</f>
        <v>0</v>
      </c>
      <c r="P167" s="199">
        <v>0</v>
      </c>
      <c r="Q167" s="199">
        <f>ROUND(E167*P167,5)</f>
        <v>0</v>
      </c>
      <c r="R167" s="199"/>
      <c r="S167" s="199"/>
      <c r="T167" s="203">
        <v>0</v>
      </c>
      <c r="U167" s="199">
        <f>ROUND(E167*T167,2)</f>
        <v>0</v>
      </c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 t="s">
        <v>120</v>
      </c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</row>
    <row r="168" spans="1:60" ht="12.75" outlineLevel="1">
      <c r="A168" s="196">
        <v>74</v>
      </c>
      <c r="B168" s="197" t="s">
        <v>322</v>
      </c>
      <c r="C168" s="198" t="s">
        <v>323</v>
      </c>
      <c r="D168" s="199" t="s">
        <v>134</v>
      </c>
      <c r="E168" s="200">
        <v>7.44</v>
      </c>
      <c r="F168" s="201"/>
      <c r="G168" s="202">
        <f>ROUND(E168*F168,2)</f>
        <v>0</v>
      </c>
      <c r="H168" s="201"/>
      <c r="I168" s="202">
        <f>ROUND(E168*H168,2)</f>
        <v>0</v>
      </c>
      <c r="J168" s="201"/>
      <c r="K168" s="202">
        <f>ROUND(E168*J168,2)</f>
        <v>0</v>
      </c>
      <c r="L168" s="202">
        <v>0</v>
      </c>
      <c r="M168" s="202">
        <f>G168*(1+L168/100)</f>
        <v>0</v>
      </c>
      <c r="N168" s="199">
        <v>0</v>
      </c>
      <c r="O168" s="199">
        <f>ROUND(E168*N168,5)</f>
        <v>0</v>
      </c>
      <c r="P168" s="199">
        <v>0</v>
      </c>
      <c r="Q168" s="199">
        <f>ROUND(E168*P168,5)</f>
        <v>0</v>
      </c>
      <c r="R168" s="199"/>
      <c r="S168" s="199"/>
      <c r="T168" s="203">
        <v>0</v>
      </c>
      <c r="U168" s="199">
        <f>ROUND(E168*T168,2)</f>
        <v>0</v>
      </c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 t="s">
        <v>120</v>
      </c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  <c r="BH168" s="204"/>
    </row>
    <row r="169" spans="1:31" ht="12.75">
      <c r="A169" s="210" t="s">
        <v>115</v>
      </c>
      <c r="B169" s="211" t="s">
        <v>78</v>
      </c>
      <c r="C169" s="212" t="s">
        <v>79</v>
      </c>
      <c r="D169" s="213"/>
      <c r="E169" s="214"/>
      <c r="F169" s="215"/>
      <c r="G169" s="215">
        <f>SUMIF(AE170:AE170,"&lt;&gt;NOR",G170:G170)</f>
        <v>0</v>
      </c>
      <c r="H169" s="215"/>
      <c r="I169" s="215">
        <f>SUM(I170:I170)</f>
        <v>0</v>
      </c>
      <c r="J169" s="215"/>
      <c r="K169" s="215">
        <f>SUM(K170:K170)</f>
        <v>0</v>
      </c>
      <c r="L169" s="215"/>
      <c r="M169" s="215">
        <f>SUM(M170:M170)</f>
        <v>0</v>
      </c>
      <c r="N169" s="213"/>
      <c r="O169" s="213">
        <f>SUM(O170:O170)</f>
        <v>0</v>
      </c>
      <c r="P169" s="213"/>
      <c r="Q169" s="213">
        <f>SUM(Q170:Q170)</f>
        <v>0</v>
      </c>
      <c r="R169" s="213"/>
      <c r="S169" s="213"/>
      <c r="T169" s="216"/>
      <c r="U169" s="213">
        <f>SUM(U170:U170)</f>
        <v>362.41</v>
      </c>
      <c r="AE169" s="1" t="s">
        <v>116</v>
      </c>
    </row>
    <row r="170" spans="1:60" ht="12.75" outlineLevel="1">
      <c r="A170" s="196">
        <v>75</v>
      </c>
      <c r="B170" s="197" t="s">
        <v>324</v>
      </c>
      <c r="C170" s="198" t="s">
        <v>325</v>
      </c>
      <c r="D170" s="199" t="s">
        <v>134</v>
      </c>
      <c r="E170" s="200">
        <v>1562.1</v>
      </c>
      <c r="F170" s="201"/>
      <c r="G170" s="202">
        <f>ROUND(E170*F170,2)</f>
        <v>0</v>
      </c>
      <c r="H170" s="201"/>
      <c r="I170" s="202">
        <f>ROUND(E170*H170,2)</f>
        <v>0</v>
      </c>
      <c r="J170" s="201"/>
      <c r="K170" s="202">
        <f>ROUND(E170*J170,2)</f>
        <v>0</v>
      </c>
      <c r="L170" s="202">
        <v>0</v>
      </c>
      <c r="M170" s="202">
        <f>G170*(1+L170/100)</f>
        <v>0</v>
      </c>
      <c r="N170" s="199">
        <v>0</v>
      </c>
      <c r="O170" s="199">
        <f>ROUND(E170*N170,5)</f>
        <v>0</v>
      </c>
      <c r="P170" s="199">
        <v>0</v>
      </c>
      <c r="Q170" s="199">
        <f>ROUND(E170*P170,5)</f>
        <v>0</v>
      </c>
      <c r="R170" s="199"/>
      <c r="S170" s="199"/>
      <c r="T170" s="203">
        <v>0.232</v>
      </c>
      <c r="U170" s="199">
        <f>ROUND(E170*T170,2)</f>
        <v>362.41</v>
      </c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 t="s">
        <v>120</v>
      </c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  <c r="BH170" s="204"/>
    </row>
    <row r="171" spans="1:31" ht="12.75">
      <c r="A171" s="210" t="s">
        <v>115</v>
      </c>
      <c r="B171" s="211" t="s">
        <v>80</v>
      </c>
      <c r="C171" s="212" t="s">
        <v>81</v>
      </c>
      <c r="D171" s="213"/>
      <c r="E171" s="214"/>
      <c r="F171" s="215"/>
      <c r="G171" s="215">
        <f>SUMIF(AE172:AE184,"&lt;&gt;NOR",G172:G184)</f>
        <v>0</v>
      </c>
      <c r="H171" s="215"/>
      <c r="I171" s="215">
        <f>SUM(I172:I184)</f>
        <v>0</v>
      </c>
      <c r="J171" s="215"/>
      <c r="K171" s="215">
        <f>SUM(K172:K184)</f>
        <v>0</v>
      </c>
      <c r="L171" s="215"/>
      <c r="M171" s="215">
        <f>SUM(M172:M184)</f>
        <v>0</v>
      </c>
      <c r="N171" s="213"/>
      <c r="O171" s="213">
        <f>SUM(O172:O184)</f>
        <v>1.03971</v>
      </c>
      <c r="P171" s="213"/>
      <c r="Q171" s="213">
        <f>SUM(Q172:Q184)</f>
        <v>0</v>
      </c>
      <c r="R171" s="213"/>
      <c r="S171" s="213"/>
      <c r="T171" s="216"/>
      <c r="U171" s="213">
        <f>SUM(U172:U184)</f>
        <v>60.1</v>
      </c>
      <c r="AE171" s="1" t="s">
        <v>116</v>
      </c>
    </row>
    <row r="172" spans="1:60" ht="12.75" outlineLevel="1">
      <c r="A172" s="196">
        <v>76</v>
      </c>
      <c r="B172" s="197" t="s">
        <v>326</v>
      </c>
      <c r="C172" s="198" t="s">
        <v>327</v>
      </c>
      <c r="D172" s="199" t="s">
        <v>148</v>
      </c>
      <c r="E172" s="200">
        <v>320.4</v>
      </c>
      <c r="F172" s="201"/>
      <c r="G172" s="202">
        <f>ROUND(E172*F172,2)</f>
        <v>0</v>
      </c>
      <c r="H172" s="201"/>
      <c r="I172" s="202">
        <f>ROUND(E172*H172,2)</f>
        <v>0</v>
      </c>
      <c r="J172" s="201"/>
      <c r="K172" s="202">
        <f>ROUND(E172*J172,2)</f>
        <v>0</v>
      </c>
      <c r="L172" s="202">
        <v>0</v>
      </c>
      <c r="M172" s="202">
        <f>G172*(1+L172/100)</f>
        <v>0</v>
      </c>
      <c r="N172" s="199">
        <v>0.00042</v>
      </c>
      <c r="O172" s="199">
        <f>ROUND(E172*N172,5)</f>
        <v>0.13457</v>
      </c>
      <c r="P172" s="199">
        <v>0</v>
      </c>
      <c r="Q172" s="199">
        <f>ROUND(E172*P172,5)</f>
        <v>0</v>
      </c>
      <c r="R172" s="199"/>
      <c r="S172" s="199"/>
      <c r="T172" s="203">
        <v>0.062000000000000006</v>
      </c>
      <c r="U172" s="199">
        <f>ROUND(E172*T172,2)</f>
        <v>19.86</v>
      </c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 t="s">
        <v>120</v>
      </c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  <c r="BF172" s="204"/>
      <c r="BG172" s="204"/>
      <c r="BH172" s="204"/>
    </row>
    <row r="173" spans="1:60" ht="12.75" outlineLevel="1">
      <c r="A173" s="196"/>
      <c r="B173" s="197"/>
      <c r="C173" s="205" t="s">
        <v>328</v>
      </c>
      <c r="D173" s="206"/>
      <c r="E173" s="207">
        <v>170.4</v>
      </c>
      <c r="F173" s="202"/>
      <c r="G173" s="202"/>
      <c r="H173" s="202"/>
      <c r="I173" s="202"/>
      <c r="J173" s="202"/>
      <c r="K173" s="202"/>
      <c r="L173" s="202"/>
      <c r="M173" s="202"/>
      <c r="N173" s="199"/>
      <c r="O173" s="199"/>
      <c r="P173" s="199"/>
      <c r="Q173" s="199"/>
      <c r="R173" s="199"/>
      <c r="S173" s="199"/>
      <c r="T173" s="203"/>
      <c r="U173" s="199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 t="s">
        <v>122</v>
      </c>
      <c r="AF173" s="204">
        <v>0</v>
      </c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</row>
    <row r="174" spans="1:60" ht="12.75" outlineLevel="1">
      <c r="A174" s="196"/>
      <c r="B174" s="197"/>
      <c r="C174" s="205" t="s">
        <v>329</v>
      </c>
      <c r="D174" s="206"/>
      <c r="E174" s="207">
        <v>150</v>
      </c>
      <c r="F174" s="202"/>
      <c r="G174" s="202"/>
      <c r="H174" s="202"/>
      <c r="I174" s="202"/>
      <c r="J174" s="202"/>
      <c r="K174" s="202"/>
      <c r="L174" s="202"/>
      <c r="M174" s="202"/>
      <c r="N174" s="199"/>
      <c r="O174" s="199"/>
      <c r="P174" s="199"/>
      <c r="Q174" s="199"/>
      <c r="R174" s="199"/>
      <c r="S174" s="199"/>
      <c r="T174" s="203"/>
      <c r="U174" s="199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 t="s">
        <v>122</v>
      </c>
      <c r="AF174" s="204">
        <v>0</v>
      </c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  <c r="BH174" s="204"/>
    </row>
    <row r="175" spans="1:60" ht="12.75" outlineLevel="1">
      <c r="A175" s="196">
        <v>77</v>
      </c>
      <c r="B175" s="197" t="s">
        <v>330</v>
      </c>
      <c r="C175" s="198" t="s">
        <v>331</v>
      </c>
      <c r="D175" s="199" t="s">
        <v>148</v>
      </c>
      <c r="E175" s="200">
        <v>160.2</v>
      </c>
      <c r="F175" s="201"/>
      <c r="G175" s="202">
        <f>ROUND(E175*F175,2)</f>
        <v>0</v>
      </c>
      <c r="H175" s="201"/>
      <c r="I175" s="202">
        <f>ROUND(E175*H175,2)</f>
        <v>0</v>
      </c>
      <c r="J175" s="201"/>
      <c r="K175" s="202">
        <f>ROUND(E175*J175,2)</f>
        <v>0</v>
      </c>
      <c r="L175" s="202">
        <v>0</v>
      </c>
      <c r="M175" s="202">
        <f>G175*(1+L175/100)</f>
        <v>0</v>
      </c>
      <c r="N175" s="199">
        <v>0.00033</v>
      </c>
      <c r="O175" s="199">
        <f>ROUND(E175*N175,5)</f>
        <v>0.05287</v>
      </c>
      <c r="P175" s="199">
        <v>0</v>
      </c>
      <c r="Q175" s="199">
        <f>ROUND(E175*P175,5)</f>
        <v>0</v>
      </c>
      <c r="R175" s="199"/>
      <c r="S175" s="199"/>
      <c r="T175" s="203">
        <v>0.045</v>
      </c>
      <c r="U175" s="199">
        <f>ROUND(E175*T175,2)</f>
        <v>7.21</v>
      </c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 t="s">
        <v>120</v>
      </c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G175" s="204"/>
      <c r="BH175" s="204"/>
    </row>
    <row r="176" spans="1:60" ht="12.75" outlineLevel="1">
      <c r="A176" s="196"/>
      <c r="B176" s="197"/>
      <c r="C176" s="205" t="s">
        <v>332</v>
      </c>
      <c r="D176" s="206"/>
      <c r="E176" s="207">
        <v>85.2</v>
      </c>
      <c r="F176" s="202"/>
      <c r="G176" s="202"/>
      <c r="H176" s="202"/>
      <c r="I176" s="202"/>
      <c r="J176" s="202"/>
      <c r="K176" s="202"/>
      <c r="L176" s="202"/>
      <c r="M176" s="202"/>
      <c r="N176" s="199"/>
      <c r="O176" s="199"/>
      <c r="P176" s="199"/>
      <c r="Q176" s="199"/>
      <c r="R176" s="199"/>
      <c r="S176" s="199"/>
      <c r="T176" s="203"/>
      <c r="U176" s="199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 t="s">
        <v>122</v>
      </c>
      <c r="AF176" s="204">
        <v>0</v>
      </c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G176" s="204"/>
      <c r="BH176" s="204"/>
    </row>
    <row r="177" spans="1:60" ht="12.75" outlineLevel="1">
      <c r="A177" s="196"/>
      <c r="B177" s="197"/>
      <c r="C177" s="205" t="s">
        <v>333</v>
      </c>
      <c r="D177" s="206"/>
      <c r="E177" s="207">
        <v>75</v>
      </c>
      <c r="F177" s="202"/>
      <c r="G177" s="202"/>
      <c r="H177" s="202"/>
      <c r="I177" s="202"/>
      <c r="J177" s="202"/>
      <c r="K177" s="202"/>
      <c r="L177" s="202"/>
      <c r="M177" s="202"/>
      <c r="N177" s="199"/>
      <c r="O177" s="199"/>
      <c r="P177" s="199"/>
      <c r="Q177" s="199"/>
      <c r="R177" s="199"/>
      <c r="S177" s="199"/>
      <c r="T177" s="203"/>
      <c r="U177" s="199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 t="s">
        <v>122</v>
      </c>
      <c r="AF177" s="204">
        <v>0</v>
      </c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  <c r="BH177" s="204"/>
    </row>
    <row r="178" spans="1:60" ht="12.75" outlineLevel="1">
      <c r="A178" s="196">
        <v>78</v>
      </c>
      <c r="B178" s="197" t="s">
        <v>334</v>
      </c>
      <c r="C178" s="198" t="s">
        <v>335</v>
      </c>
      <c r="D178" s="199" t="s">
        <v>148</v>
      </c>
      <c r="E178" s="200">
        <v>160.2</v>
      </c>
      <c r="F178" s="201"/>
      <c r="G178" s="202">
        <f>ROUND(E178*F178,2)</f>
        <v>0</v>
      </c>
      <c r="H178" s="201"/>
      <c r="I178" s="202">
        <f>ROUND(E178*H178,2)</f>
        <v>0</v>
      </c>
      <c r="J178" s="201"/>
      <c r="K178" s="202">
        <f>ROUND(E178*J178,2)</f>
        <v>0</v>
      </c>
      <c r="L178" s="202">
        <v>0</v>
      </c>
      <c r="M178" s="202">
        <f>G178*(1+L178/100)</f>
        <v>0</v>
      </c>
      <c r="N178" s="199">
        <v>0.00019</v>
      </c>
      <c r="O178" s="199">
        <f>ROUND(E178*N178,5)</f>
        <v>0.03044</v>
      </c>
      <c r="P178" s="199">
        <v>0</v>
      </c>
      <c r="Q178" s="199">
        <f>ROUND(E178*P178,5)</f>
        <v>0</v>
      </c>
      <c r="R178" s="199"/>
      <c r="S178" s="199"/>
      <c r="T178" s="203">
        <v>0.196</v>
      </c>
      <c r="U178" s="199">
        <f>ROUND(E178*T178,2)</f>
        <v>31.4</v>
      </c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 t="s">
        <v>120</v>
      </c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  <c r="BH178" s="204"/>
    </row>
    <row r="179" spans="1:60" ht="12.75" outlineLevel="1">
      <c r="A179" s="196">
        <v>79</v>
      </c>
      <c r="B179" s="197" t="s">
        <v>336</v>
      </c>
      <c r="C179" s="198" t="s">
        <v>337</v>
      </c>
      <c r="D179" s="199" t="s">
        <v>134</v>
      </c>
      <c r="E179" s="200">
        <v>0.7209000000000001</v>
      </c>
      <c r="F179" s="201"/>
      <c r="G179" s="202">
        <f>ROUND(E179*F179,2)</f>
        <v>0</v>
      </c>
      <c r="H179" s="201"/>
      <c r="I179" s="202">
        <f>ROUND(E179*H179,2)</f>
        <v>0</v>
      </c>
      <c r="J179" s="201"/>
      <c r="K179" s="202">
        <f>ROUND(E179*J179,2)</f>
        <v>0</v>
      </c>
      <c r="L179" s="202">
        <v>0</v>
      </c>
      <c r="M179" s="202">
        <f>G179*(1+L179/100)</f>
        <v>0</v>
      </c>
      <c r="N179" s="199">
        <v>1</v>
      </c>
      <c r="O179" s="199">
        <f>ROUND(E179*N179,5)</f>
        <v>0.7209</v>
      </c>
      <c r="P179" s="199">
        <v>0</v>
      </c>
      <c r="Q179" s="199">
        <f>ROUND(E179*P179,5)</f>
        <v>0</v>
      </c>
      <c r="R179" s="199"/>
      <c r="S179" s="199"/>
      <c r="T179" s="203">
        <v>0</v>
      </c>
      <c r="U179" s="199">
        <f>ROUND(E179*T179,2)</f>
        <v>0</v>
      </c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 t="s">
        <v>159</v>
      </c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4"/>
      <c r="BF179" s="204"/>
      <c r="BG179" s="204"/>
      <c r="BH179" s="204"/>
    </row>
    <row r="180" spans="1:60" ht="12.75" outlineLevel="1">
      <c r="A180" s="196"/>
      <c r="B180" s="197"/>
      <c r="C180" s="205" t="s">
        <v>338</v>
      </c>
      <c r="D180" s="206"/>
      <c r="E180" s="207">
        <v>0.5446800000000002</v>
      </c>
      <c r="F180" s="202"/>
      <c r="G180" s="202"/>
      <c r="H180" s="202"/>
      <c r="I180" s="202"/>
      <c r="J180" s="202"/>
      <c r="K180" s="202"/>
      <c r="L180" s="202"/>
      <c r="M180" s="202"/>
      <c r="N180" s="199"/>
      <c r="O180" s="199"/>
      <c r="P180" s="199"/>
      <c r="Q180" s="199"/>
      <c r="R180" s="199"/>
      <c r="S180" s="199"/>
      <c r="T180" s="203"/>
      <c r="U180" s="199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 t="s">
        <v>122</v>
      </c>
      <c r="AF180" s="204">
        <v>0</v>
      </c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4"/>
      <c r="BD180" s="204"/>
      <c r="BE180" s="204"/>
      <c r="BF180" s="204"/>
      <c r="BG180" s="204"/>
      <c r="BH180" s="204"/>
    </row>
    <row r="181" spans="1:60" ht="12.75" outlineLevel="1">
      <c r="A181" s="196"/>
      <c r="B181" s="197"/>
      <c r="C181" s="205" t="s">
        <v>339</v>
      </c>
      <c r="D181" s="206"/>
      <c r="E181" s="207">
        <v>0.17622000000000002</v>
      </c>
      <c r="F181" s="202"/>
      <c r="G181" s="202"/>
      <c r="H181" s="202"/>
      <c r="I181" s="202"/>
      <c r="J181" s="202"/>
      <c r="K181" s="202"/>
      <c r="L181" s="202"/>
      <c r="M181" s="202"/>
      <c r="N181" s="199"/>
      <c r="O181" s="199"/>
      <c r="P181" s="199"/>
      <c r="Q181" s="199"/>
      <c r="R181" s="199"/>
      <c r="S181" s="199"/>
      <c r="T181" s="203"/>
      <c r="U181" s="199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 t="s">
        <v>122</v>
      </c>
      <c r="AF181" s="204">
        <v>0</v>
      </c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  <c r="BH181" s="204"/>
    </row>
    <row r="182" spans="1:60" ht="12.75" outlineLevel="1">
      <c r="A182" s="196">
        <v>80</v>
      </c>
      <c r="B182" s="197" t="s">
        <v>340</v>
      </c>
      <c r="C182" s="198" t="s">
        <v>341</v>
      </c>
      <c r="D182" s="199" t="s">
        <v>155</v>
      </c>
      <c r="E182" s="200">
        <v>168.21</v>
      </c>
      <c r="F182" s="201"/>
      <c r="G182" s="202">
        <f>ROUND(E182*F182,2)</f>
        <v>0</v>
      </c>
      <c r="H182" s="201"/>
      <c r="I182" s="202">
        <f>ROUND(E182*H182,2)</f>
        <v>0</v>
      </c>
      <c r="J182" s="201"/>
      <c r="K182" s="202">
        <f>ROUND(E182*J182,2)</f>
        <v>0</v>
      </c>
      <c r="L182" s="202">
        <v>0</v>
      </c>
      <c r="M182" s="202">
        <f>G182*(1+L182/100)</f>
        <v>0</v>
      </c>
      <c r="N182" s="199">
        <v>0.0006000000000000001</v>
      </c>
      <c r="O182" s="199">
        <f>ROUND(E182*N182,5)</f>
        <v>0.10093</v>
      </c>
      <c r="P182" s="199">
        <v>0</v>
      </c>
      <c r="Q182" s="199">
        <f>ROUND(E182*P182,5)</f>
        <v>0</v>
      </c>
      <c r="R182" s="199"/>
      <c r="S182" s="199"/>
      <c r="T182" s="203">
        <v>0</v>
      </c>
      <c r="U182" s="199">
        <f>ROUND(E182*T182,2)</f>
        <v>0</v>
      </c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 t="s">
        <v>159</v>
      </c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4"/>
      <c r="BF182" s="204"/>
      <c r="BG182" s="204"/>
      <c r="BH182" s="204"/>
    </row>
    <row r="183" spans="1:60" ht="12.75" outlineLevel="1">
      <c r="A183" s="196"/>
      <c r="B183" s="197"/>
      <c r="C183" s="205" t="s">
        <v>342</v>
      </c>
      <c r="D183" s="206"/>
      <c r="E183" s="207">
        <v>168.21</v>
      </c>
      <c r="F183" s="202"/>
      <c r="G183" s="202"/>
      <c r="H183" s="202"/>
      <c r="I183" s="202"/>
      <c r="J183" s="202"/>
      <c r="K183" s="202"/>
      <c r="L183" s="202"/>
      <c r="M183" s="202"/>
      <c r="N183" s="199"/>
      <c r="O183" s="199"/>
      <c r="P183" s="199"/>
      <c r="Q183" s="199"/>
      <c r="R183" s="199"/>
      <c r="S183" s="199"/>
      <c r="T183" s="203"/>
      <c r="U183" s="199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 t="s">
        <v>122</v>
      </c>
      <c r="AF183" s="204">
        <v>0</v>
      </c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G183" s="204"/>
      <c r="BH183" s="204"/>
    </row>
    <row r="184" spans="1:60" ht="12.75" outlineLevel="1">
      <c r="A184" s="196">
        <v>81</v>
      </c>
      <c r="B184" s="197" t="s">
        <v>343</v>
      </c>
      <c r="C184" s="198" t="s">
        <v>344</v>
      </c>
      <c r="D184" s="199" t="s">
        <v>134</v>
      </c>
      <c r="E184" s="200">
        <v>1.039</v>
      </c>
      <c r="F184" s="201"/>
      <c r="G184" s="202">
        <f>ROUND(E184*F184,2)</f>
        <v>0</v>
      </c>
      <c r="H184" s="201"/>
      <c r="I184" s="202">
        <f>ROUND(E184*H184,2)</f>
        <v>0</v>
      </c>
      <c r="J184" s="201"/>
      <c r="K184" s="202">
        <f>ROUND(E184*J184,2)</f>
        <v>0</v>
      </c>
      <c r="L184" s="202">
        <v>0</v>
      </c>
      <c r="M184" s="202">
        <f>G184*(1+L184/100)</f>
        <v>0</v>
      </c>
      <c r="N184" s="199">
        <v>0</v>
      </c>
      <c r="O184" s="199">
        <f>ROUND(E184*N184,5)</f>
        <v>0</v>
      </c>
      <c r="P184" s="199">
        <v>0</v>
      </c>
      <c r="Q184" s="199">
        <f>ROUND(E184*P184,5)</f>
        <v>0</v>
      </c>
      <c r="R184" s="199"/>
      <c r="S184" s="199"/>
      <c r="T184" s="203">
        <v>1.5669999999999997</v>
      </c>
      <c r="U184" s="199">
        <f>ROUND(E184*T184,2)</f>
        <v>1.63</v>
      </c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 t="s">
        <v>120</v>
      </c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  <c r="BH184" s="204"/>
    </row>
    <row r="185" spans="1:31" ht="12.75">
      <c r="A185" s="210" t="s">
        <v>115</v>
      </c>
      <c r="B185" s="211" t="s">
        <v>82</v>
      </c>
      <c r="C185" s="212" t="s">
        <v>83</v>
      </c>
      <c r="D185" s="213"/>
      <c r="E185" s="214"/>
      <c r="F185" s="215"/>
      <c r="G185" s="215">
        <f>SUMIF(AE186:AE188,"&lt;&gt;NOR",G186:G188)</f>
        <v>0</v>
      </c>
      <c r="H185" s="215"/>
      <c r="I185" s="215">
        <f>SUM(I186:I188)</f>
        <v>0</v>
      </c>
      <c r="J185" s="215"/>
      <c r="K185" s="215">
        <f>SUM(K186:K188)</f>
        <v>0</v>
      </c>
      <c r="L185" s="215"/>
      <c r="M185" s="215">
        <f>SUM(M186:M188)</f>
        <v>0</v>
      </c>
      <c r="N185" s="213"/>
      <c r="O185" s="213">
        <f>SUM(O186:O188)</f>
        <v>0</v>
      </c>
      <c r="P185" s="213"/>
      <c r="Q185" s="213">
        <f>SUM(Q186:Q188)</f>
        <v>0</v>
      </c>
      <c r="R185" s="213"/>
      <c r="S185" s="213"/>
      <c r="T185" s="216"/>
      <c r="U185" s="213">
        <f>SUM(U186:U188)</f>
        <v>0.53</v>
      </c>
      <c r="AE185" s="1" t="s">
        <v>116</v>
      </c>
    </row>
    <row r="186" spans="1:60" ht="12.75" outlineLevel="1">
      <c r="A186" s="196">
        <v>82</v>
      </c>
      <c r="B186" s="197" t="s">
        <v>345</v>
      </c>
      <c r="C186" s="198" t="s">
        <v>346</v>
      </c>
      <c r="D186" s="199" t="s">
        <v>155</v>
      </c>
      <c r="E186" s="200">
        <v>4.8</v>
      </c>
      <c r="F186" s="201"/>
      <c r="G186" s="202">
        <f>ROUND(E186*F186,2)</f>
        <v>0</v>
      </c>
      <c r="H186" s="201"/>
      <c r="I186" s="202">
        <f>ROUND(E186*H186,2)</f>
        <v>0</v>
      </c>
      <c r="J186" s="201"/>
      <c r="K186" s="202">
        <f>ROUND(E186*J186,2)</f>
        <v>0</v>
      </c>
      <c r="L186" s="202">
        <v>0</v>
      </c>
      <c r="M186" s="202">
        <f>G186*(1+L186/100)</f>
        <v>0</v>
      </c>
      <c r="N186" s="199">
        <v>0</v>
      </c>
      <c r="O186" s="199">
        <f>ROUND(E186*N186,5)</f>
        <v>0</v>
      </c>
      <c r="P186" s="199">
        <v>0</v>
      </c>
      <c r="Q186" s="199">
        <f>ROUND(E186*P186,5)</f>
        <v>0</v>
      </c>
      <c r="R186" s="199"/>
      <c r="S186" s="199"/>
      <c r="T186" s="203">
        <v>0.11</v>
      </c>
      <c r="U186" s="199">
        <f>ROUND(E186*T186,2)</f>
        <v>0.53</v>
      </c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 t="s">
        <v>120</v>
      </c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</row>
    <row r="187" spans="1:60" ht="12.75" outlineLevel="1">
      <c r="A187" s="196"/>
      <c r="B187" s="197"/>
      <c r="C187" s="205"/>
      <c r="D187" s="206"/>
      <c r="E187" s="207"/>
      <c r="F187" s="202"/>
      <c r="G187" s="202"/>
      <c r="H187" s="202"/>
      <c r="I187" s="202"/>
      <c r="J187" s="202"/>
      <c r="K187" s="202"/>
      <c r="L187" s="202"/>
      <c r="M187" s="202"/>
      <c r="N187" s="199"/>
      <c r="O187" s="199"/>
      <c r="P187" s="199"/>
      <c r="Q187" s="199"/>
      <c r="R187" s="199"/>
      <c r="S187" s="199"/>
      <c r="T187" s="203"/>
      <c r="U187" s="199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 t="s">
        <v>122</v>
      </c>
      <c r="AF187" s="204">
        <v>0</v>
      </c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4"/>
      <c r="BF187" s="204"/>
      <c r="BG187" s="204"/>
      <c r="BH187" s="204"/>
    </row>
    <row r="188" spans="1:60" ht="12.75" outlineLevel="1">
      <c r="A188" s="223"/>
      <c r="B188" s="224"/>
      <c r="C188" s="225" t="s">
        <v>347</v>
      </c>
      <c r="D188" s="226"/>
      <c r="E188" s="227">
        <v>4.8</v>
      </c>
      <c r="F188" s="228"/>
      <c r="G188" s="228"/>
      <c r="H188" s="228"/>
      <c r="I188" s="228"/>
      <c r="J188" s="228"/>
      <c r="K188" s="228"/>
      <c r="L188" s="228"/>
      <c r="M188" s="228"/>
      <c r="N188" s="229"/>
      <c r="O188" s="229"/>
      <c r="P188" s="229"/>
      <c r="Q188" s="229"/>
      <c r="R188" s="229"/>
      <c r="S188" s="229"/>
      <c r="T188" s="230"/>
      <c r="U188" s="229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 t="s">
        <v>122</v>
      </c>
      <c r="AF188" s="204">
        <v>0</v>
      </c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4"/>
      <c r="BH188" s="204"/>
    </row>
    <row r="189" spans="1:30" ht="12.75">
      <c r="A189" s="169"/>
      <c r="B189" s="175"/>
      <c r="C189" s="231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AC189" s="1">
        <v>15</v>
      </c>
      <c r="AD189" s="1">
        <v>21</v>
      </c>
    </row>
    <row r="190" spans="1:31" ht="12.75">
      <c r="A190" s="232"/>
      <c r="B190" s="233">
        <v>26</v>
      </c>
      <c r="C190" s="234"/>
      <c r="D190" s="235"/>
      <c r="E190" s="235"/>
      <c r="F190" s="235"/>
      <c r="G190" s="236">
        <f>G8+G50+G63+G100+G109+G119+G122+G131+G155+G169+G171+G185</f>
        <v>0</v>
      </c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AC190" s="1">
        <f>SUMIF(L7:L188,AC189,G7:G188)</f>
        <v>0</v>
      </c>
      <c r="AD190" s="1">
        <f>SUMIF(L7:L188,AD189,G7:G188)</f>
        <v>0</v>
      </c>
      <c r="AE190" s="1" t="s">
        <v>348</v>
      </c>
    </row>
    <row r="191" spans="1:21" ht="12.75">
      <c r="A191" s="169"/>
      <c r="B191" s="175"/>
      <c r="C191" s="231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</row>
    <row r="192" spans="1:21" ht="12.75">
      <c r="A192" s="169"/>
      <c r="B192" s="175"/>
      <c r="C192" s="231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</row>
    <row r="193" spans="1:21" ht="12.75">
      <c r="A193" s="237">
        <v>33</v>
      </c>
      <c r="B193" s="237"/>
      <c r="C193" s="237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</row>
    <row r="194" spans="1:31" ht="12.75">
      <c r="A194" s="238"/>
      <c r="B194" s="238"/>
      <c r="C194" s="238"/>
      <c r="D194" s="238"/>
      <c r="E194" s="238"/>
      <c r="F194" s="238"/>
      <c r="G194" s="238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AE194" s="1" t="s">
        <v>349</v>
      </c>
    </row>
    <row r="195" spans="1:21" ht="12.75">
      <c r="A195" s="238"/>
      <c r="B195" s="238"/>
      <c r="C195" s="238"/>
      <c r="D195" s="238"/>
      <c r="E195" s="238"/>
      <c r="F195" s="238"/>
      <c r="G195" s="238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</row>
    <row r="196" spans="1:21" ht="12.75">
      <c r="A196" s="238"/>
      <c r="B196" s="238"/>
      <c r="C196" s="238"/>
      <c r="D196" s="238"/>
      <c r="E196" s="238"/>
      <c r="F196" s="238"/>
      <c r="G196" s="238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</row>
    <row r="197" spans="1:21" ht="12.75">
      <c r="A197" s="238"/>
      <c r="B197" s="238"/>
      <c r="C197" s="238"/>
      <c r="D197" s="238"/>
      <c r="E197" s="238"/>
      <c r="F197" s="238"/>
      <c r="G197" s="238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</row>
    <row r="198" spans="1:21" ht="12.75">
      <c r="A198" s="238"/>
      <c r="B198" s="238"/>
      <c r="C198" s="238"/>
      <c r="D198" s="238"/>
      <c r="E198" s="238"/>
      <c r="F198" s="238"/>
      <c r="G198" s="238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</row>
    <row r="199" spans="1:21" ht="12.75">
      <c r="A199" s="169"/>
      <c r="B199" s="175"/>
      <c r="C199" s="231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</row>
    <row r="200" spans="3:31" ht="12.75">
      <c r="C200" s="239"/>
      <c r="AE200" s="1" t="s">
        <v>350</v>
      </c>
    </row>
  </sheetData>
  <mergeCells count="7">
    <mergeCell ref="A1:G1"/>
    <mergeCell ref="C2:G2"/>
    <mergeCell ref="C3:G3"/>
    <mergeCell ref="C4:G4"/>
    <mergeCell ref="C46:G46"/>
    <mergeCell ref="A193:C193"/>
    <mergeCell ref="A194:G198"/>
  </mergeCells>
  <printOptions/>
  <pageMargins left="0.5902777777777778" right="0.393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2017-07-03T11:15:41Z</dcterms:modified>
  <cp:category/>
  <cp:version/>
  <cp:contentType/>
  <cp:contentStatus/>
</cp:coreProperties>
</file>