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Výkaz výměr" sheetId="2" r:id="rId2"/>
  </sheets>
  <definedNames/>
  <calcPr fullCalcOnLoad="1"/>
</workbook>
</file>

<file path=xl/sharedStrings.xml><?xml version="1.0" encoding="utf-8"?>
<sst xmlns="http://schemas.openxmlformats.org/spreadsheetml/2006/main" count="524" uniqueCount="189">
  <si>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</si>
  <si>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</si>
  <si>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</si>
  <si>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</si>
  <si>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</si>
  <si>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</si>
  <si>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</si>
  <si>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</si>
  <si>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</si>
  <si>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</si>
  <si>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</si>
  <si>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</si>
  <si>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</si>
  <si>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</si>
  <si>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</si>
  <si>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</si>
  <si>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</si>
  <si>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</si>
  <si>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</si>
  <si>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</si>
  <si>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</si>
  <si>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</si>
  <si>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</si>
  <si>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</si>
  <si>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</si>
  <si>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</si>
  <si>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</si>
  <si>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</si>
  <si>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</si>
  <si>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</si>
  <si>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</si>
  <si>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</si>
  <si>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</si>
  <si>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Poznámka:</t>
  </si>
  <si>
    <t>Objekt</t>
  </si>
  <si>
    <t>SO01</t>
  </si>
  <si>
    <t>SO02</t>
  </si>
  <si>
    <t>Kód</t>
  </si>
  <si>
    <t>32</t>
  </si>
  <si>
    <t>114203202R00</t>
  </si>
  <si>
    <t>RTS komentář:</t>
  </si>
  <si>
    <t>981511112R00</t>
  </si>
  <si>
    <t>327213445R0X</t>
  </si>
  <si>
    <t>622211111R00</t>
  </si>
  <si>
    <t>392573111R00</t>
  </si>
  <si>
    <t>289473213R00</t>
  </si>
  <si>
    <t>327213445R00</t>
  </si>
  <si>
    <t>975022441R00</t>
  </si>
  <si>
    <t>380941214RT3</t>
  </si>
  <si>
    <t>220261663R00</t>
  </si>
  <si>
    <t>460680034RT1</t>
  </si>
  <si>
    <t>171203112R00</t>
  </si>
  <si>
    <t>12730108</t>
  </si>
  <si>
    <t>Rekonstrukce opěrné zdi</t>
  </si>
  <si>
    <t>Zkrácený popis / Varianta</t>
  </si>
  <si>
    <t>Rozměry</t>
  </si>
  <si>
    <t>Etapa I (stěny A,B,C,G,J,K,L,M,N)</t>
  </si>
  <si>
    <t>Zdi přehradní a opěrné</t>
  </si>
  <si>
    <t>Očištění lomového kamene od malty</t>
  </si>
  <si>
    <t>Položka se používá i pro dlažby z betonových tvárnic. V položce nejsou zakalkulovány náklady na třídění ani srovnání lomového kamene. Tyto práce se ocňují samostatnými položkami.</t>
  </si>
  <si>
    <t>Demolice konstrukcí postup.rozebráním,zdivo MC</t>
  </si>
  <si>
    <t>Zdivo nadzákl. opěrné z lom.kam., kyklopské s vysp - původní materiál</t>
  </si>
  <si>
    <t>Čištění zdiva opěr, pilířů, křídel od mechu</t>
  </si>
  <si>
    <t>Otryskání spár obezdívky, hor.suchá, opěra do 6 m</t>
  </si>
  <si>
    <t>Hl.spár.2vrst.zdiva z lom.kamene akt.maltou,hrubé</t>
  </si>
  <si>
    <t>Zdivo nadzákl. opěrné z lom.kam., kyklopské s vysp</t>
  </si>
  <si>
    <t>Podchycení zdiva výztuhou do 3 m,zdi 90 cm do 3 m</t>
  </si>
  <si>
    <t>podchycení během přezdívání a opravy paty</t>
  </si>
  <si>
    <t>Položka platí pro dřevěné vyztužení nadzákladového zdiva uvedené výšky a délky podchycení.</t>
  </si>
  <si>
    <t>Výztuž helikální 1 x D 10 mm, drážka, kamenné zdivo</t>
  </si>
  <si>
    <t>Helibar 1 x D 10 mm, P v tahu 1108 MPa, drážka, kamenné zdivo</t>
  </si>
  <si>
    <t>V položce jsou zakalkulovány náklady: - frézování drážek v ŽB - zbavení drážky hrubších nečistot a prachových částí - vypláchnutí drážky vodou - vlepení výztuže Helibar (pevnost v tahu 1108 MPa) do kotevní malty HeliBond MM3 včetně dodávky materiálu</t>
  </si>
  <si>
    <t>Zhotovení drážky v betonu, kameni</t>
  </si>
  <si>
    <t>Průraz zdivem v kamenné zdi tloušťky 60 cm</t>
  </si>
  <si>
    <t>plochy do 0,25 m2</t>
  </si>
  <si>
    <t>Uložení výkopku bez zhutnění na svahu do 1 : 2</t>
  </si>
  <si>
    <t>Trubka nerez bezešvá 25,0 x 1,0</t>
  </si>
  <si>
    <t>Trubka nerezová bezešvá DIN 17458, ISO 1127 materiál 1.4301 rozměr (průměr x síla stěny) mm: 25 x 1,0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</si>
  <si>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</si>
  <si>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</si>
  <si>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</si>
  <si>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</si>
  <si>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</si>
  <si>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</si>
  <si>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</si>
  <si>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</si>
  <si>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</si>
  <si>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</si>
  <si>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</si>
  <si>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</si>
  <si>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</si>
  <si>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</si>
  <si>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</si>
  <si>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</si>
  <si>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</si>
  <si>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</si>
  <si>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</si>
  <si>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</si>
  <si>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PSDS s.r.o.</t>
  </si>
  <si>
    <t>Celkem</t>
  </si>
  <si>
    <t>Hmotnost (t)</t>
  </si>
  <si>
    <t>Cenová</t>
  </si>
  <si>
    <t>soustava</t>
  </si>
  <si>
    <t>RTS I / 2017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</si>
  <si>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</si>
  <si>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</si>
  <si>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</si>
  <si>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</si>
  <si>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</si>
  <si>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</si>
  <si>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</si>
  <si>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</si>
  <si>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</si>
  <si>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</si>
  <si>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32_</t>
  </si>
  <si>
    <t>SO01_3_</t>
  </si>
  <si>
    <t>SO01_</t>
  </si>
  <si>
    <t>Výkaz výměr</t>
  </si>
  <si>
    <t>1,6*0,6   A</t>
  </si>
  <si>
    <t>3*0,6   B</t>
  </si>
  <si>
    <t>13,3*0,6   J</t>
  </si>
  <si>
    <t>5,9*0,6   K</t>
  </si>
  <si>
    <t>36,4   B</t>
  </si>
  <si>
    <t>81   C</t>
  </si>
  <si>
    <t>72,1   G</t>
  </si>
  <si>
    <t>18,8   J</t>
  </si>
  <si>
    <t>34,8   K</t>
  </si>
  <si>
    <t>1,7   L</t>
  </si>
  <si>
    <t>133,6   M</t>
  </si>
  <si>
    <t>16,9   N</t>
  </si>
  <si>
    <t>4,1*0,4   A</t>
  </si>
  <si>
    <t>10,8*0,4   B</t>
  </si>
  <si>
    <t>20*0,4   C</t>
  </si>
  <si>
    <t>7,4*0,4   G</t>
  </si>
  <si>
    <t>5,3*0,4   J</t>
  </si>
  <si>
    <t>7,3*0,4   K</t>
  </si>
  <si>
    <t>0,6*0,4   L</t>
  </si>
  <si>
    <t>5,4*0,4   N</t>
  </si>
  <si>
    <t>1,5   A</t>
  </si>
  <si>
    <t>14+1,2+2,0+5   B</t>
  </si>
  <si>
    <t>8,5+3,2+2+3   J</t>
  </si>
  <si>
    <t>3,6   K</t>
  </si>
  <si>
    <t>4   C</t>
  </si>
  <si>
    <t>32   A</t>
  </si>
  <si>
    <t>20   B</t>
  </si>
  <si>
    <t>35   C</t>
  </si>
  <si>
    <t>50   G</t>
  </si>
  <si>
    <t>28   J</t>
  </si>
  <si>
    <t>22   K</t>
  </si>
  <si>
    <t>2   L</t>
  </si>
  <si>
    <t>50   M</t>
  </si>
  <si>
    <t>13   N</t>
  </si>
  <si>
    <t>0,1*47*0,5/2   A</t>
  </si>
  <si>
    <t>0,4*30*2,0/2   B</t>
  </si>
  <si>
    <t>52*0,4*2,0/2   C</t>
  </si>
  <si>
    <t>93*0,2*1,0/2   G</t>
  </si>
  <si>
    <t>42*0,15*0,75/2   J</t>
  </si>
  <si>
    <t>32*0,3*1,5/2   K</t>
  </si>
  <si>
    <t>2,5*0,3*1,5/2   L</t>
  </si>
  <si>
    <t>19*0,3*1,5/2   N</t>
  </si>
  <si>
    <t>252</t>
  </si>
  <si>
    <t>4*0,6   D</t>
  </si>
  <si>
    <t>0,4*0,6   E</t>
  </si>
  <si>
    <t>20*0,6   F</t>
  </si>
  <si>
    <t>3,1*0,6   H</t>
  </si>
  <si>
    <t>4,7*0,6   I</t>
  </si>
  <si>
    <t>65   D</t>
  </si>
  <si>
    <t>137,3   E</t>
  </si>
  <si>
    <t>26,2   F</t>
  </si>
  <si>
    <t>24,6   H</t>
  </si>
  <si>
    <t>20,5   I</t>
  </si>
  <si>
    <t>17,3*0,4   D</t>
  </si>
  <si>
    <t>17,4*0,4   E</t>
  </si>
  <si>
    <t>20*0,4   F</t>
  </si>
  <si>
    <t>7+3+1   D</t>
  </si>
  <si>
    <t>2+2   E</t>
  </si>
  <si>
    <t>2+2+4+2   F</t>
  </si>
  <si>
    <t>2+2+2   H</t>
  </si>
  <si>
    <t>1,5+2+2   I</t>
  </si>
  <si>
    <t>10   E</t>
  </si>
  <si>
    <t>35   D</t>
  </si>
  <si>
    <t>60   E</t>
  </si>
  <si>
    <t>62   F</t>
  </si>
  <si>
    <t>29   H</t>
  </si>
  <si>
    <t>23   I</t>
  </si>
  <si>
    <t>209</t>
  </si>
  <si>
    <t>52*0,4*2/2   D</t>
  </si>
  <si>
    <t>90*0,2*1/2   E</t>
  </si>
  <si>
    <t>Cenová soustava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</si>
</sst>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sz val="10"/>
      <color indexed="59"/>
      <name val="Arial"/>
      <family val="0"/>
    </font>
    <font>
      <i/>
      <sz val="9"/>
      <color indexed="5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6"/>
  <sheetViews>
    <sheetView tabSelected="1" zoomScalePageLayoutView="0" workbookViewId="0" topLeftCell="C1">
      <selection activeCell="G4" sqref="G4:H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9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12.75">
      <c r="A2" s="48" t="s">
        <v>1</v>
      </c>
      <c r="B2" s="49"/>
      <c r="C2" s="49"/>
      <c r="D2" s="52" t="s">
        <v>53</v>
      </c>
      <c r="E2" s="54" t="s">
        <v>78</v>
      </c>
      <c r="F2" s="49"/>
      <c r="G2" s="54"/>
      <c r="H2" s="49"/>
      <c r="I2" s="55" t="s">
        <v>93</v>
      </c>
      <c r="J2" s="55"/>
      <c r="K2" s="49"/>
      <c r="L2" s="49"/>
      <c r="M2" s="56"/>
      <c r="N2" s="30"/>
    </row>
    <row r="3" spans="1:14" ht="12.75">
      <c r="A3" s="50"/>
      <c r="B3" s="51"/>
      <c r="C3" s="51"/>
      <c r="D3" s="53"/>
      <c r="E3" s="51"/>
      <c r="F3" s="51"/>
      <c r="G3" s="51"/>
      <c r="H3" s="51"/>
      <c r="I3" s="51"/>
      <c r="J3" s="51"/>
      <c r="K3" s="51"/>
      <c r="L3" s="51"/>
      <c r="M3" s="57"/>
      <c r="N3" s="30"/>
    </row>
    <row r="4" spans="1:14" ht="12.75">
      <c r="A4" s="58" t="s">
        <v>2</v>
      </c>
      <c r="B4" s="51"/>
      <c r="C4" s="51"/>
      <c r="D4" s="59"/>
      <c r="E4" s="60" t="s">
        <v>79</v>
      </c>
      <c r="F4" s="51"/>
      <c r="G4" s="60" t="s">
        <v>6</v>
      </c>
      <c r="H4" s="51"/>
      <c r="I4" s="59" t="s">
        <v>94</v>
      </c>
      <c r="J4" s="59" t="s">
        <v>98</v>
      </c>
      <c r="K4" s="51"/>
      <c r="L4" s="51"/>
      <c r="M4" s="57"/>
      <c r="N4" s="30"/>
    </row>
    <row r="5" spans="1:14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7"/>
      <c r="N5" s="30"/>
    </row>
    <row r="6" spans="1:14" ht="12.75">
      <c r="A6" s="58" t="s">
        <v>3</v>
      </c>
      <c r="B6" s="51"/>
      <c r="C6" s="51"/>
      <c r="D6" s="59"/>
      <c r="E6" s="60" t="s">
        <v>80</v>
      </c>
      <c r="F6" s="51"/>
      <c r="G6" s="51"/>
      <c r="H6" s="51"/>
      <c r="I6" s="59" t="s">
        <v>95</v>
      </c>
      <c r="J6" s="59"/>
      <c r="K6" s="51"/>
      <c r="L6" s="51"/>
      <c r="M6" s="57"/>
      <c r="N6" s="30"/>
    </row>
    <row r="7" spans="1:14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7"/>
      <c r="N7" s="30"/>
    </row>
    <row r="8" spans="1:14" ht="12.75">
      <c r="A8" s="58" t="s">
        <v>4</v>
      </c>
      <c r="B8" s="51"/>
      <c r="C8" s="51"/>
      <c r="D8" s="59"/>
      <c r="E8" s="60" t="s">
        <v>81</v>
      </c>
      <c r="F8" s="51"/>
      <c r="G8" s="63">
        <v>42720</v>
      </c>
      <c r="H8" s="51"/>
      <c r="I8" s="59" t="s">
        <v>96</v>
      </c>
      <c r="J8" s="59"/>
      <c r="K8" s="51"/>
      <c r="L8" s="51"/>
      <c r="M8" s="57"/>
      <c r="N8" s="30"/>
    </row>
    <row r="9" spans="1:14" ht="12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4"/>
      <c r="N9" s="30"/>
    </row>
    <row r="10" spans="1:14" ht="12.75">
      <c r="A10" s="1" t="s">
        <v>5</v>
      </c>
      <c r="B10" s="9" t="s">
        <v>34</v>
      </c>
      <c r="C10" s="9" t="s">
        <v>37</v>
      </c>
      <c r="D10" s="9" t="s">
        <v>54</v>
      </c>
      <c r="E10" s="9" t="s">
        <v>82</v>
      </c>
      <c r="F10" s="16" t="s">
        <v>87</v>
      </c>
      <c r="G10" s="19" t="s">
        <v>88</v>
      </c>
      <c r="H10" s="65" t="s">
        <v>90</v>
      </c>
      <c r="I10" s="66"/>
      <c r="J10" s="67"/>
      <c r="K10" s="65" t="s">
        <v>100</v>
      </c>
      <c r="L10" s="67"/>
      <c r="M10" s="26" t="s">
        <v>101</v>
      </c>
      <c r="N10" s="31"/>
    </row>
    <row r="11" spans="1:24" ht="12.75">
      <c r="A11" s="2" t="s">
        <v>6</v>
      </c>
      <c r="B11" s="10" t="s">
        <v>6</v>
      </c>
      <c r="C11" s="10" t="s">
        <v>6</v>
      </c>
      <c r="D11" s="14" t="s">
        <v>55</v>
      </c>
      <c r="E11" s="10" t="s">
        <v>6</v>
      </c>
      <c r="F11" s="10" t="s">
        <v>6</v>
      </c>
      <c r="G11" s="20" t="s">
        <v>89</v>
      </c>
      <c r="H11" s="21" t="s">
        <v>91</v>
      </c>
      <c r="I11" s="22" t="s">
        <v>97</v>
      </c>
      <c r="J11" s="23" t="s">
        <v>99</v>
      </c>
      <c r="K11" s="21" t="s">
        <v>88</v>
      </c>
      <c r="L11" s="23" t="s">
        <v>99</v>
      </c>
      <c r="M11" s="27" t="s">
        <v>102</v>
      </c>
      <c r="N11" s="31"/>
      <c r="P11" s="25" t="s">
        <v>105</v>
      </c>
      <c r="Q11" s="25" t="s">
        <v>106</v>
      </c>
      <c r="R11" s="25" t="s">
        <v>107</v>
      </c>
      <c r="S11" s="25" t="s">
        <v>108</v>
      </c>
      <c r="T11" s="25" t="s">
        <v>109</v>
      </c>
      <c r="U11" s="25" t="s">
        <v>110</v>
      </c>
      <c r="V11" s="25" t="s">
        <v>111</v>
      </c>
      <c r="W11" s="25" t="s">
        <v>112</v>
      </c>
      <c r="X11" s="25" t="s">
        <v>113</v>
      </c>
    </row>
    <row r="12" spans="1:13" ht="12.75">
      <c r="A12" s="3"/>
      <c r="B12" s="11" t="s">
        <v>35</v>
      </c>
      <c r="C12" s="11"/>
      <c r="D12" s="68" t="s">
        <v>56</v>
      </c>
      <c r="E12" s="69"/>
      <c r="F12" s="69"/>
      <c r="G12" s="69"/>
      <c r="H12" s="34">
        <f>H13</f>
        <v>0</v>
      </c>
      <c r="I12" s="34">
        <f>I13</f>
        <v>0</v>
      </c>
      <c r="J12" s="34">
        <f>H12+I12</f>
        <v>0</v>
      </c>
      <c r="K12" s="24"/>
      <c r="L12" s="34">
        <f>L13</f>
        <v>231.10283320000002</v>
      </c>
      <c r="M12" s="24"/>
    </row>
    <row r="13" spans="1:37" ht="12.75">
      <c r="A13" s="4"/>
      <c r="B13" s="12" t="s">
        <v>35</v>
      </c>
      <c r="C13" s="12" t="s">
        <v>38</v>
      </c>
      <c r="D13" s="70" t="s">
        <v>57</v>
      </c>
      <c r="E13" s="71"/>
      <c r="F13" s="71"/>
      <c r="G13" s="71"/>
      <c r="H13" s="35">
        <f>SUM(H14)</f>
        <v>0</v>
      </c>
      <c r="I13" s="35">
        <f>SUM(I14)</f>
        <v>0</v>
      </c>
      <c r="J13" s="35">
        <f>H13+I13</f>
        <v>0</v>
      </c>
      <c r="K13" s="25"/>
      <c r="L13" s="35">
        <f>SUM(L14:L32)</f>
        <v>231.10283320000002</v>
      </c>
      <c r="M13" s="25"/>
      <c r="Y13" s="25" t="s">
        <v>35</v>
      </c>
      <c r="AI13" s="35">
        <f>SUM(Z14:Z32)</f>
        <v>0</v>
      </c>
      <c r="AJ13" s="35">
        <f>SUM(AA14:AA32)</f>
        <v>0</v>
      </c>
      <c r="AK13" s="35">
        <f>SUM(AB14:AB32)</f>
        <v>0</v>
      </c>
    </row>
    <row r="14" spans="1:48" ht="12.75">
      <c r="A14" s="5" t="s">
        <v>7</v>
      </c>
      <c r="B14" s="5" t="s">
        <v>35</v>
      </c>
      <c r="C14" s="5" t="s">
        <v>39</v>
      </c>
      <c r="D14" s="5" t="s">
        <v>58</v>
      </c>
      <c r="E14" s="5" t="s">
        <v>83</v>
      </c>
      <c r="F14" s="17">
        <v>14.28</v>
      </c>
      <c r="G14" s="17">
        <v>0</v>
      </c>
      <c r="H14" s="17">
        <f>F14*AE14</f>
        <v>0</v>
      </c>
      <c r="I14" s="17">
        <f>J14-H14</f>
        <v>0</v>
      </c>
      <c r="J14" s="17">
        <f>F14*G14</f>
        <v>0</v>
      </c>
      <c r="K14" s="17">
        <v>0</v>
      </c>
      <c r="L14" s="17">
        <f>F14*K14</f>
        <v>0</v>
      </c>
      <c r="M14" s="28" t="s">
        <v>103</v>
      </c>
      <c r="P14" s="32">
        <f>IF(AG14="5",J14,0)</f>
        <v>0</v>
      </c>
      <c r="R14" s="32">
        <f>IF(AG14="1",H14,0)</f>
        <v>0</v>
      </c>
      <c r="S14" s="32">
        <f>IF(AG14="1",I14,0)</f>
        <v>0</v>
      </c>
      <c r="T14" s="32">
        <f>IF(AG14="7",H14,0)</f>
        <v>0</v>
      </c>
      <c r="U14" s="32">
        <f>IF(AG14="7",I14,0)</f>
        <v>0</v>
      </c>
      <c r="V14" s="32">
        <f>IF(AG14="2",H14,0)</f>
        <v>0</v>
      </c>
      <c r="W14" s="32">
        <f>IF(AG14="2",I14,0)</f>
        <v>0</v>
      </c>
      <c r="X14" s="32">
        <f>IF(AG14="0",J14,0)</f>
        <v>0</v>
      </c>
      <c r="Y14" s="25" t="s">
        <v>35</v>
      </c>
      <c r="Z14" s="17">
        <f>IF(AD14=0,J14,0)</f>
        <v>0</v>
      </c>
      <c r="AA14" s="17">
        <f>IF(AD14=15,J14,0)</f>
        <v>0</v>
      </c>
      <c r="AB14" s="17">
        <f>IF(AD14=21,J14,0)</f>
        <v>0</v>
      </c>
      <c r="AD14" s="32">
        <v>21</v>
      </c>
      <c r="AE14" s="32">
        <f>G14*0</f>
        <v>0</v>
      </c>
      <c r="AF14" s="32">
        <f>G14*(1-0)</f>
        <v>0</v>
      </c>
      <c r="AG14" s="28" t="s">
        <v>7</v>
      </c>
      <c r="AM14" s="32">
        <f>F14*AE14</f>
        <v>0</v>
      </c>
      <c r="AN14" s="32">
        <f>F14*AF14</f>
        <v>0</v>
      </c>
      <c r="AO14" s="33" t="s">
        <v>114</v>
      </c>
      <c r="AP14" s="33" t="s">
        <v>115</v>
      </c>
      <c r="AQ14" s="25" t="s">
        <v>116</v>
      </c>
      <c r="AS14" s="32">
        <f>AM14+AN14</f>
        <v>0</v>
      </c>
      <c r="AT14" s="32">
        <f>G14/(100-AU14)*100</f>
        <v>0</v>
      </c>
      <c r="AU14" s="32">
        <v>0</v>
      </c>
      <c r="AV14" s="32">
        <f>L14</f>
        <v>0</v>
      </c>
    </row>
    <row r="15" spans="3:13" ht="12.75">
      <c r="C15" s="13" t="s">
        <v>40</v>
      </c>
      <c r="D15" s="72" t="s">
        <v>59</v>
      </c>
      <c r="E15" s="73"/>
      <c r="F15" s="73"/>
      <c r="G15" s="73"/>
      <c r="H15" s="73"/>
      <c r="I15" s="73"/>
      <c r="J15" s="73"/>
      <c r="K15" s="73"/>
      <c r="L15" s="73"/>
      <c r="M15" s="73"/>
    </row>
    <row r="16" spans="1:48" ht="12.75">
      <c r="A16" s="5" t="s">
        <v>8</v>
      </c>
      <c r="B16" s="5" t="s">
        <v>35</v>
      </c>
      <c r="C16" s="5" t="s">
        <v>41</v>
      </c>
      <c r="D16" s="5" t="s">
        <v>60</v>
      </c>
      <c r="E16" s="5" t="s">
        <v>83</v>
      </c>
      <c r="F16" s="17">
        <v>14.28</v>
      </c>
      <c r="G16" s="17">
        <v>0</v>
      </c>
      <c r="H16" s="17">
        <f aca="true" t="shared" si="0" ref="H16:H22">F16*AE16</f>
        <v>0</v>
      </c>
      <c r="I16" s="17">
        <f aca="true" t="shared" si="1" ref="I16:I22">J16-H16</f>
        <v>0</v>
      </c>
      <c r="J16" s="17">
        <f aca="true" t="shared" si="2" ref="J16:J22">F16*G16</f>
        <v>0</v>
      </c>
      <c r="K16" s="17">
        <v>2.006</v>
      </c>
      <c r="L16" s="17">
        <f aca="true" t="shared" si="3" ref="L16:L22">F16*K16</f>
        <v>28.645679999999995</v>
      </c>
      <c r="M16" s="28" t="s">
        <v>103</v>
      </c>
      <c r="P16" s="32">
        <f aca="true" t="shared" si="4" ref="P16:P22">IF(AG16="5",J16,0)</f>
        <v>0</v>
      </c>
      <c r="R16" s="32">
        <f aca="true" t="shared" si="5" ref="R16:R22">IF(AG16="1",H16,0)</f>
        <v>0</v>
      </c>
      <c r="S16" s="32">
        <f aca="true" t="shared" si="6" ref="S16:S22">IF(AG16="1",I16,0)</f>
        <v>0</v>
      </c>
      <c r="T16" s="32">
        <f aca="true" t="shared" si="7" ref="T16:T22">IF(AG16="7",H16,0)</f>
        <v>0</v>
      </c>
      <c r="U16" s="32">
        <f aca="true" t="shared" si="8" ref="U16:U22">IF(AG16="7",I16,0)</f>
        <v>0</v>
      </c>
      <c r="V16" s="32">
        <f aca="true" t="shared" si="9" ref="V16:V22">IF(AG16="2",H16,0)</f>
        <v>0</v>
      </c>
      <c r="W16" s="32">
        <f aca="true" t="shared" si="10" ref="W16:W22">IF(AG16="2",I16,0)</f>
        <v>0</v>
      </c>
      <c r="X16" s="32">
        <f aca="true" t="shared" si="11" ref="X16:X22">IF(AG16="0",J16,0)</f>
        <v>0</v>
      </c>
      <c r="Y16" s="25" t="s">
        <v>35</v>
      </c>
      <c r="Z16" s="17">
        <f aca="true" t="shared" si="12" ref="Z16:Z22">IF(AD16=0,J16,0)</f>
        <v>0</v>
      </c>
      <c r="AA16" s="17">
        <f aca="true" t="shared" si="13" ref="AA16:AA22">IF(AD16=15,J16,0)</f>
        <v>0</v>
      </c>
      <c r="AB16" s="17">
        <f aca="true" t="shared" si="14" ref="AB16:AB22">IF(AD16=21,J16,0)</f>
        <v>0</v>
      </c>
      <c r="AD16" s="32">
        <v>21</v>
      </c>
      <c r="AE16" s="32">
        <f>G16*0.00975400457665904</f>
        <v>0</v>
      </c>
      <c r="AF16" s="32">
        <f>G16*(1-0.00975400457665904)</f>
        <v>0</v>
      </c>
      <c r="AG16" s="28" t="s">
        <v>7</v>
      </c>
      <c r="AM16" s="32">
        <f aca="true" t="shared" si="15" ref="AM16:AM22">F16*AE16</f>
        <v>0</v>
      </c>
      <c r="AN16" s="32">
        <f aca="true" t="shared" si="16" ref="AN16:AN22">F16*AF16</f>
        <v>0</v>
      </c>
      <c r="AO16" s="33" t="s">
        <v>114</v>
      </c>
      <c r="AP16" s="33" t="s">
        <v>115</v>
      </c>
      <c r="AQ16" s="25" t="s">
        <v>116</v>
      </c>
      <c r="AS16" s="32">
        <f aca="true" t="shared" si="17" ref="AS16:AS22">AM16+AN16</f>
        <v>0</v>
      </c>
      <c r="AT16" s="32">
        <f aca="true" t="shared" si="18" ref="AT16:AT22">G16/(100-AU16)*100</f>
        <v>0</v>
      </c>
      <c r="AU16" s="32">
        <v>0</v>
      </c>
      <c r="AV16" s="32">
        <f aca="true" t="shared" si="19" ref="AV16:AV22">L16</f>
        <v>28.645679999999995</v>
      </c>
    </row>
    <row r="17" spans="1:48" ht="12.75">
      <c r="A17" s="5" t="s">
        <v>9</v>
      </c>
      <c r="B17" s="5" t="s">
        <v>35</v>
      </c>
      <c r="C17" s="5" t="s">
        <v>42</v>
      </c>
      <c r="D17" s="5" t="s">
        <v>61</v>
      </c>
      <c r="E17" s="5" t="s">
        <v>83</v>
      </c>
      <c r="F17" s="17">
        <v>14.28</v>
      </c>
      <c r="G17" s="17">
        <v>0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3.15613</v>
      </c>
      <c r="L17" s="17">
        <f t="shared" si="3"/>
        <v>45.0695364</v>
      </c>
      <c r="M17" s="28" t="s">
        <v>104</v>
      </c>
      <c r="P17" s="32">
        <f t="shared" si="4"/>
        <v>0</v>
      </c>
      <c r="R17" s="32">
        <f t="shared" si="5"/>
        <v>0</v>
      </c>
      <c r="S17" s="32">
        <f t="shared" si="6"/>
        <v>0</v>
      </c>
      <c r="T17" s="32">
        <f t="shared" si="7"/>
        <v>0</v>
      </c>
      <c r="U17" s="32">
        <f t="shared" si="8"/>
        <v>0</v>
      </c>
      <c r="V17" s="32">
        <f t="shared" si="9"/>
        <v>0</v>
      </c>
      <c r="W17" s="32">
        <f t="shared" si="10"/>
        <v>0</v>
      </c>
      <c r="X17" s="32">
        <f t="shared" si="11"/>
        <v>0</v>
      </c>
      <c r="Y17" s="25" t="s">
        <v>35</v>
      </c>
      <c r="Z17" s="17">
        <f t="shared" si="12"/>
        <v>0</v>
      </c>
      <c r="AA17" s="17">
        <f t="shared" si="13"/>
        <v>0</v>
      </c>
      <c r="AB17" s="17">
        <f t="shared" si="14"/>
        <v>0</v>
      </c>
      <c r="AD17" s="32">
        <v>21</v>
      </c>
      <c r="AE17" s="32">
        <f>G17*0.0658500383905724</f>
        <v>0</v>
      </c>
      <c r="AF17" s="32">
        <f>G17*(1-0.0658500383905724)</f>
        <v>0</v>
      </c>
      <c r="AG17" s="28" t="s">
        <v>7</v>
      </c>
      <c r="AM17" s="32">
        <f t="shared" si="15"/>
        <v>0</v>
      </c>
      <c r="AN17" s="32">
        <f t="shared" si="16"/>
        <v>0</v>
      </c>
      <c r="AO17" s="33" t="s">
        <v>114</v>
      </c>
      <c r="AP17" s="33" t="s">
        <v>115</v>
      </c>
      <c r="AQ17" s="25" t="s">
        <v>116</v>
      </c>
      <c r="AS17" s="32">
        <f t="shared" si="17"/>
        <v>0</v>
      </c>
      <c r="AT17" s="32">
        <f t="shared" si="18"/>
        <v>0</v>
      </c>
      <c r="AU17" s="32">
        <v>0</v>
      </c>
      <c r="AV17" s="32">
        <f t="shared" si="19"/>
        <v>45.0695364</v>
      </c>
    </row>
    <row r="18" spans="1:48" ht="12.75">
      <c r="A18" s="5" t="s">
        <v>10</v>
      </c>
      <c r="B18" s="5" t="s">
        <v>35</v>
      </c>
      <c r="C18" s="5" t="s">
        <v>43</v>
      </c>
      <c r="D18" s="5" t="s">
        <v>62</v>
      </c>
      <c r="E18" s="5" t="s">
        <v>84</v>
      </c>
      <c r="F18" s="17">
        <v>395.3</v>
      </c>
      <c r="G18" s="17">
        <v>0</v>
      </c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</v>
      </c>
      <c r="L18" s="17">
        <f t="shared" si="3"/>
        <v>0</v>
      </c>
      <c r="M18" s="28" t="s">
        <v>103</v>
      </c>
      <c r="P18" s="32">
        <f t="shared" si="4"/>
        <v>0</v>
      </c>
      <c r="R18" s="32">
        <f t="shared" si="5"/>
        <v>0</v>
      </c>
      <c r="S18" s="32">
        <f t="shared" si="6"/>
        <v>0</v>
      </c>
      <c r="T18" s="32">
        <f t="shared" si="7"/>
        <v>0</v>
      </c>
      <c r="U18" s="32">
        <f t="shared" si="8"/>
        <v>0</v>
      </c>
      <c r="V18" s="32">
        <f t="shared" si="9"/>
        <v>0</v>
      </c>
      <c r="W18" s="32">
        <f t="shared" si="10"/>
        <v>0</v>
      </c>
      <c r="X18" s="32">
        <f t="shared" si="11"/>
        <v>0</v>
      </c>
      <c r="Y18" s="25" t="s">
        <v>35</v>
      </c>
      <c r="Z18" s="17">
        <f t="shared" si="12"/>
        <v>0</v>
      </c>
      <c r="AA18" s="17">
        <f t="shared" si="13"/>
        <v>0</v>
      </c>
      <c r="AB18" s="17">
        <f t="shared" si="14"/>
        <v>0</v>
      </c>
      <c r="AD18" s="32">
        <v>21</v>
      </c>
      <c r="AE18" s="32">
        <f>G18*0</f>
        <v>0</v>
      </c>
      <c r="AF18" s="32">
        <f>G18*(1-0)</f>
        <v>0</v>
      </c>
      <c r="AG18" s="28" t="s">
        <v>7</v>
      </c>
      <c r="AM18" s="32">
        <f t="shared" si="15"/>
        <v>0</v>
      </c>
      <c r="AN18" s="32">
        <f t="shared" si="16"/>
        <v>0</v>
      </c>
      <c r="AO18" s="33" t="s">
        <v>114</v>
      </c>
      <c r="AP18" s="33" t="s">
        <v>115</v>
      </c>
      <c r="AQ18" s="25" t="s">
        <v>116</v>
      </c>
      <c r="AS18" s="32">
        <f t="shared" si="17"/>
        <v>0</v>
      </c>
      <c r="AT18" s="32">
        <f t="shared" si="18"/>
        <v>0</v>
      </c>
      <c r="AU18" s="32">
        <v>0</v>
      </c>
      <c r="AV18" s="32">
        <f t="shared" si="19"/>
        <v>0</v>
      </c>
    </row>
    <row r="19" spans="1:48" ht="12.75">
      <c r="A19" s="5" t="s">
        <v>11</v>
      </c>
      <c r="B19" s="5" t="s">
        <v>35</v>
      </c>
      <c r="C19" s="5" t="s">
        <v>44</v>
      </c>
      <c r="D19" s="5" t="s">
        <v>63</v>
      </c>
      <c r="E19" s="5" t="s">
        <v>84</v>
      </c>
      <c r="F19" s="17">
        <v>395.3</v>
      </c>
      <c r="G19" s="17">
        <v>0</v>
      </c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0.09</v>
      </c>
      <c r="L19" s="17">
        <f t="shared" si="3"/>
        <v>35.577</v>
      </c>
      <c r="M19" s="28" t="s">
        <v>103</v>
      </c>
      <c r="P19" s="32">
        <f t="shared" si="4"/>
        <v>0</v>
      </c>
      <c r="R19" s="32">
        <f t="shared" si="5"/>
        <v>0</v>
      </c>
      <c r="S19" s="32">
        <f t="shared" si="6"/>
        <v>0</v>
      </c>
      <c r="T19" s="32">
        <f t="shared" si="7"/>
        <v>0</v>
      </c>
      <c r="U19" s="32">
        <f t="shared" si="8"/>
        <v>0</v>
      </c>
      <c r="V19" s="32">
        <f t="shared" si="9"/>
        <v>0</v>
      </c>
      <c r="W19" s="32">
        <f t="shared" si="10"/>
        <v>0</v>
      </c>
      <c r="X19" s="32">
        <f t="shared" si="11"/>
        <v>0</v>
      </c>
      <c r="Y19" s="25" t="s">
        <v>35</v>
      </c>
      <c r="Z19" s="17">
        <f t="shared" si="12"/>
        <v>0</v>
      </c>
      <c r="AA19" s="17">
        <f t="shared" si="13"/>
        <v>0</v>
      </c>
      <c r="AB19" s="17">
        <f t="shared" si="14"/>
        <v>0</v>
      </c>
      <c r="AD19" s="32">
        <v>21</v>
      </c>
      <c r="AE19" s="32">
        <f>G19*0.217648908127978</f>
        <v>0</v>
      </c>
      <c r="AF19" s="32">
        <f>G19*(1-0.217648908127978)</f>
        <v>0</v>
      </c>
      <c r="AG19" s="28" t="s">
        <v>7</v>
      </c>
      <c r="AM19" s="32">
        <f t="shared" si="15"/>
        <v>0</v>
      </c>
      <c r="AN19" s="32">
        <f t="shared" si="16"/>
        <v>0</v>
      </c>
      <c r="AO19" s="33" t="s">
        <v>114</v>
      </c>
      <c r="AP19" s="33" t="s">
        <v>115</v>
      </c>
      <c r="AQ19" s="25" t="s">
        <v>116</v>
      </c>
      <c r="AS19" s="32">
        <f t="shared" si="17"/>
        <v>0</v>
      </c>
      <c r="AT19" s="32">
        <f t="shared" si="18"/>
        <v>0</v>
      </c>
      <c r="AU19" s="32">
        <v>0</v>
      </c>
      <c r="AV19" s="32">
        <f t="shared" si="19"/>
        <v>35.577</v>
      </c>
    </row>
    <row r="20" spans="1:48" ht="12.75">
      <c r="A20" s="5" t="s">
        <v>12</v>
      </c>
      <c r="B20" s="5" t="s">
        <v>35</v>
      </c>
      <c r="C20" s="5" t="s">
        <v>45</v>
      </c>
      <c r="D20" s="5" t="s">
        <v>64</v>
      </c>
      <c r="E20" s="5" t="s">
        <v>84</v>
      </c>
      <c r="F20" s="17">
        <v>395.3</v>
      </c>
      <c r="G20" s="17">
        <v>0</v>
      </c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0.0833</v>
      </c>
      <c r="L20" s="17">
        <f t="shared" si="3"/>
        <v>32.928490000000004</v>
      </c>
      <c r="M20" s="28" t="s">
        <v>103</v>
      </c>
      <c r="P20" s="32">
        <f t="shared" si="4"/>
        <v>0</v>
      </c>
      <c r="R20" s="32">
        <f t="shared" si="5"/>
        <v>0</v>
      </c>
      <c r="S20" s="32">
        <f t="shared" si="6"/>
        <v>0</v>
      </c>
      <c r="T20" s="32">
        <f t="shared" si="7"/>
        <v>0</v>
      </c>
      <c r="U20" s="32">
        <f t="shared" si="8"/>
        <v>0</v>
      </c>
      <c r="V20" s="32">
        <f t="shared" si="9"/>
        <v>0</v>
      </c>
      <c r="W20" s="32">
        <f t="shared" si="10"/>
        <v>0</v>
      </c>
      <c r="X20" s="32">
        <f t="shared" si="11"/>
        <v>0</v>
      </c>
      <c r="Y20" s="25" t="s">
        <v>35</v>
      </c>
      <c r="Z20" s="17">
        <f t="shared" si="12"/>
        <v>0</v>
      </c>
      <c r="AA20" s="17">
        <f t="shared" si="13"/>
        <v>0</v>
      </c>
      <c r="AB20" s="17">
        <f t="shared" si="14"/>
        <v>0</v>
      </c>
      <c r="AD20" s="32">
        <v>21</v>
      </c>
      <c r="AE20" s="32">
        <f>G20*0.116468129571578</f>
        <v>0</v>
      </c>
      <c r="AF20" s="32">
        <f>G20*(1-0.116468129571578)</f>
        <v>0</v>
      </c>
      <c r="AG20" s="28" t="s">
        <v>7</v>
      </c>
      <c r="AM20" s="32">
        <f t="shared" si="15"/>
        <v>0</v>
      </c>
      <c r="AN20" s="32">
        <f t="shared" si="16"/>
        <v>0</v>
      </c>
      <c r="AO20" s="33" t="s">
        <v>114</v>
      </c>
      <c r="AP20" s="33" t="s">
        <v>115</v>
      </c>
      <c r="AQ20" s="25" t="s">
        <v>116</v>
      </c>
      <c r="AS20" s="32">
        <f t="shared" si="17"/>
        <v>0</v>
      </c>
      <c r="AT20" s="32">
        <f t="shared" si="18"/>
        <v>0</v>
      </c>
      <c r="AU20" s="32">
        <v>0</v>
      </c>
      <c r="AV20" s="32">
        <f t="shared" si="19"/>
        <v>32.928490000000004</v>
      </c>
    </row>
    <row r="21" spans="1:48" ht="12.75">
      <c r="A21" s="5" t="s">
        <v>13</v>
      </c>
      <c r="B21" s="5" t="s">
        <v>35</v>
      </c>
      <c r="C21" s="5" t="s">
        <v>46</v>
      </c>
      <c r="D21" s="5" t="s">
        <v>65</v>
      </c>
      <c r="E21" s="5" t="s">
        <v>83</v>
      </c>
      <c r="F21" s="17">
        <v>24.36</v>
      </c>
      <c r="G21" s="17">
        <v>0</v>
      </c>
      <c r="H21" s="17">
        <f t="shared" si="0"/>
        <v>0</v>
      </c>
      <c r="I21" s="17">
        <f t="shared" si="1"/>
        <v>0</v>
      </c>
      <c r="J21" s="17">
        <f t="shared" si="2"/>
        <v>0</v>
      </c>
      <c r="K21" s="17">
        <v>3.15613</v>
      </c>
      <c r="L21" s="17">
        <f t="shared" si="3"/>
        <v>76.8833268</v>
      </c>
      <c r="M21" s="28" t="s">
        <v>103</v>
      </c>
      <c r="P21" s="32">
        <f t="shared" si="4"/>
        <v>0</v>
      </c>
      <c r="R21" s="32">
        <f t="shared" si="5"/>
        <v>0</v>
      </c>
      <c r="S21" s="32">
        <f t="shared" si="6"/>
        <v>0</v>
      </c>
      <c r="T21" s="32">
        <f t="shared" si="7"/>
        <v>0</v>
      </c>
      <c r="U21" s="32">
        <f t="shared" si="8"/>
        <v>0</v>
      </c>
      <c r="V21" s="32">
        <f t="shared" si="9"/>
        <v>0</v>
      </c>
      <c r="W21" s="32">
        <f t="shared" si="10"/>
        <v>0</v>
      </c>
      <c r="X21" s="32">
        <f t="shared" si="11"/>
        <v>0</v>
      </c>
      <c r="Y21" s="25" t="s">
        <v>35</v>
      </c>
      <c r="Z21" s="17">
        <f t="shared" si="12"/>
        <v>0</v>
      </c>
      <c r="AA21" s="17">
        <f t="shared" si="13"/>
        <v>0</v>
      </c>
      <c r="AB21" s="17">
        <f t="shared" si="14"/>
        <v>0</v>
      </c>
      <c r="AD21" s="32">
        <v>21</v>
      </c>
      <c r="AE21" s="32">
        <f>G21*0.460858119154162</f>
        <v>0</v>
      </c>
      <c r="AF21" s="32">
        <f>G21*(1-0.460858119154162)</f>
        <v>0</v>
      </c>
      <c r="AG21" s="28" t="s">
        <v>7</v>
      </c>
      <c r="AM21" s="32">
        <f t="shared" si="15"/>
        <v>0</v>
      </c>
      <c r="AN21" s="32">
        <f t="shared" si="16"/>
        <v>0</v>
      </c>
      <c r="AO21" s="33" t="s">
        <v>114</v>
      </c>
      <c r="AP21" s="33" t="s">
        <v>115</v>
      </c>
      <c r="AQ21" s="25" t="s">
        <v>116</v>
      </c>
      <c r="AS21" s="32">
        <f t="shared" si="17"/>
        <v>0</v>
      </c>
      <c r="AT21" s="32">
        <f t="shared" si="18"/>
        <v>0</v>
      </c>
      <c r="AU21" s="32">
        <v>0</v>
      </c>
      <c r="AV21" s="32">
        <f t="shared" si="19"/>
        <v>76.8833268</v>
      </c>
    </row>
    <row r="22" spans="1:48" ht="12.75">
      <c r="A22" s="5" t="s">
        <v>14</v>
      </c>
      <c r="B22" s="5" t="s">
        <v>35</v>
      </c>
      <c r="C22" s="5" t="s">
        <v>47</v>
      </c>
      <c r="D22" s="5" t="s">
        <v>66</v>
      </c>
      <c r="E22" s="5" t="s">
        <v>85</v>
      </c>
      <c r="F22" s="17">
        <v>44</v>
      </c>
      <c r="G22" s="17">
        <v>0</v>
      </c>
      <c r="H22" s="17">
        <f t="shared" si="0"/>
        <v>0</v>
      </c>
      <c r="I22" s="17">
        <f t="shared" si="1"/>
        <v>0</v>
      </c>
      <c r="J22" s="17">
        <f t="shared" si="2"/>
        <v>0</v>
      </c>
      <c r="K22" s="17">
        <v>0.22684</v>
      </c>
      <c r="L22" s="17">
        <f t="shared" si="3"/>
        <v>9.980960000000001</v>
      </c>
      <c r="M22" s="28" t="s">
        <v>103</v>
      </c>
      <c r="P22" s="32">
        <f t="shared" si="4"/>
        <v>0</v>
      </c>
      <c r="R22" s="32">
        <f t="shared" si="5"/>
        <v>0</v>
      </c>
      <c r="S22" s="32">
        <f t="shared" si="6"/>
        <v>0</v>
      </c>
      <c r="T22" s="32">
        <f t="shared" si="7"/>
        <v>0</v>
      </c>
      <c r="U22" s="32">
        <f t="shared" si="8"/>
        <v>0</v>
      </c>
      <c r="V22" s="32">
        <f t="shared" si="9"/>
        <v>0</v>
      </c>
      <c r="W22" s="32">
        <f t="shared" si="10"/>
        <v>0</v>
      </c>
      <c r="X22" s="32">
        <f t="shared" si="11"/>
        <v>0</v>
      </c>
      <c r="Y22" s="25" t="s">
        <v>35</v>
      </c>
      <c r="Z22" s="17">
        <f t="shared" si="12"/>
        <v>0</v>
      </c>
      <c r="AA22" s="17">
        <f t="shared" si="13"/>
        <v>0</v>
      </c>
      <c r="AB22" s="17">
        <f t="shared" si="14"/>
        <v>0</v>
      </c>
      <c r="AD22" s="32">
        <v>21</v>
      </c>
      <c r="AE22" s="32">
        <f>G22*0.298294736842105</f>
        <v>0</v>
      </c>
      <c r="AF22" s="32">
        <f>G22*(1-0.298294736842105)</f>
        <v>0</v>
      </c>
      <c r="AG22" s="28" t="s">
        <v>7</v>
      </c>
      <c r="AM22" s="32">
        <f t="shared" si="15"/>
        <v>0</v>
      </c>
      <c r="AN22" s="32">
        <f t="shared" si="16"/>
        <v>0</v>
      </c>
      <c r="AO22" s="33" t="s">
        <v>114</v>
      </c>
      <c r="AP22" s="33" t="s">
        <v>115</v>
      </c>
      <c r="AQ22" s="25" t="s">
        <v>116</v>
      </c>
      <c r="AS22" s="32">
        <f t="shared" si="17"/>
        <v>0</v>
      </c>
      <c r="AT22" s="32">
        <f t="shared" si="18"/>
        <v>0</v>
      </c>
      <c r="AU22" s="32">
        <v>0</v>
      </c>
      <c r="AV22" s="32">
        <f t="shared" si="19"/>
        <v>9.980960000000001</v>
      </c>
    </row>
    <row r="23" ht="12.75">
      <c r="D23" s="15" t="s">
        <v>67</v>
      </c>
    </row>
    <row r="24" spans="3:13" ht="12.75">
      <c r="C24" s="13" t="s">
        <v>40</v>
      </c>
      <c r="D24" s="72" t="s">
        <v>68</v>
      </c>
      <c r="E24" s="73"/>
      <c r="F24" s="73"/>
      <c r="G24" s="73"/>
      <c r="H24" s="73"/>
      <c r="I24" s="73"/>
      <c r="J24" s="73"/>
      <c r="K24" s="73"/>
      <c r="L24" s="73"/>
      <c r="M24" s="73"/>
    </row>
    <row r="25" spans="1:48" ht="12.75">
      <c r="A25" s="5" t="s">
        <v>15</v>
      </c>
      <c r="B25" s="5" t="s">
        <v>35</v>
      </c>
      <c r="C25" s="5" t="s">
        <v>48</v>
      </c>
      <c r="D25" s="5" t="s">
        <v>69</v>
      </c>
      <c r="E25" s="5" t="s">
        <v>85</v>
      </c>
      <c r="F25" s="17">
        <v>4</v>
      </c>
      <c r="G25" s="17">
        <v>0</v>
      </c>
      <c r="H25" s="17">
        <f>F25*AE25</f>
        <v>0</v>
      </c>
      <c r="I25" s="17">
        <f>J25-H25</f>
        <v>0</v>
      </c>
      <c r="J25" s="17">
        <f>F25*G25</f>
        <v>0</v>
      </c>
      <c r="K25" s="17">
        <v>0.01306</v>
      </c>
      <c r="L25" s="17">
        <f>F25*K25</f>
        <v>0.05224</v>
      </c>
      <c r="M25" s="28" t="s">
        <v>103</v>
      </c>
      <c r="P25" s="32">
        <f>IF(AG25="5",J25,0)</f>
        <v>0</v>
      </c>
      <c r="R25" s="32">
        <f>IF(AG25="1",H25,0)</f>
        <v>0</v>
      </c>
      <c r="S25" s="32">
        <f>IF(AG25="1",I25,0)</f>
        <v>0</v>
      </c>
      <c r="T25" s="32">
        <f>IF(AG25="7",H25,0)</f>
        <v>0</v>
      </c>
      <c r="U25" s="32">
        <f>IF(AG25="7",I25,0)</f>
        <v>0</v>
      </c>
      <c r="V25" s="32">
        <f>IF(AG25="2",H25,0)</f>
        <v>0</v>
      </c>
      <c r="W25" s="32">
        <f>IF(AG25="2",I25,0)</f>
        <v>0</v>
      </c>
      <c r="X25" s="32">
        <f>IF(AG25="0",J25,0)</f>
        <v>0</v>
      </c>
      <c r="Y25" s="25" t="s">
        <v>35</v>
      </c>
      <c r="Z25" s="17">
        <f>IF(AD25=0,J25,0)</f>
        <v>0</v>
      </c>
      <c r="AA25" s="17">
        <f>IF(AD25=15,J25,0)</f>
        <v>0</v>
      </c>
      <c r="AB25" s="17">
        <f>IF(AD25=21,J25,0)</f>
        <v>0</v>
      </c>
      <c r="AD25" s="32">
        <v>21</v>
      </c>
      <c r="AE25" s="32">
        <f>G25*0.418414941948511</f>
        <v>0</v>
      </c>
      <c r="AF25" s="32">
        <f>G25*(1-0.418414941948511)</f>
        <v>0</v>
      </c>
      <c r="AG25" s="28" t="s">
        <v>7</v>
      </c>
      <c r="AM25" s="32">
        <f>F25*AE25</f>
        <v>0</v>
      </c>
      <c r="AN25" s="32">
        <f>F25*AF25</f>
        <v>0</v>
      </c>
      <c r="AO25" s="33" t="s">
        <v>114</v>
      </c>
      <c r="AP25" s="33" t="s">
        <v>115</v>
      </c>
      <c r="AQ25" s="25" t="s">
        <v>116</v>
      </c>
      <c r="AS25" s="32">
        <f>AM25+AN25</f>
        <v>0</v>
      </c>
      <c r="AT25" s="32">
        <f>G25/(100-AU25)*100</f>
        <v>0</v>
      </c>
      <c r="AU25" s="32">
        <v>0</v>
      </c>
      <c r="AV25" s="32">
        <f>L25</f>
        <v>0.05224</v>
      </c>
    </row>
    <row r="26" ht="12.75">
      <c r="D26" s="15" t="s">
        <v>70</v>
      </c>
    </row>
    <row r="27" spans="3:13" ht="25.5" customHeight="1">
      <c r="C27" s="13" t="s">
        <v>40</v>
      </c>
      <c r="D27" s="72" t="s">
        <v>71</v>
      </c>
      <c r="E27" s="73"/>
      <c r="F27" s="73"/>
      <c r="G27" s="73"/>
      <c r="H27" s="73"/>
      <c r="I27" s="73"/>
      <c r="J27" s="73"/>
      <c r="K27" s="73"/>
      <c r="L27" s="73"/>
      <c r="M27" s="73"/>
    </row>
    <row r="28" spans="1:48" ht="12.75">
      <c r="A28" s="5" t="s">
        <v>16</v>
      </c>
      <c r="B28" s="5" t="s">
        <v>35</v>
      </c>
      <c r="C28" s="5" t="s">
        <v>49</v>
      </c>
      <c r="D28" s="5" t="s">
        <v>72</v>
      </c>
      <c r="E28" s="5" t="s">
        <v>85</v>
      </c>
      <c r="F28" s="17">
        <v>4</v>
      </c>
      <c r="G28" s="17">
        <v>0</v>
      </c>
      <c r="H28" s="17">
        <f>F28*AE28</f>
        <v>0</v>
      </c>
      <c r="I28" s="17">
        <f>J28-H28</f>
        <v>0</v>
      </c>
      <c r="J28" s="17">
        <f>F28*G28</f>
        <v>0</v>
      </c>
      <c r="K28" s="17">
        <v>0</v>
      </c>
      <c r="L28" s="17">
        <f>F28*K28</f>
        <v>0</v>
      </c>
      <c r="M28" s="28" t="s">
        <v>103</v>
      </c>
      <c r="P28" s="32">
        <f>IF(AG28="5",J28,0)</f>
        <v>0</v>
      </c>
      <c r="R28" s="32">
        <f>IF(AG28="1",H28,0)</f>
        <v>0</v>
      </c>
      <c r="S28" s="32">
        <f>IF(AG28="1",I28,0)</f>
        <v>0</v>
      </c>
      <c r="T28" s="32">
        <f>IF(AG28="7",H28,0)</f>
        <v>0</v>
      </c>
      <c r="U28" s="32">
        <f>IF(AG28="7",I28,0)</f>
        <v>0</v>
      </c>
      <c r="V28" s="32">
        <f>IF(AG28="2",H28,0)</f>
        <v>0</v>
      </c>
      <c r="W28" s="32">
        <f>IF(AG28="2",I28,0)</f>
        <v>0</v>
      </c>
      <c r="X28" s="32">
        <f>IF(AG28="0",J28,0)</f>
        <v>0</v>
      </c>
      <c r="Y28" s="25" t="s">
        <v>35</v>
      </c>
      <c r="Z28" s="17">
        <f>IF(AD28=0,J28,0)</f>
        <v>0</v>
      </c>
      <c r="AA28" s="17">
        <f>IF(AD28=15,J28,0)</f>
        <v>0</v>
      </c>
      <c r="AB28" s="17">
        <f>IF(AD28=21,J28,0)</f>
        <v>0</v>
      </c>
      <c r="AD28" s="32">
        <v>21</v>
      </c>
      <c r="AE28" s="32">
        <f>G28*0</f>
        <v>0</v>
      </c>
      <c r="AF28" s="32">
        <f>G28*(1-0)</f>
        <v>0</v>
      </c>
      <c r="AG28" s="28" t="s">
        <v>8</v>
      </c>
      <c r="AM28" s="32">
        <f>F28*AE28</f>
        <v>0</v>
      </c>
      <c r="AN28" s="32">
        <f>F28*AF28</f>
        <v>0</v>
      </c>
      <c r="AO28" s="33" t="s">
        <v>114</v>
      </c>
      <c r="AP28" s="33" t="s">
        <v>115</v>
      </c>
      <c r="AQ28" s="25" t="s">
        <v>116</v>
      </c>
      <c r="AS28" s="32">
        <f>AM28+AN28</f>
        <v>0</v>
      </c>
      <c r="AT28" s="32">
        <f>G28/(100-AU28)*100</f>
        <v>0</v>
      </c>
      <c r="AU28" s="32">
        <v>0</v>
      </c>
      <c r="AV28" s="32">
        <f>L28</f>
        <v>0</v>
      </c>
    </row>
    <row r="29" spans="1:48" ht="12.75">
      <c r="A29" s="5" t="s">
        <v>17</v>
      </c>
      <c r="B29" s="5" t="s">
        <v>35</v>
      </c>
      <c r="C29" s="5" t="s">
        <v>50</v>
      </c>
      <c r="D29" s="5" t="s">
        <v>73</v>
      </c>
      <c r="E29" s="5" t="s">
        <v>86</v>
      </c>
      <c r="F29" s="17">
        <v>252</v>
      </c>
      <c r="G29" s="17">
        <v>0</v>
      </c>
      <c r="H29" s="17">
        <f>F29*AE29</f>
        <v>0</v>
      </c>
      <c r="I29" s="17">
        <f>J29-H29</f>
        <v>0</v>
      </c>
      <c r="J29" s="17">
        <f>F29*G29</f>
        <v>0</v>
      </c>
      <c r="K29" s="17">
        <v>0.0072</v>
      </c>
      <c r="L29" s="17">
        <f>F29*K29</f>
        <v>1.8144</v>
      </c>
      <c r="M29" s="28" t="s">
        <v>103</v>
      </c>
      <c r="P29" s="32">
        <f>IF(AG29="5",J29,0)</f>
        <v>0</v>
      </c>
      <c r="R29" s="32">
        <f>IF(AG29="1",H29,0)</f>
        <v>0</v>
      </c>
      <c r="S29" s="32">
        <f>IF(AG29="1",I29,0)</f>
        <v>0</v>
      </c>
      <c r="T29" s="32">
        <f>IF(AG29="7",H29,0)</f>
        <v>0</v>
      </c>
      <c r="U29" s="32">
        <f>IF(AG29="7",I29,0)</f>
        <v>0</v>
      </c>
      <c r="V29" s="32">
        <f>IF(AG29="2",H29,0)</f>
        <v>0</v>
      </c>
      <c r="W29" s="32">
        <f>IF(AG29="2",I29,0)</f>
        <v>0</v>
      </c>
      <c r="X29" s="32">
        <f>IF(AG29="0",J29,0)</f>
        <v>0</v>
      </c>
      <c r="Y29" s="25" t="s">
        <v>35</v>
      </c>
      <c r="Z29" s="17">
        <f>IF(AD29=0,J29,0)</f>
        <v>0</v>
      </c>
      <c r="AA29" s="17">
        <f>IF(AD29=15,J29,0)</f>
        <v>0</v>
      </c>
      <c r="AB29" s="17">
        <f>IF(AD29=21,J29,0)</f>
        <v>0</v>
      </c>
      <c r="AD29" s="32">
        <v>21</v>
      </c>
      <c r="AE29" s="32">
        <f>G29*0.00891746360364296</f>
        <v>0</v>
      </c>
      <c r="AF29" s="32">
        <f>G29*(1-0.00891746360364296)</f>
        <v>0</v>
      </c>
      <c r="AG29" s="28" t="s">
        <v>8</v>
      </c>
      <c r="AM29" s="32">
        <f>F29*AE29</f>
        <v>0</v>
      </c>
      <c r="AN29" s="32">
        <f>F29*AF29</f>
        <v>0</v>
      </c>
      <c r="AO29" s="33" t="s">
        <v>114</v>
      </c>
      <c r="AP29" s="33" t="s">
        <v>115</v>
      </c>
      <c r="AQ29" s="25" t="s">
        <v>116</v>
      </c>
      <c r="AS29" s="32">
        <f>AM29+AN29</f>
        <v>0</v>
      </c>
      <c r="AT29" s="32">
        <f>G29/(100-AU29)*100</f>
        <v>0</v>
      </c>
      <c r="AU29" s="32">
        <v>0</v>
      </c>
      <c r="AV29" s="32">
        <f>L29</f>
        <v>1.8144</v>
      </c>
    </row>
    <row r="30" ht="12.75">
      <c r="D30" s="15" t="s">
        <v>74</v>
      </c>
    </row>
    <row r="31" spans="1:48" ht="12.75">
      <c r="A31" s="5" t="s">
        <v>18</v>
      </c>
      <c r="B31" s="5" t="s">
        <v>35</v>
      </c>
      <c r="C31" s="5" t="s">
        <v>51</v>
      </c>
      <c r="D31" s="5" t="s">
        <v>75</v>
      </c>
      <c r="E31" s="5" t="s">
        <v>83</v>
      </c>
      <c r="F31" s="17">
        <v>57.675</v>
      </c>
      <c r="G31" s="17">
        <v>0</v>
      </c>
      <c r="H31" s="17">
        <f>F31*AE31</f>
        <v>0</v>
      </c>
      <c r="I31" s="17">
        <f>J31-H31</f>
        <v>0</v>
      </c>
      <c r="J31" s="17">
        <f>F31*G31</f>
        <v>0</v>
      </c>
      <c r="K31" s="17">
        <v>0</v>
      </c>
      <c r="L31" s="17">
        <f>F31*K31</f>
        <v>0</v>
      </c>
      <c r="M31" s="28" t="s">
        <v>103</v>
      </c>
      <c r="P31" s="32">
        <f>IF(AG31="5",J31,0)</f>
        <v>0</v>
      </c>
      <c r="R31" s="32">
        <f>IF(AG31="1",H31,0)</f>
        <v>0</v>
      </c>
      <c r="S31" s="32">
        <f>IF(AG31="1",I31,0)</f>
        <v>0</v>
      </c>
      <c r="T31" s="32">
        <f>IF(AG31="7",H31,0)</f>
        <v>0</v>
      </c>
      <c r="U31" s="32">
        <f>IF(AG31="7",I31,0)</f>
        <v>0</v>
      </c>
      <c r="V31" s="32">
        <f>IF(AG31="2",H31,0)</f>
        <v>0</v>
      </c>
      <c r="W31" s="32">
        <f>IF(AG31="2",I31,0)</f>
        <v>0</v>
      </c>
      <c r="X31" s="32">
        <f>IF(AG31="0",J31,0)</f>
        <v>0</v>
      </c>
      <c r="Y31" s="25" t="s">
        <v>35</v>
      </c>
      <c r="Z31" s="17">
        <f>IF(AD31=0,J31,0)</f>
        <v>0</v>
      </c>
      <c r="AA31" s="17">
        <f>IF(AD31=15,J31,0)</f>
        <v>0</v>
      </c>
      <c r="AB31" s="17">
        <f>IF(AD31=21,J31,0)</f>
        <v>0</v>
      </c>
      <c r="AD31" s="32">
        <v>21</v>
      </c>
      <c r="AE31" s="32">
        <f>G31*0</f>
        <v>0</v>
      </c>
      <c r="AF31" s="32">
        <f>G31*(1-0)</f>
        <v>0</v>
      </c>
      <c r="AG31" s="28" t="s">
        <v>7</v>
      </c>
      <c r="AM31" s="32">
        <f>F31*AE31</f>
        <v>0</v>
      </c>
      <c r="AN31" s="32">
        <f>F31*AF31</f>
        <v>0</v>
      </c>
      <c r="AO31" s="33" t="s">
        <v>114</v>
      </c>
      <c r="AP31" s="33" t="s">
        <v>115</v>
      </c>
      <c r="AQ31" s="25" t="s">
        <v>116</v>
      </c>
      <c r="AS31" s="32">
        <f>AM31+AN31</f>
        <v>0</v>
      </c>
      <c r="AT31" s="32">
        <f>G31/(100-AU31)*100</f>
        <v>0</v>
      </c>
      <c r="AU31" s="32">
        <v>0</v>
      </c>
      <c r="AV31" s="32">
        <f>L31</f>
        <v>0</v>
      </c>
    </row>
    <row r="32" spans="1:48" ht="12.75">
      <c r="A32" s="6" t="s">
        <v>19</v>
      </c>
      <c r="B32" s="6" t="s">
        <v>35</v>
      </c>
      <c r="C32" s="6" t="s">
        <v>52</v>
      </c>
      <c r="D32" s="6" t="s">
        <v>76</v>
      </c>
      <c r="E32" s="6" t="s">
        <v>85</v>
      </c>
      <c r="F32" s="18">
        <v>252</v>
      </c>
      <c r="G32" s="18">
        <v>0</v>
      </c>
      <c r="H32" s="18">
        <f>F32*AE32</f>
        <v>0</v>
      </c>
      <c r="I32" s="18">
        <f>J32-H32</f>
        <v>0</v>
      </c>
      <c r="J32" s="18">
        <f>F32*G32</f>
        <v>0</v>
      </c>
      <c r="K32" s="18">
        <v>0.0006</v>
      </c>
      <c r="L32" s="18">
        <f>F32*K32</f>
        <v>0.15119999999999997</v>
      </c>
      <c r="M32" s="29" t="s">
        <v>103</v>
      </c>
      <c r="P32" s="32">
        <f>IF(AG32="5",J32,0)</f>
        <v>0</v>
      </c>
      <c r="R32" s="32">
        <f>IF(AG32="1",H32,0)</f>
        <v>0</v>
      </c>
      <c r="S32" s="32">
        <f>IF(AG32="1",I32,0)</f>
        <v>0</v>
      </c>
      <c r="T32" s="32">
        <f>IF(AG32="7",H32,0)</f>
        <v>0</v>
      </c>
      <c r="U32" s="32">
        <f>IF(AG32="7",I32,0)</f>
        <v>0</v>
      </c>
      <c r="V32" s="32">
        <f>IF(AG32="2",H32,0)</f>
        <v>0</v>
      </c>
      <c r="W32" s="32">
        <f>IF(AG32="2",I32,0)</f>
        <v>0</v>
      </c>
      <c r="X32" s="32">
        <f>IF(AG32="0",J32,0)</f>
        <v>0</v>
      </c>
      <c r="Y32" s="25" t="s">
        <v>35</v>
      </c>
      <c r="Z32" s="18">
        <f>IF(AD32=0,J32,0)</f>
        <v>0</v>
      </c>
      <c r="AA32" s="18">
        <f>IF(AD32=15,J32,0)</f>
        <v>0</v>
      </c>
      <c r="AB32" s="18">
        <f>IF(AD32=21,J32,0)</f>
        <v>0</v>
      </c>
      <c r="AD32" s="32">
        <v>21</v>
      </c>
      <c r="AE32" s="32">
        <f>G32*1</f>
        <v>0</v>
      </c>
      <c r="AF32" s="32">
        <f>G32*(1-1)</f>
        <v>0</v>
      </c>
      <c r="AG32" s="29" t="s">
        <v>7</v>
      </c>
      <c r="AM32" s="32">
        <f>F32*AE32</f>
        <v>0</v>
      </c>
      <c r="AN32" s="32">
        <f>F32*AF32</f>
        <v>0</v>
      </c>
      <c r="AO32" s="33" t="s">
        <v>114</v>
      </c>
      <c r="AP32" s="33" t="s">
        <v>115</v>
      </c>
      <c r="AQ32" s="25" t="s">
        <v>116</v>
      </c>
      <c r="AS32" s="32">
        <f>AM32+AN32</f>
        <v>0</v>
      </c>
      <c r="AT32" s="32">
        <f>G32/(100-AU32)*100</f>
        <v>0</v>
      </c>
      <c r="AU32" s="32">
        <v>0</v>
      </c>
      <c r="AV32" s="32">
        <f>L32</f>
        <v>0.15119999999999997</v>
      </c>
    </row>
    <row r="33" spans="3:13" ht="12.75">
      <c r="C33" s="13" t="s">
        <v>40</v>
      </c>
      <c r="D33" s="72" t="s">
        <v>77</v>
      </c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12.75">
      <c r="A34" s="7"/>
      <c r="B34" s="7"/>
      <c r="C34" s="7"/>
      <c r="D34" s="7"/>
      <c r="E34" s="7"/>
      <c r="F34" s="7"/>
      <c r="G34" s="7"/>
      <c r="H34" s="74" t="s">
        <v>92</v>
      </c>
      <c r="I34" s="75"/>
      <c r="J34" s="36">
        <f>J13</f>
        <v>0</v>
      </c>
      <c r="K34" s="7"/>
      <c r="L34" s="7"/>
      <c r="M34" s="7"/>
    </row>
    <row r="35" ht="11.25" customHeight="1">
      <c r="A35" s="8" t="s">
        <v>33</v>
      </c>
    </row>
    <row r="36" spans="1:13" ht="12.75">
      <c r="A36" s="5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sheetProtection/>
  <mergeCells count="35">
    <mergeCell ref="H34:I34"/>
    <mergeCell ref="A36:M36"/>
    <mergeCell ref="D27:M27"/>
    <mergeCell ref="D33:M33"/>
    <mergeCell ref="H10:J10"/>
    <mergeCell ref="K10:L10"/>
    <mergeCell ref="D12:G12"/>
    <mergeCell ref="D13:G13"/>
    <mergeCell ref="D15:M15"/>
    <mergeCell ref="D24:M24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zoomScalePageLayoutView="0" workbookViewId="0" topLeftCell="A46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4.710937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46" t="s">
        <v>117</v>
      </c>
      <c r="B1" s="47"/>
      <c r="C1" s="47"/>
      <c r="D1" s="47"/>
      <c r="E1" s="47"/>
      <c r="F1" s="47"/>
      <c r="G1" s="47"/>
      <c r="H1" s="47"/>
    </row>
    <row r="2" spans="1:9" ht="12.75">
      <c r="A2" s="48" t="s">
        <v>1</v>
      </c>
      <c r="B2" s="49"/>
      <c r="C2" s="52" t="s">
        <v>53</v>
      </c>
      <c r="D2" s="75"/>
      <c r="E2" s="55" t="s">
        <v>93</v>
      </c>
      <c r="F2" s="55"/>
      <c r="G2" s="49"/>
      <c r="H2" s="56"/>
      <c r="I2" s="30"/>
    </row>
    <row r="3" spans="1:9" ht="12.75">
      <c r="A3" s="50"/>
      <c r="B3" s="51"/>
      <c r="C3" s="53"/>
      <c r="D3" s="53"/>
      <c r="E3" s="51"/>
      <c r="F3" s="51"/>
      <c r="G3" s="51"/>
      <c r="H3" s="57"/>
      <c r="I3" s="30"/>
    </row>
    <row r="4" spans="1:9" ht="12.75">
      <c r="A4" s="58" t="s">
        <v>2</v>
      </c>
      <c r="B4" s="51"/>
      <c r="C4" s="59"/>
      <c r="D4" s="51"/>
      <c r="E4" s="59" t="s">
        <v>94</v>
      </c>
      <c r="F4" s="59" t="s">
        <v>98</v>
      </c>
      <c r="G4" s="51"/>
      <c r="H4" s="57"/>
      <c r="I4" s="30"/>
    </row>
    <row r="5" spans="1:9" ht="12.75">
      <c r="A5" s="50"/>
      <c r="B5" s="51"/>
      <c r="C5" s="51"/>
      <c r="D5" s="51"/>
      <c r="E5" s="51"/>
      <c r="F5" s="51"/>
      <c r="G5" s="51"/>
      <c r="H5" s="57"/>
      <c r="I5" s="30"/>
    </row>
    <row r="6" spans="1:9" ht="12.75">
      <c r="A6" s="58" t="s">
        <v>3</v>
      </c>
      <c r="B6" s="51"/>
      <c r="C6" s="59"/>
      <c r="D6" s="51"/>
      <c r="E6" s="59" t="s">
        <v>95</v>
      </c>
      <c r="F6" s="59"/>
      <c r="G6" s="51"/>
      <c r="H6" s="57"/>
      <c r="I6" s="30"/>
    </row>
    <row r="7" spans="1:9" ht="12.75">
      <c r="A7" s="50"/>
      <c r="B7" s="51"/>
      <c r="C7" s="51"/>
      <c r="D7" s="51"/>
      <c r="E7" s="51"/>
      <c r="F7" s="51"/>
      <c r="G7" s="51"/>
      <c r="H7" s="57"/>
      <c r="I7" s="30"/>
    </row>
    <row r="8" spans="1:9" ht="12.75">
      <c r="A8" s="58" t="s">
        <v>96</v>
      </c>
      <c r="B8" s="51"/>
      <c r="C8" s="59"/>
      <c r="D8" s="51"/>
      <c r="E8" s="60" t="s">
        <v>81</v>
      </c>
      <c r="F8" s="63">
        <v>42720</v>
      </c>
      <c r="G8" s="51"/>
      <c r="H8" s="57"/>
      <c r="I8" s="30"/>
    </row>
    <row r="9" spans="1:9" ht="12.75">
      <c r="A9" s="61"/>
      <c r="B9" s="62"/>
      <c r="C9" s="62"/>
      <c r="D9" s="62"/>
      <c r="E9" s="62"/>
      <c r="F9" s="62"/>
      <c r="G9" s="62"/>
      <c r="H9" s="64"/>
      <c r="I9" s="30"/>
    </row>
    <row r="10" spans="1:9" ht="12.75">
      <c r="A10" s="37" t="s">
        <v>5</v>
      </c>
      <c r="B10" s="39" t="s">
        <v>34</v>
      </c>
      <c r="C10" s="39" t="s">
        <v>37</v>
      </c>
      <c r="D10" s="39" t="s">
        <v>54</v>
      </c>
      <c r="E10" s="39" t="s">
        <v>82</v>
      </c>
      <c r="F10" s="39" t="s">
        <v>55</v>
      </c>
      <c r="G10" s="42" t="s">
        <v>87</v>
      </c>
      <c r="H10" s="44" t="s">
        <v>188</v>
      </c>
      <c r="I10" s="31"/>
    </row>
    <row r="11" spans="1:8" ht="12.75">
      <c r="A11" s="38" t="s">
        <v>7</v>
      </c>
      <c r="B11" s="38" t="s">
        <v>35</v>
      </c>
      <c r="C11" s="38" t="s">
        <v>39</v>
      </c>
      <c r="D11" s="38" t="s">
        <v>58</v>
      </c>
      <c r="E11" s="38" t="s">
        <v>83</v>
      </c>
      <c r="F11" s="41"/>
      <c r="G11" s="43">
        <v>14.28</v>
      </c>
      <c r="H11" s="45" t="s">
        <v>103</v>
      </c>
    </row>
    <row r="12" spans="6:7" ht="12.75">
      <c r="F12" s="5" t="s">
        <v>118</v>
      </c>
      <c r="G12" s="17">
        <v>0.96</v>
      </c>
    </row>
    <row r="13" spans="1:7" ht="12.75">
      <c r="A13" s="5"/>
      <c r="B13" s="5"/>
      <c r="C13" s="5"/>
      <c r="D13" s="5"/>
      <c r="E13" s="5"/>
      <c r="F13" s="5" t="s">
        <v>119</v>
      </c>
      <c r="G13" s="17">
        <v>1.8</v>
      </c>
    </row>
    <row r="14" spans="1:7" ht="12.75">
      <c r="A14" s="5"/>
      <c r="B14" s="5"/>
      <c r="C14" s="5"/>
      <c r="D14" s="5"/>
      <c r="E14" s="5"/>
      <c r="F14" s="5" t="s">
        <v>120</v>
      </c>
      <c r="G14" s="17">
        <v>7.98</v>
      </c>
    </row>
    <row r="15" spans="1:7" ht="12.75">
      <c r="A15" s="5"/>
      <c r="B15" s="5"/>
      <c r="C15" s="5"/>
      <c r="D15" s="5"/>
      <c r="E15" s="5"/>
      <c r="F15" s="5" t="s">
        <v>121</v>
      </c>
      <c r="G15" s="17">
        <v>3.54</v>
      </c>
    </row>
    <row r="16" spans="3:7" ht="25.5" customHeight="1">
      <c r="C16" s="40" t="s">
        <v>40</v>
      </c>
      <c r="D16" s="72" t="s">
        <v>59</v>
      </c>
      <c r="E16" s="73"/>
      <c r="F16" s="73"/>
      <c r="G16" s="73"/>
    </row>
    <row r="17" spans="1:8" ht="12.75">
      <c r="A17" s="5" t="s">
        <v>8</v>
      </c>
      <c r="B17" s="5" t="s">
        <v>35</v>
      </c>
      <c r="C17" s="5" t="s">
        <v>41</v>
      </c>
      <c r="D17" s="5" t="s">
        <v>60</v>
      </c>
      <c r="E17" s="5" t="s">
        <v>83</v>
      </c>
      <c r="G17" s="17">
        <v>14.28</v>
      </c>
      <c r="H17" s="28" t="s">
        <v>103</v>
      </c>
    </row>
    <row r="18" spans="6:7" ht="12.75">
      <c r="F18" s="5" t="s">
        <v>118</v>
      </c>
      <c r="G18" s="17">
        <v>0.96</v>
      </c>
    </row>
    <row r="19" spans="1:7" ht="12.75">
      <c r="A19" s="5"/>
      <c r="B19" s="5"/>
      <c r="C19" s="5"/>
      <c r="D19" s="5"/>
      <c r="E19" s="5"/>
      <c r="F19" s="5" t="s">
        <v>119</v>
      </c>
      <c r="G19" s="17">
        <v>1.8</v>
      </c>
    </row>
    <row r="20" spans="1:7" ht="12.75">
      <c r="A20" s="5"/>
      <c r="B20" s="5"/>
      <c r="C20" s="5"/>
      <c r="D20" s="5"/>
      <c r="E20" s="5"/>
      <c r="F20" s="5" t="s">
        <v>120</v>
      </c>
      <c r="G20" s="17">
        <v>7.98</v>
      </c>
    </row>
    <row r="21" spans="1:7" ht="12.75">
      <c r="A21" s="5"/>
      <c r="B21" s="5"/>
      <c r="C21" s="5"/>
      <c r="D21" s="5"/>
      <c r="E21" s="5"/>
      <c r="F21" s="5" t="s">
        <v>121</v>
      </c>
      <c r="G21" s="17">
        <v>3.54</v>
      </c>
    </row>
    <row r="22" spans="1:8" ht="12.75">
      <c r="A22" s="5" t="s">
        <v>9</v>
      </c>
      <c r="B22" s="5" t="s">
        <v>35</v>
      </c>
      <c r="C22" s="5" t="s">
        <v>42</v>
      </c>
      <c r="D22" s="5" t="s">
        <v>61</v>
      </c>
      <c r="E22" s="5" t="s">
        <v>83</v>
      </c>
      <c r="G22" s="17">
        <v>14.28</v>
      </c>
      <c r="H22" s="28" t="s">
        <v>103</v>
      </c>
    </row>
    <row r="23" spans="6:7" ht="12.75">
      <c r="F23" s="5" t="s">
        <v>118</v>
      </c>
      <c r="G23" s="17">
        <v>0.96</v>
      </c>
    </row>
    <row r="24" spans="1:7" ht="12.75">
      <c r="A24" s="5"/>
      <c r="B24" s="5"/>
      <c r="C24" s="5"/>
      <c r="D24" s="5"/>
      <c r="E24" s="5"/>
      <c r="F24" s="5" t="s">
        <v>119</v>
      </c>
      <c r="G24" s="17">
        <v>1.8</v>
      </c>
    </row>
    <row r="25" spans="1:7" ht="12.75">
      <c r="A25" s="5"/>
      <c r="B25" s="5"/>
      <c r="C25" s="5"/>
      <c r="D25" s="5"/>
      <c r="E25" s="5"/>
      <c r="F25" s="5" t="s">
        <v>120</v>
      </c>
      <c r="G25" s="17">
        <v>7.98</v>
      </c>
    </row>
    <row r="26" spans="1:7" ht="12.75">
      <c r="A26" s="5"/>
      <c r="B26" s="5"/>
      <c r="C26" s="5"/>
      <c r="D26" s="5"/>
      <c r="E26" s="5"/>
      <c r="F26" s="5" t="s">
        <v>121</v>
      </c>
      <c r="G26" s="17">
        <v>3.54</v>
      </c>
    </row>
    <row r="27" spans="1:8" ht="12.75">
      <c r="A27" s="5" t="s">
        <v>10</v>
      </c>
      <c r="B27" s="5" t="s">
        <v>35</v>
      </c>
      <c r="C27" s="5" t="s">
        <v>43</v>
      </c>
      <c r="D27" s="5" t="s">
        <v>62</v>
      </c>
      <c r="E27" s="5" t="s">
        <v>84</v>
      </c>
      <c r="G27" s="17">
        <v>395.3</v>
      </c>
      <c r="H27" s="28" t="s">
        <v>103</v>
      </c>
    </row>
    <row r="28" spans="6:7" ht="12.75">
      <c r="F28" s="5" t="s">
        <v>122</v>
      </c>
      <c r="G28" s="17">
        <v>36.4</v>
      </c>
    </row>
    <row r="29" spans="1:7" ht="12.75">
      <c r="A29" s="5"/>
      <c r="B29" s="5"/>
      <c r="C29" s="5"/>
      <c r="D29" s="5"/>
      <c r="E29" s="5"/>
      <c r="F29" s="5" t="s">
        <v>123</v>
      </c>
      <c r="G29" s="17">
        <v>81</v>
      </c>
    </row>
    <row r="30" spans="1:7" ht="12.75">
      <c r="A30" s="5"/>
      <c r="B30" s="5"/>
      <c r="C30" s="5"/>
      <c r="D30" s="5"/>
      <c r="E30" s="5"/>
      <c r="F30" s="5" t="s">
        <v>124</v>
      </c>
      <c r="G30" s="17">
        <v>72.1</v>
      </c>
    </row>
    <row r="31" spans="1:7" ht="12.75">
      <c r="A31" s="5"/>
      <c r="B31" s="5"/>
      <c r="C31" s="5"/>
      <c r="D31" s="5"/>
      <c r="E31" s="5"/>
      <c r="F31" s="5" t="s">
        <v>125</v>
      </c>
      <c r="G31" s="17">
        <v>18.8</v>
      </c>
    </row>
    <row r="32" spans="1:7" ht="12.75">
      <c r="A32" s="5"/>
      <c r="B32" s="5"/>
      <c r="C32" s="5"/>
      <c r="D32" s="5"/>
      <c r="E32" s="5"/>
      <c r="F32" s="5" t="s">
        <v>126</v>
      </c>
      <c r="G32" s="17">
        <v>34.8</v>
      </c>
    </row>
    <row r="33" spans="1:7" ht="12.75">
      <c r="A33" s="5"/>
      <c r="B33" s="5"/>
      <c r="C33" s="5"/>
      <c r="D33" s="5"/>
      <c r="E33" s="5"/>
      <c r="F33" s="5" t="s">
        <v>127</v>
      </c>
      <c r="G33" s="17">
        <v>1.7</v>
      </c>
    </row>
    <row r="34" spans="1:7" ht="12.75">
      <c r="A34" s="5"/>
      <c r="B34" s="5"/>
      <c r="C34" s="5"/>
      <c r="D34" s="5"/>
      <c r="E34" s="5"/>
      <c r="F34" s="5" t="s">
        <v>128</v>
      </c>
      <c r="G34" s="17">
        <v>133.6</v>
      </c>
    </row>
    <row r="35" spans="1:7" ht="12.75">
      <c r="A35" s="5"/>
      <c r="B35" s="5"/>
      <c r="C35" s="5"/>
      <c r="D35" s="5"/>
      <c r="E35" s="5"/>
      <c r="F35" s="5" t="s">
        <v>129</v>
      </c>
      <c r="G35" s="17">
        <v>16.9</v>
      </c>
    </row>
    <row r="36" spans="1:8" ht="12.75">
      <c r="A36" s="5" t="s">
        <v>11</v>
      </c>
      <c r="B36" s="5" t="s">
        <v>35</v>
      </c>
      <c r="C36" s="5" t="s">
        <v>44</v>
      </c>
      <c r="D36" s="5" t="s">
        <v>63</v>
      </c>
      <c r="E36" s="5" t="s">
        <v>84</v>
      </c>
      <c r="G36" s="17">
        <v>395.3</v>
      </c>
      <c r="H36" s="28" t="s">
        <v>103</v>
      </c>
    </row>
    <row r="37" spans="6:7" ht="12.75">
      <c r="F37" s="5" t="s">
        <v>122</v>
      </c>
      <c r="G37" s="17">
        <v>36.4</v>
      </c>
    </row>
    <row r="38" spans="1:7" ht="12.75">
      <c r="A38" s="5"/>
      <c r="B38" s="5"/>
      <c r="C38" s="5"/>
      <c r="D38" s="5"/>
      <c r="E38" s="5"/>
      <c r="F38" s="5" t="s">
        <v>123</v>
      </c>
      <c r="G38" s="17">
        <v>81</v>
      </c>
    </row>
    <row r="39" spans="1:7" ht="12.75">
      <c r="A39" s="5"/>
      <c r="B39" s="5"/>
      <c r="C39" s="5"/>
      <c r="D39" s="5"/>
      <c r="E39" s="5"/>
      <c r="F39" s="5" t="s">
        <v>124</v>
      </c>
      <c r="G39" s="17">
        <v>72.1</v>
      </c>
    </row>
    <row r="40" spans="1:7" ht="12.75">
      <c r="A40" s="5"/>
      <c r="B40" s="5"/>
      <c r="C40" s="5"/>
      <c r="D40" s="5"/>
      <c r="E40" s="5"/>
      <c r="F40" s="5" t="s">
        <v>125</v>
      </c>
      <c r="G40" s="17">
        <v>18.8</v>
      </c>
    </row>
    <row r="41" spans="1:7" ht="12.75">
      <c r="A41" s="5"/>
      <c r="B41" s="5"/>
      <c r="C41" s="5"/>
      <c r="D41" s="5"/>
      <c r="E41" s="5"/>
      <c r="F41" s="5" t="s">
        <v>126</v>
      </c>
      <c r="G41" s="17">
        <v>34.8</v>
      </c>
    </row>
    <row r="42" spans="1:7" ht="12.75">
      <c r="A42" s="5"/>
      <c r="B42" s="5"/>
      <c r="C42" s="5"/>
      <c r="D42" s="5"/>
      <c r="E42" s="5"/>
      <c r="F42" s="5" t="s">
        <v>127</v>
      </c>
      <c r="G42" s="17">
        <v>1.7</v>
      </c>
    </row>
    <row r="43" spans="1:7" ht="12.75">
      <c r="A43" s="5"/>
      <c r="B43" s="5"/>
      <c r="C43" s="5"/>
      <c r="D43" s="5"/>
      <c r="E43" s="5"/>
      <c r="F43" s="5" t="s">
        <v>128</v>
      </c>
      <c r="G43" s="17">
        <v>133.6</v>
      </c>
    </row>
    <row r="44" spans="1:7" ht="12.75">
      <c r="A44" s="5"/>
      <c r="B44" s="5"/>
      <c r="C44" s="5"/>
      <c r="D44" s="5"/>
      <c r="E44" s="5"/>
      <c r="F44" s="5" t="s">
        <v>129</v>
      </c>
      <c r="G44" s="17">
        <v>16.9</v>
      </c>
    </row>
    <row r="45" spans="1:8" ht="12.75">
      <c r="A45" s="5" t="s">
        <v>12</v>
      </c>
      <c r="B45" s="5" t="s">
        <v>35</v>
      </c>
      <c r="C45" s="5" t="s">
        <v>45</v>
      </c>
      <c r="D45" s="5" t="s">
        <v>64</v>
      </c>
      <c r="E45" s="5" t="s">
        <v>84</v>
      </c>
      <c r="G45" s="17">
        <v>395.3</v>
      </c>
      <c r="H45" s="28" t="s">
        <v>103</v>
      </c>
    </row>
    <row r="46" spans="6:7" ht="12.75">
      <c r="F46" s="5" t="s">
        <v>122</v>
      </c>
      <c r="G46" s="17">
        <v>36.4</v>
      </c>
    </row>
    <row r="47" spans="1:7" ht="12.75">
      <c r="A47" s="5"/>
      <c r="B47" s="5"/>
      <c r="C47" s="5"/>
      <c r="D47" s="5"/>
      <c r="E47" s="5"/>
      <c r="F47" s="5" t="s">
        <v>123</v>
      </c>
      <c r="G47" s="17">
        <v>81</v>
      </c>
    </row>
    <row r="48" spans="1:7" ht="12.75">
      <c r="A48" s="5"/>
      <c r="B48" s="5"/>
      <c r="C48" s="5"/>
      <c r="D48" s="5"/>
      <c r="E48" s="5"/>
      <c r="F48" s="5" t="s">
        <v>124</v>
      </c>
      <c r="G48" s="17">
        <v>72.1</v>
      </c>
    </row>
    <row r="49" spans="1:7" ht="12.75">
      <c r="A49" s="5"/>
      <c r="B49" s="5"/>
      <c r="C49" s="5"/>
      <c r="D49" s="5"/>
      <c r="E49" s="5"/>
      <c r="F49" s="5" t="s">
        <v>125</v>
      </c>
      <c r="G49" s="17">
        <v>18.8</v>
      </c>
    </row>
    <row r="50" spans="1:7" ht="12.75">
      <c r="A50" s="5"/>
      <c r="B50" s="5"/>
      <c r="C50" s="5"/>
      <c r="D50" s="5"/>
      <c r="E50" s="5"/>
      <c r="F50" s="5" t="s">
        <v>126</v>
      </c>
      <c r="G50" s="17">
        <v>34.8</v>
      </c>
    </row>
    <row r="51" spans="1:7" ht="12.75">
      <c r="A51" s="5"/>
      <c r="B51" s="5"/>
      <c r="C51" s="5"/>
      <c r="D51" s="5"/>
      <c r="E51" s="5"/>
      <c r="F51" s="5" t="s">
        <v>127</v>
      </c>
      <c r="G51" s="17">
        <v>1.7</v>
      </c>
    </row>
    <row r="52" spans="1:7" ht="12.75">
      <c r="A52" s="5"/>
      <c r="B52" s="5"/>
      <c r="C52" s="5"/>
      <c r="D52" s="5"/>
      <c r="E52" s="5"/>
      <c r="F52" s="5" t="s">
        <v>128</v>
      </c>
      <c r="G52" s="17">
        <v>133.6</v>
      </c>
    </row>
    <row r="53" spans="1:7" ht="12.75">
      <c r="A53" s="5"/>
      <c r="B53" s="5"/>
      <c r="C53" s="5"/>
      <c r="D53" s="5"/>
      <c r="E53" s="5"/>
      <c r="F53" s="5" t="s">
        <v>129</v>
      </c>
      <c r="G53" s="17">
        <v>16.9</v>
      </c>
    </row>
    <row r="54" spans="1:8" ht="12.75">
      <c r="A54" s="5" t="s">
        <v>13</v>
      </c>
      <c r="B54" s="5" t="s">
        <v>35</v>
      </c>
      <c r="C54" s="5" t="s">
        <v>46</v>
      </c>
      <c r="D54" s="5" t="s">
        <v>65</v>
      </c>
      <c r="E54" s="5" t="s">
        <v>83</v>
      </c>
      <c r="G54" s="17">
        <v>24.36</v>
      </c>
      <c r="H54" s="28" t="s">
        <v>103</v>
      </c>
    </row>
    <row r="55" spans="6:7" ht="12.75">
      <c r="F55" s="5" t="s">
        <v>130</v>
      </c>
      <c r="G55" s="17">
        <v>1.64</v>
      </c>
    </row>
    <row r="56" spans="1:7" ht="12.75">
      <c r="A56" s="5"/>
      <c r="B56" s="5"/>
      <c r="C56" s="5"/>
      <c r="D56" s="5"/>
      <c r="E56" s="5"/>
      <c r="F56" s="5" t="s">
        <v>131</v>
      </c>
      <c r="G56" s="17">
        <v>4.32</v>
      </c>
    </row>
    <row r="57" spans="1:7" ht="12.75">
      <c r="A57" s="5"/>
      <c r="B57" s="5"/>
      <c r="C57" s="5"/>
      <c r="D57" s="5"/>
      <c r="E57" s="5"/>
      <c r="F57" s="5" t="s">
        <v>132</v>
      </c>
      <c r="G57" s="17">
        <v>8</v>
      </c>
    </row>
    <row r="58" spans="1:7" ht="12.75">
      <c r="A58" s="5"/>
      <c r="B58" s="5"/>
      <c r="C58" s="5"/>
      <c r="D58" s="5"/>
      <c r="E58" s="5"/>
      <c r="F58" s="5" t="s">
        <v>133</v>
      </c>
      <c r="G58" s="17">
        <v>2.96</v>
      </c>
    </row>
    <row r="59" spans="1:7" ht="12.75">
      <c r="A59" s="5"/>
      <c r="B59" s="5"/>
      <c r="C59" s="5"/>
      <c r="D59" s="5"/>
      <c r="E59" s="5"/>
      <c r="F59" s="5" t="s">
        <v>134</v>
      </c>
      <c r="G59" s="17">
        <v>2.12</v>
      </c>
    </row>
    <row r="60" spans="1:7" ht="12.75">
      <c r="A60" s="5"/>
      <c r="B60" s="5"/>
      <c r="C60" s="5"/>
      <c r="D60" s="5"/>
      <c r="E60" s="5"/>
      <c r="F60" s="5" t="s">
        <v>135</v>
      </c>
      <c r="G60" s="17">
        <v>2.92</v>
      </c>
    </row>
    <row r="61" spans="1:7" ht="12.75">
      <c r="A61" s="5"/>
      <c r="B61" s="5"/>
      <c r="C61" s="5"/>
      <c r="D61" s="5"/>
      <c r="E61" s="5"/>
      <c r="F61" s="5" t="s">
        <v>136</v>
      </c>
      <c r="G61" s="17">
        <v>0.24</v>
      </c>
    </row>
    <row r="62" spans="1:7" ht="12.75">
      <c r="A62" s="5"/>
      <c r="B62" s="5"/>
      <c r="C62" s="5"/>
      <c r="D62" s="5"/>
      <c r="E62" s="5"/>
      <c r="F62" s="5" t="s">
        <v>137</v>
      </c>
      <c r="G62" s="17">
        <v>2.16</v>
      </c>
    </row>
    <row r="63" spans="1:8" ht="12.75">
      <c r="A63" s="5" t="s">
        <v>14</v>
      </c>
      <c r="B63" s="5" t="s">
        <v>35</v>
      </c>
      <c r="C63" s="5" t="s">
        <v>47</v>
      </c>
      <c r="D63" s="5" t="s">
        <v>66</v>
      </c>
      <c r="E63" s="5" t="s">
        <v>85</v>
      </c>
      <c r="G63" s="17">
        <v>44</v>
      </c>
      <c r="H63" s="28" t="s">
        <v>103</v>
      </c>
    </row>
    <row r="64" spans="4:7" ht="12.75">
      <c r="D64" s="15" t="s">
        <v>67</v>
      </c>
      <c r="F64" s="5" t="s">
        <v>138</v>
      </c>
      <c r="G64" s="17">
        <v>1.5</v>
      </c>
    </row>
    <row r="65" spans="1:7" ht="12.75">
      <c r="A65" s="5"/>
      <c r="B65" s="5"/>
      <c r="C65" s="5"/>
      <c r="D65" s="5"/>
      <c r="E65" s="5"/>
      <c r="F65" s="5" t="s">
        <v>139</v>
      </c>
      <c r="G65" s="17">
        <v>22.2</v>
      </c>
    </row>
    <row r="66" spans="1:7" ht="12.75">
      <c r="A66" s="5"/>
      <c r="B66" s="5"/>
      <c r="C66" s="5"/>
      <c r="D66" s="5"/>
      <c r="E66" s="5"/>
      <c r="F66" s="5" t="s">
        <v>140</v>
      </c>
      <c r="G66" s="17">
        <v>16.7</v>
      </c>
    </row>
    <row r="67" spans="1:7" ht="12.75">
      <c r="A67" s="5"/>
      <c r="B67" s="5"/>
      <c r="C67" s="5"/>
      <c r="D67" s="5"/>
      <c r="E67" s="5"/>
      <c r="F67" s="5" t="s">
        <v>141</v>
      </c>
      <c r="G67" s="17">
        <v>3.6</v>
      </c>
    </row>
    <row r="68" spans="3:7" ht="12.75" customHeight="1">
      <c r="C68" s="40" t="s">
        <v>40</v>
      </c>
      <c r="D68" s="72" t="s">
        <v>68</v>
      </c>
      <c r="E68" s="73"/>
      <c r="F68" s="73"/>
      <c r="G68" s="73"/>
    </row>
    <row r="69" spans="1:8" ht="12.75">
      <c r="A69" s="5" t="s">
        <v>15</v>
      </c>
      <c r="B69" s="5" t="s">
        <v>35</v>
      </c>
      <c r="C69" s="5" t="s">
        <v>48</v>
      </c>
      <c r="D69" s="5" t="s">
        <v>69</v>
      </c>
      <c r="E69" s="5" t="s">
        <v>85</v>
      </c>
      <c r="G69" s="17">
        <v>4</v>
      </c>
      <c r="H69" s="28" t="s">
        <v>103</v>
      </c>
    </row>
    <row r="70" spans="4:7" ht="12.75">
      <c r="D70" s="15" t="s">
        <v>70</v>
      </c>
      <c r="F70" s="5" t="s">
        <v>142</v>
      </c>
      <c r="G70" s="17">
        <v>4</v>
      </c>
    </row>
    <row r="71" spans="3:7" ht="25.5" customHeight="1">
      <c r="C71" s="40" t="s">
        <v>40</v>
      </c>
      <c r="D71" s="72" t="s">
        <v>71</v>
      </c>
      <c r="E71" s="73"/>
      <c r="F71" s="73"/>
      <c r="G71" s="73"/>
    </row>
    <row r="72" spans="1:8" ht="12.75">
      <c r="A72" s="5" t="s">
        <v>16</v>
      </c>
      <c r="B72" s="5" t="s">
        <v>35</v>
      </c>
      <c r="C72" s="5" t="s">
        <v>49</v>
      </c>
      <c r="D72" s="5" t="s">
        <v>72</v>
      </c>
      <c r="E72" s="5" t="s">
        <v>85</v>
      </c>
      <c r="F72" s="5" t="s">
        <v>142</v>
      </c>
      <c r="G72" s="17">
        <v>4</v>
      </c>
      <c r="H72" s="28" t="s">
        <v>103</v>
      </c>
    </row>
    <row r="73" spans="1:8" ht="12.75">
      <c r="A73" s="5" t="s">
        <v>17</v>
      </c>
      <c r="B73" s="5" t="s">
        <v>35</v>
      </c>
      <c r="C73" s="5" t="s">
        <v>50</v>
      </c>
      <c r="D73" s="5" t="s">
        <v>73</v>
      </c>
      <c r="E73" s="5" t="s">
        <v>86</v>
      </c>
      <c r="G73" s="17">
        <v>252</v>
      </c>
      <c r="H73" s="28" t="s">
        <v>103</v>
      </c>
    </row>
    <row r="74" spans="4:7" ht="12.75">
      <c r="D74" s="15" t="s">
        <v>74</v>
      </c>
      <c r="F74" s="5" t="s">
        <v>143</v>
      </c>
      <c r="G74" s="17">
        <v>32</v>
      </c>
    </row>
    <row r="75" spans="1:7" ht="12.75">
      <c r="A75" s="5"/>
      <c r="B75" s="5"/>
      <c r="C75" s="5"/>
      <c r="D75" s="5"/>
      <c r="E75" s="5"/>
      <c r="F75" s="5" t="s">
        <v>144</v>
      </c>
      <c r="G75" s="17">
        <v>20</v>
      </c>
    </row>
    <row r="76" spans="1:7" ht="12.75">
      <c r="A76" s="5"/>
      <c r="B76" s="5"/>
      <c r="C76" s="5"/>
      <c r="D76" s="5"/>
      <c r="E76" s="5"/>
      <c r="F76" s="5" t="s">
        <v>145</v>
      </c>
      <c r="G76" s="17">
        <v>35</v>
      </c>
    </row>
    <row r="77" spans="1:7" ht="12.75">
      <c r="A77" s="5"/>
      <c r="B77" s="5"/>
      <c r="C77" s="5"/>
      <c r="D77" s="5"/>
      <c r="E77" s="5"/>
      <c r="F77" s="5" t="s">
        <v>146</v>
      </c>
      <c r="G77" s="17">
        <v>50</v>
      </c>
    </row>
    <row r="78" spans="1:7" ht="12.75">
      <c r="A78" s="5"/>
      <c r="B78" s="5"/>
      <c r="C78" s="5"/>
      <c r="D78" s="5"/>
      <c r="E78" s="5"/>
      <c r="F78" s="5" t="s">
        <v>147</v>
      </c>
      <c r="G78" s="17">
        <v>28</v>
      </c>
    </row>
    <row r="79" spans="1:7" ht="12.75">
      <c r="A79" s="5"/>
      <c r="B79" s="5"/>
      <c r="C79" s="5"/>
      <c r="D79" s="5"/>
      <c r="E79" s="5"/>
      <c r="F79" s="5" t="s">
        <v>148</v>
      </c>
      <c r="G79" s="17">
        <v>22</v>
      </c>
    </row>
    <row r="80" spans="1:7" ht="12.75">
      <c r="A80" s="5"/>
      <c r="B80" s="5"/>
      <c r="C80" s="5"/>
      <c r="D80" s="5"/>
      <c r="E80" s="5"/>
      <c r="F80" s="5" t="s">
        <v>149</v>
      </c>
      <c r="G80" s="17">
        <v>2</v>
      </c>
    </row>
    <row r="81" spans="1:7" ht="12.75">
      <c r="A81" s="5"/>
      <c r="B81" s="5"/>
      <c r="C81" s="5"/>
      <c r="D81" s="5"/>
      <c r="E81" s="5"/>
      <c r="F81" s="5" t="s">
        <v>150</v>
      </c>
      <c r="G81" s="17">
        <v>50</v>
      </c>
    </row>
    <row r="82" spans="1:7" ht="12.75">
      <c r="A82" s="5"/>
      <c r="B82" s="5"/>
      <c r="C82" s="5"/>
      <c r="D82" s="5"/>
      <c r="E82" s="5"/>
      <c r="F82" s="5" t="s">
        <v>151</v>
      </c>
      <c r="G82" s="17">
        <v>13</v>
      </c>
    </row>
    <row r="83" spans="1:8" ht="12.75">
      <c r="A83" s="5" t="s">
        <v>18</v>
      </c>
      <c r="B83" s="5" t="s">
        <v>35</v>
      </c>
      <c r="C83" s="5" t="s">
        <v>51</v>
      </c>
      <c r="D83" s="5" t="s">
        <v>75</v>
      </c>
      <c r="E83" s="5" t="s">
        <v>83</v>
      </c>
      <c r="G83" s="17">
        <v>57.675</v>
      </c>
      <c r="H83" s="28" t="s">
        <v>103</v>
      </c>
    </row>
    <row r="84" spans="6:7" ht="12.75">
      <c r="F84" s="5" t="s">
        <v>152</v>
      </c>
      <c r="G84" s="17">
        <v>1.175</v>
      </c>
    </row>
    <row r="85" spans="1:7" ht="12.75">
      <c r="A85" s="5"/>
      <c r="B85" s="5"/>
      <c r="C85" s="5"/>
      <c r="D85" s="5"/>
      <c r="E85" s="5"/>
      <c r="F85" s="5" t="s">
        <v>153</v>
      </c>
      <c r="G85" s="17">
        <v>12</v>
      </c>
    </row>
    <row r="86" spans="1:7" ht="12.75">
      <c r="A86" s="5"/>
      <c r="B86" s="5"/>
      <c r="C86" s="5"/>
      <c r="D86" s="5"/>
      <c r="E86" s="5"/>
      <c r="F86" s="5" t="s">
        <v>154</v>
      </c>
      <c r="G86" s="17">
        <v>20.8</v>
      </c>
    </row>
    <row r="87" spans="1:7" ht="12.75">
      <c r="A87" s="5"/>
      <c r="B87" s="5"/>
      <c r="C87" s="5"/>
      <c r="D87" s="5"/>
      <c r="E87" s="5"/>
      <c r="F87" s="5" t="s">
        <v>155</v>
      </c>
      <c r="G87" s="17">
        <v>9.3</v>
      </c>
    </row>
    <row r="88" spans="1:7" ht="12.75">
      <c r="A88" s="5"/>
      <c r="B88" s="5"/>
      <c r="C88" s="5"/>
      <c r="D88" s="5"/>
      <c r="E88" s="5"/>
      <c r="F88" s="5" t="s">
        <v>156</v>
      </c>
      <c r="G88" s="17">
        <v>2.3625</v>
      </c>
    </row>
    <row r="89" spans="1:7" ht="12.75">
      <c r="A89" s="5"/>
      <c r="B89" s="5"/>
      <c r="C89" s="5"/>
      <c r="D89" s="5"/>
      <c r="E89" s="5"/>
      <c r="F89" s="5" t="s">
        <v>157</v>
      </c>
      <c r="G89" s="17">
        <v>7.2</v>
      </c>
    </row>
    <row r="90" spans="1:7" ht="12.75">
      <c r="A90" s="5"/>
      <c r="B90" s="5"/>
      <c r="C90" s="5"/>
      <c r="D90" s="5"/>
      <c r="E90" s="5"/>
      <c r="F90" s="5" t="s">
        <v>158</v>
      </c>
      <c r="G90" s="17">
        <v>0.5625</v>
      </c>
    </row>
    <row r="91" spans="1:7" ht="12.75">
      <c r="A91" s="5"/>
      <c r="B91" s="5"/>
      <c r="C91" s="5"/>
      <c r="D91" s="5"/>
      <c r="E91" s="5"/>
      <c r="F91" s="5" t="s">
        <v>159</v>
      </c>
      <c r="G91" s="17">
        <v>4.275</v>
      </c>
    </row>
    <row r="92" spans="1:8" ht="12.75">
      <c r="A92" s="6" t="s">
        <v>19</v>
      </c>
      <c r="B92" s="6" t="s">
        <v>35</v>
      </c>
      <c r="C92" s="6" t="s">
        <v>52</v>
      </c>
      <c r="D92" s="6" t="s">
        <v>76</v>
      </c>
      <c r="E92" s="6" t="s">
        <v>85</v>
      </c>
      <c r="F92" s="6" t="s">
        <v>160</v>
      </c>
      <c r="G92" s="18">
        <v>252</v>
      </c>
      <c r="H92" s="29" t="s">
        <v>103</v>
      </c>
    </row>
    <row r="93" spans="3:7" ht="12.75" customHeight="1">
      <c r="C93" s="40" t="s">
        <v>40</v>
      </c>
      <c r="D93" s="72" t="s">
        <v>77</v>
      </c>
      <c r="E93" s="73"/>
      <c r="F93" s="73"/>
      <c r="G93" s="73"/>
    </row>
    <row r="94" spans="1:8" ht="12.75">
      <c r="A94" s="5" t="s">
        <v>20</v>
      </c>
      <c r="B94" s="5" t="s">
        <v>36</v>
      </c>
      <c r="C94" s="5" t="s">
        <v>39</v>
      </c>
      <c r="D94" s="5" t="s">
        <v>58</v>
      </c>
      <c r="E94" s="5" t="s">
        <v>83</v>
      </c>
      <c r="G94" s="17">
        <v>19.32</v>
      </c>
      <c r="H94" s="28" t="s">
        <v>103</v>
      </c>
    </row>
    <row r="95" spans="6:7" ht="12.75">
      <c r="F95" s="5" t="s">
        <v>161</v>
      </c>
      <c r="G95" s="17">
        <v>2.4</v>
      </c>
    </row>
    <row r="96" spans="1:7" ht="12.75">
      <c r="A96" s="5"/>
      <c r="B96" s="5"/>
      <c r="C96" s="5"/>
      <c r="D96" s="5"/>
      <c r="E96" s="5"/>
      <c r="F96" s="5" t="s">
        <v>162</v>
      </c>
      <c r="G96" s="17">
        <v>0.24</v>
      </c>
    </row>
    <row r="97" spans="1:7" ht="12.75">
      <c r="A97" s="5"/>
      <c r="B97" s="5"/>
      <c r="C97" s="5"/>
      <c r="D97" s="5"/>
      <c r="E97" s="5"/>
      <c r="F97" s="5" t="s">
        <v>163</v>
      </c>
      <c r="G97" s="17">
        <v>12</v>
      </c>
    </row>
    <row r="98" spans="1:7" ht="12.75">
      <c r="A98" s="5"/>
      <c r="B98" s="5"/>
      <c r="C98" s="5"/>
      <c r="D98" s="5"/>
      <c r="E98" s="5"/>
      <c r="F98" s="5" t="s">
        <v>164</v>
      </c>
      <c r="G98" s="17">
        <v>1.86</v>
      </c>
    </row>
    <row r="99" spans="1:7" ht="12.75">
      <c r="A99" s="5"/>
      <c r="B99" s="5"/>
      <c r="C99" s="5"/>
      <c r="D99" s="5"/>
      <c r="E99" s="5"/>
      <c r="F99" s="5" t="s">
        <v>165</v>
      </c>
      <c r="G99" s="17">
        <v>2.82</v>
      </c>
    </row>
    <row r="100" spans="3:7" ht="25.5" customHeight="1">
      <c r="C100" s="40" t="s">
        <v>40</v>
      </c>
      <c r="D100" s="72" t="s">
        <v>59</v>
      </c>
      <c r="E100" s="73"/>
      <c r="F100" s="73"/>
      <c r="G100" s="73"/>
    </row>
    <row r="101" spans="1:8" ht="12.75">
      <c r="A101" s="5" t="s">
        <v>21</v>
      </c>
      <c r="B101" s="5" t="s">
        <v>36</v>
      </c>
      <c r="C101" s="5" t="s">
        <v>41</v>
      </c>
      <c r="D101" s="5" t="s">
        <v>60</v>
      </c>
      <c r="E101" s="5" t="s">
        <v>83</v>
      </c>
      <c r="G101" s="17">
        <v>19.32</v>
      </c>
      <c r="H101" s="28" t="s">
        <v>103</v>
      </c>
    </row>
    <row r="102" spans="6:7" ht="12.75">
      <c r="F102" s="5" t="s">
        <v>161</v>
      </c>
      <c r="G102" s="17">
        <v>2.4</v>
      </c>
    </row>
    <row r="103" spans="1:7" ht="12.75">
      <c r="A103" s="5"/>
      <c r="B103" s="5"/>
      <c r="C103" s="5"/>
      <c r="D103" s="5"/>
      <c r="E103" s="5"/>
      <c r="F103" s="5" t="s">
        <v>162</v>
      </c>
      <c r="G103" s="17">
        <v>0.24</v>
      </c>
    </row>
    <row r="104" spans="1:7" ht="12.75">
      <c r="A104" s="5"/>
      <c r="B104" s="5"/>
      <c r="C104" s="5"/>
      <c r="D104" s="5"/>
      <c r="E104" s="5"/>
      <c r="F104" s="5" t="s">
        <v>163</v>
      </c>
      <c r="G104" s="17">
        <v>12</v>
      </c>
    </row>
    <row r="105" spans="1:7" ht="12.75">
      <c r="A105" s="5"/>
      <c r="B105" s="5"/>
      <c r="C105" s="5"/>
      <c r="D105" s="5"/>
      <c r="E105" s="5"/>
      <c r="F105" s="5" t="s">
        <v>164</v>
      </c>
      <c r="G105" s="17">
        <v>1.86</v>
      </c>
    </row>
    <row r="106" spans="1:7" ht="12.75">
      <c r="A106" s="5"/>
      <c r="B106" s="5"/>
      <c r="C106" s="5"/>
      <c r="D106" s="5"/>
      <c r="E106" s="5"/>
      <c r="F106" s="5" t="s">
        <v>165</v>
      </c>
      <c r="G106" s="17">
        <v>2.82</v>
      </c>
    </row>
    <row r="107" spans="1:8" ht="12.75">
      <c r="A107" s="5" t="s">
        <v>22</v>
      </c>
      <c r="B107" s="5" t="s">
        <v>36</v>
      </c>
      <c r="C107" s="5" t="s">
        <v>42</v>
      </c>
      <c r="D107" s="5" t="s">
        <v>61</v>
      </c>
      <c r="E107" s="5" t="s">
        <v>83</v>
      </c>
      <c r="G107" s="17">
        <v>19.32</v>
      </c>
      <c r="H107" s="28" t="s">
        <v>103</v>
      </c>
    </row>
    <row r="108" spans="6:7" ht="12.75">
      <c r="F108" s="5" t="s">
        <v>161</v>
      </c>
      <c r="G108" s="17">
        <v>2.4</v>
      </c>
    </row>
    <row r="109" spans="1:7" ht="12.75">
      <c r="A109" s="5"/>
      <c r="B109" s="5"/>
      <c r="C109" s="5"/>
      <c r="D109" s="5"/>
      <c r="E109" s="5"/>
      <c r="F109" s="5" t="s">
        <v>162</v>
      </c>
      <c r="G109" s="17">
        <v>0.24</v>
      </c>
    </row>
    <row r="110" spans="1:7" ht="12.75">
      <c r="A110" s="5"/>
      <c r="B110" s="5"/>
      <c r="C110" s="5"/>
      <c r="D110" s="5"/>
      <c r="E110" s="5"/>
      <c r="F110" s="5" t="s">
        <v>163</v>
      </c>
      <c r="G110" s="17">
        <v>12</v>
      </c>
    </row>
    <row r="111" spans="1:7" ht="12.75">
      <c r="A111" s="5"/>
      <c r="B111" s="5"/>
      <c r="C111" s="5"/>
      <c r="D111" s="5"/>
      <c r="E111" s="5"/>
      <c r="F111" s="5" t="s">
        <v>164</v>
      </c>
      <c r="G111" s="17">
        <v>1.86</v>
      </c>
    </row>
    <row r="112" spans="1:7" ht="12.75">
      <c r="A112" s="5"/>
      <c r="B112" s="5"/>
      <c r="C112" s="5"/>
      <c r="D112" s="5"/>
      <c r="E112" s="5"/>
      <c r="F112" s="5" t="s">
        <v>165</v>
      </c>
      <c r="G112" s="17">
        <v>2.82</v>
      </c>
    </row>
    <row r="113" spans="1:8" ht="12.75">
      <c r="A113" s="5" t="s">
        <v>23</v>
      </c>
      <c r="B113" s="5" t="s">
        <v>36</v>
      </c>
      <c r="C113" s="5" t="s">
        <v>43</v>
      </c>
      <c r="D113" s="5" t="s">
        <v>62</v>
      </c>
      <c r="E113" s="5" t="s">
        <v>84</v>
      </c>
      <c r="G113" s="17">
        <v>273.6</v>
      </c>
      <c r="H113" s="28" t="s">
        <v>103</v>
      </c>
    </row>
    <row r="114" spans="6:7" ht="12.75">
      <c r="F114" s="5" t="s">
        <v>166</v>
      </c>
      <c r="G114" s="17">
        <v>65</v>
      </c>
    </row>
    <row r="115" spans="1:7" ht="12.75">
      <c r="A115" s="5"/>
      <c r="B115" s="5"/>
      <c r="C115" s="5"/>
      <c r="D115" s="5"/>
      <c r="E115" s="5"/>
      <c r="F115" s="5" t="s">
        <v>167</v>
      </c>
      <c r="G115" s="17">
        <v>137.3</v>
      </c>
    </row>
    <row r="116" spans="1:7" ht="12.75">
      <c r="A116" s="5"/>
      <c r="B116" s="5"/>
      <c r="C116" s="5"/>
      <c r="D116" s="5"/>
      <c r="E116" s="5"/>
      <c r="F116" s="5" t="s">
        <v>168</v>
      </c>
      <c r="G116" s="17">
        <v>26.2</v>
      </c>
    </row>
    <row r="117" spans="1:7" ht="12.75">
      <c r="A117" s="5"/>
      <c r="B117" s="5"/>
      <c r="C117" s="5"/>
      <c r="D117" s="5"/>
      <c r="E117" s="5"/>
      <c r="F117" s="5" t="s">
        <v>169</v>
      </c>
      <c r="G117" s="17">
        <v>24.6</v>
      </c>
    </row>
    <row r="118" spans="1:7" ht="12.75">
      <c r="A118" s="5"/>
      <c r="B118" s="5"/>
      <c r="C118" s="5"/>
      <c r="D118" s="5"/>
      <c r="E118" s="5"/>
      <c r="F118" s="5" t="s">
        <v>170</v>
      </c>
      <c r="G118" s="17">
        <v>20.5</v>
      </c>
    </row>
    <row r="119" spans="1:8" ht="12.75">
      <c r="A119" s="5" t="s">
        <v>24</v>
      </c>
      <c r="B119" s="5" t="s">
        <v>36</v>
      </c>
      <c r="C119" s="5" t="s">
        <v>44</v>
      </c>
      <c r="D119" s="5" t="s">
        <v>63</v>
      </c>
      <c r="E119" s="5" t="s">
        <v>84</v>
      </c>
      <c r="G119" s="17">
        <v>273.6</v>
      </c>
      <c r="H119" s="28" t="s">
        <v>103</v>
      </c>
    </row>
    <row r="120" spans="6:7" ht="12.75">
      <c r="F120" s="5" t="s">
        <v>166</v>
      </c>
      <c r="G120" s="17">
        <v>65</v>
      </c>
    </row>
    <row r="121" spans="1:7" ht="12.75">
      <c r="A121" s="5"/>
      <c r="B121" s="5"/>
      <c r="C121" s="5"/>
      <c r="D121" s="5"/>
      <c r="E121" s="5"/>
      <c r="F121" s="5" t="s">
        <v>167</v>
      </c>
      <c r="G121" s="17">
        <v>137.3</v>
      </c>
    </row>
    <row r="122" spans="1:7" ht="12.75">
      <c r="A122" s="5"/>
      <c r="B122" s="5"/>
      <c r="C122" s="5"/>
      <c r="D122" s="5"/>
      <c r="E122" s="5"/>
      <c r="F122" s="5" t="s">
        <v>168</v>
      </c>
      <c r="G122" s="17">
        <v>26.2</v>
      </c>
    </row>
    <row r="123" spans="1:7" ht="12.75">
      <c r="A123" s="5"/>
      <c r="B123" s="5"/>
      <c r="C123" s="5"/>
      <c r="D123" s="5"/>
      <c r="E123" s="5"/>
      <c r="F123" s="5" t="s">
        <v>169</v>
      </c>
      <c r="G123" s="17">
        <v>24.6</v>
      </c>
    </row>
    <row r="124" spans="1:7" ht="12.75">
      <c r="A124" s="5"/>
      <c r="B124" s="5"/>
      <c r="C124" s="5"/>
      <c r="D124" s="5"/>
      <c r="E124" s="5"/>
      <c r="F124" s="5" t="s">
        <v>170</v>
      </c>
      <c r="G124" s="17">
        <v>20.5</v>
      </c>
    </row>
    <row r="125" spans="1:8" ht="12.75">
      <c r="A125" s="5" t="s">
        <v>25</v>
      </c>
      <c r="B125" s="5" t="s">
        <v>36</v>
      </c>
      <c r="C125" s="5" t="s">
        <v>45</v>
      </c>
      <c r="D125" s="5" t="s">
        <v>64</v>
      </c>
      <c r="E125" s="5" t="s">
        <v>84</v>
      </c>
      <c r="G125" s="17">
        <v>273.6</v>
      </c>
      <c r="H125" s="28" t="s">
        <v>103</v>
      </c>
    </row>
    <row r="126" spans="6:7" ht="12.75">
      <c r="F126" s="5" t="s">
        <v>166</v>
      </c>
      <c r="G126" s="17">
        <v>65</v>
      </c>
    </row>
    <row r="127" spans="1:7" ht="12.75">
      <c r="A127" s="5"/>
      <c r="B127" s="5"/>
      <c r="C127" s="5"/>
      <c r="D127" s="5"/>
      <c r="E127" s="5"/>
      <c r="F127" s="5" t="s">
        <v>167</v>
      </c>
      <c r="G127" s="17">
        <v>137.3</v>
      </c>
    </row>
    <row r="128" spans="1:7" ht="12.75">
      <c r="A128" s="5"/>
      <c r="B128" s="5"/>
      <c r="C128" s="5"/>
      <c r="D128" s="5"/>
      <c r="E128" s="5"/>
      <c r="F128" s="5" t="s">
        <v>168</v>
      </c>
      <c r="G128" s="17">
        <v>26.2</v>
      </c>
    </row>
    <row r="129" spans="1:7" ht="12.75">
      <c r="A129" s="5"/>
      <c r="B129" s="5"/>
      <c r="C129" s="5"/>
      <c r="D129" s="5"/>
      <c r="E129" s="5"/>
      <c r="F129" s="5" t="s">
        <v>169</v>
      </c>
      <c r="G129" s="17">
        <v>24.6</v>
      </c>
    </row>
    <row r="130" spans="1:7" ht="12.75">
      <c r="A130" s="5"/>
      <c r="B130" s="5"/>
      <c r="C130" s="5"/>
      <c r="D130" s="5"/>
      <c r="E130" s="5"/>
      <c r="F130" s="5" t="s">
        <v>170</v>
      </c>
      <c r="G130" s="17">
        <v>20.5</v>
      </c>
    </row>
    <row r="131" spans="1:8" ht="12.75">
      <c r="A131" s="5" t="s">
        <v>26</v>
      </c>
      <c r="B131" s="5" t="s">
        <v>36</v>
      </c>
      <c r="C131" s="5" t="s">
        <v>46</v>
      </c>
      <c r="D131" s="5" t="s">
        <v>65</v>
      </c>
      <c r="E131" s="5" t="s">
        <v>83</v>
      </c>
      <c r="G131" s="17">
        <v>21.88</v>
      </c>
      <c r="H131" s="28" t="s">
        <v>103</v>
      </c>
    </row>
    <row r="132" spans="6:7" ht="12.75">
      <c r="F132" s="5" t="s">
        <v>171</v>
      </c>
      <c r="G132" s="17">
        <v>6.92</v>
      </c>
    </row>
    <row r="133" spans="1:7" ht="12.75">
      <c r="A133" s="5"/>
      <c r="B133" s="5"/>
      <c r="C133" s="5"/>
      <c r="D133" s="5"/>
      <c r="E133" s="5"/>
      <c r="F133" s="5" t="s">
        <v>172</v>
      </c>
      <c r="G133" s="17">
        <v>6.96</v>
      </c>
    </row>
    <row r="134" spans="1:7" ht="12.75">
      <c r="A134" s="5"/>
      <c r="B134" s="5"/>
      <c r="C134" s="5"/>
      <c r="D134" s="5"/>
      <c r="E134" s="5"/>
      <c r="F134" s="5" t="s">
        <v>173</v>
      </c>
      <c r="G134" s="17">
        <v>8</v>
      </c>
    </row>
    <row r="135" spans="1:8" ht="12.75">
      <c r="A135" s="5" t="s">
        <v>27</v>
      </c>
      <c r="B135" s="5" t="s">
        <v>36</v>
      </c>
      <c r="C135" s="5" t="s">
        <v>47</v>
      </c>
      <c r="D135" s="5" t="s">
        <v>66</v>
      </c>
      <c r="E135" s="5" t="s">
        <v>85</v>
      </c>
      <c r="G135" s="17">
        <v>36.5</v>
      </c>
      <c r="H135" s="28" t="s">
        <v>103</v>
      </c>
    </row>
    <row r="136" spans="4:7" ht="12.75">
      <c r="D136" s="15" t="s">
        <v>67</v>
      </c>
      <c r="F136" s="5" t="s">
        <v>174</v>
      </c>
      <c r="G136" s="17">
        <v>11</v>
      </c>
    </row>
    <row r="137" spans="1:7" ht="12.75">
      <c r="A137" s="5"/>
      <c r="B137" s="5"/>
      <c r="C137" s="5"/>
      <c r="D137" s="5"/>
      <c r="E137" s="5"/>
      <c r="F137" s="5" t="s">
        <v>175</v>
      </c>
      <c r="G137" s="17">
        <v>4</v>
      </c>
    </row>
    <row r="138" spans="1:7" ht="12.75">
      <c r="A138" s="5"/>
      <c r="B138" s="5"/>
      <c r="C138" s="5"/>
      <c r="D138" s="5"/>
      <c r="E138" s="5"/>
      <c r="F138" s="5" t="s">
        <v>176</v>
      </c>
      <c r="G138" s="17">
        <v>10</v>
      </c>
    </row>
    <row r="139" spans="1:7" ht="12.75">
      <c r="A139" s="5"/>
      <c r="B139" s="5"/>
      <c r="C139" s="5"/>
      <c r="D139" s="5"/>
      <c r="E139" s="5"/>
      <c r="F139" s="5" t="s">
        <v>177</v>
      </c>
      <c r="G139" s="17">
        <v>6</v>
      </c>
    </row>
    <row r="140" spans="1:7" ht="12.75">
      <c r="A140" s="5"/>
      <c r="B140" s="5"/>
      <c r="C140" s="5"/>
      <c r="D140" s="5"/>
      <c r="E140" s="5"/>
      <c r="F140" s="5" t="s">
        <v>178</v>
      </c>
      <c r="G140" s="17">
        <v>5.5</v>
      </c>
    </row>
    <row r="141" spans="3:7" ht="12.75" customHeight="1">
      <c r="C141" s="40" t="s">
        <v>40</v>
      </c>
      <c r="D141" s="72" t="s">
        <v>68</v>
      </c>
      <c r="E141" s="73"/>
      <c r="F141" s="73"/>
      <c r="G141" s="73"/>
    </row>
    <row r="142" spans="1:8" ht="12.75">
      <c r="A142" s="5" t="s">
        <v>28</v>
      </c>
      <c r="B142" s="5" t="s">
        <v>36</v>
      </c>
      <c r="C142" s="5" t="s">
        <v>48</v>
      </c>
      <c r="D142" s="5" t="s">
        <v>69</v>
      </c>
      <c r="E142" s="5" t="s">
        <v>85</v>
      </c>
      <c r="G142" s="17">
        <v>10</v>
      </c>
      <c r="H142" s="28" t="s">
        <v>103</v>
      </c>
    </row>
    <row r="143" spans="4:7" ht="12.75">
      <c r="D143" s="15" t="s">
        <v>70</v>
      </c>
      <c r="F143" s="5" t="s">
        <v>179</v>
      </c>
      <c r="G143" s="17">
        <v>10</v>
      </c>
    </row>
    <row r="144" spans="3:7" ht="25.5" customHeight="1">
      <c r="C144" s="40" t="s">
        <v>40</v>
      </c>
      <c r="D144" s="72" t="s">
        <v>71</v>
      </c>
      <c r="E144" s="73"/>
      <c r="F144" s="73"/>
      <c r="G144" s="73"/>
    </row>
    <row r="145" spans="1:8" ht="12.75">
      <c r="A145" s="5" t="s">
        <v>29</v>
      </c>
      <c r="B145" s="5" t="s">
        <v>36</v>
      </c>
      <c r="C145" s="5" t="s">
        <v>49</v>
      </c>
      <c r="D145" s="5" t="s">
        <v>72</v>
      </c>
      <c r="E145" s="5" t="s">
        <v>85</v>
      </c>
      <c r="F145" s="5" t="s">
        <v>179</v>
      </c>
      <c r="G145" s="17">
        <v>10</v>
      </c>
      <c r="H145" s="28" t="s">
        <v>103</v>
      </c>
    </row>
    <row r="146" spans="1:8" ht="12.75">
      <c r="A146" s="5" t="s">
        <v>30</v>
      </c>
      <c r="B146" s="5" t="s">
        <v>36</v>
      </c>
      <c r="C146" s="5" t="s">
        <v>50</v>
      </c>
      <c r="D146" s="5" t="s">
        <v>73</v>
      </c>
      <c r="E146" s="5" t="s">
        <v>86</v>
      </c>
      <c r="G146" s="17">
        <v>209</v>
      </c>
      <c r="H146" s="28" t="s">
        <v>103</v>
      </c>
    </row>
    <row r="147" spans="4:7" ht="12.75">
      <c r="D147" s="15" t="s">
        <v>74</v>
      </c>
      <c r="F147" s="5" t="s">
        <v>180</v>
      </c>
      <c r="G147" s="17">
        <v>35</v>
      </c>
    </row>
    <row r="148" spans="1:7" ht="12.75">
      <c r="A148" s="5"/>
      <c r="B148" s="5"/>
      <c r="C148" s="5"/>
      <c r="D148" s="5"/>
      <c r="E148" s="5"/>
      <c r="F148" s="5" t="s">
        <v>181</v>
      </c>
      <c r="G148" s="17">
        <v>60</v>
      </c>
    </row>
    <row r="149" spans="1:7" ht="12.75">
      <c r="A149" s="5"/>
      <c r="B149" s="5"/>
      <c r="C149" s="5"/>
      <c r="D149" s="5"/>
      <c r="E149" s="5"/>
      <c r="F149" s="5" t="s">
        <v>182</v>
      </c>
      <c r="G149" s="17">
        <v>62</v>
      </c>
    </row>
    <row r="150" spans="1:7" ht="12.75">
      <c r="A150" s="5"/>
      <c r="B150" s="5"/>
      <c r="C150" s="5"/>
      <c r="D150" s="5"/>
      <c r="E150" s="5"/>
      <c r="F150" s="5" t="s">
        <v>183</v>
      </c>
      <c r="G150" s="17">
        <v>29</v>
      </c>
    </row>
    <row r="151" spans="1:7" ht="12.75">
      <c r="A151" s="5"/>
      <c r="B151" s="5"/>
      <c r="C151" s="5"/>
      <c r="D151" s="5"/>
      <c r="E151" s="5"/>
      <c r="F151" s="5" t="s">
        <v>184</v>
      </c>
      <c r="G151" s="17">
        <v>23</v>
      </c>
    </row>
    <row r="152" spans="1:8" ht="12.75">
      <c r="A152" s="6" t="s">
        <v>31</v>
      </c>
      <c r="B152" s="6" t="s">
        <v>36</v>
      </c>
      <c r="C152" s="6" t="s">
        <v>52</v>
      </c>
      <c r="D152" s="6" t="s">
        <v>76</v>
      </c>
      <c r="E152" s="6" t="s">
        <v>85</v>
      </c>
      <c r="F152" s="6" t="s">
        <v>185</v>
      </c>
      <c r="G152" s="18">
        <v>209</v>
      </c>
      <c r="H152" s="29" t="s">
        <v>103</v>
      </c>
    </row>
    <row r="153" spans="3:7" ht="12.75" customHeight="1">
      <c r="C153" s="40" t="s">
        <v>40</v>
      </c>
      <c r="D153" s="72" t="s">
        <v>77</v>
      </c>
      <c r="E153" s="73"/>
      <c r="F153" s="73"/>
      <c r="G153" s="73"/>
    </row>
    <row r="154" spans="1:8" ht="12.75">
      <c r="A154" s="5" t="s">
        <v>32</v>
      </c>
      <c r="B154" s="5" t="s">
        <v>36</v>
      </c>
      <c r="C154" s="5" t="s">
        <v>51</v>
      </c>
      <c r="D154" s="5" t="s">
        <v>75</v>
      </c>
      <c r="E154" s="5" t="s">
        <v>83</v>
      </c>
      <c r="G154" s="17">
        <v>29.8</v>
      </c>
      <c r="H154" s="28" t="s">
        <v>103</v>
      </c>
    </row>
    <row r="155" spans="6:7" ht="12.75">
      <c r="F155" s="5" t="s">
        <v>186</v>
      </c>
      <c r="G155" s="17">
        <v>20.8</v>
      </c>
    </row>
    <row r="156" spans="1:7" ht="12.75">
      <c r="A156" s="5"/>
      <c r="B156" s="5"/>
      <c r="C156" s="5"/>
      <c r="D156" s="5"/>
      <c r="E156" s="5"/>
      <c r="F156" s="5" t="s">
        <v>187</v>
      </c>
      <c r="G156" s="17">
        <v>9</v>
      </c>
    </row>
    <row r="158" ht="11.25" customHeight="1">
      <c r="A158" s="8" t="s">
        <v>33</v>
      </c>
    </row>
    <row r="159" spans="1:7" ht="12.75">
      <c r="A159" s="59"/>
      <c r="B159" s="51"/>
      <c r="C159" s="51"/>
      <c r="D159" s="51"/>
      <c r="E159" s="51"/>
      <c r="F159" s="51"/>
      <c r="G159" s="51"/>
    </row>
  </sheetData>
  <sheetProtection/>
  <mergeCells count="26">
    <mergeCell ref="D144:G144"/>
    <mergeCell ref="D153:G153"/>
    <mergeCell ref="A159:G159"/>
    <mergeCell ref="D16:G16"/>
    <mergeCell ref="D68:G68"/>
    <mergeCell ref="D71:G71"/>
    <mergeCell ref="D93:G93"/>
    <mergeCell ref="D100:G100"/>
    <mergeCell ref="D141:G141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Vaclav</dc:creator>
  <cp:keywords/>
  <dc:description/>
  <cp:lastModifiedBy>Svoboda Vaclav</cp:lastModifiedBy>
  <dcterms:created xsi:type="dcterms:W3CDTF">2017-07-17T12:33:34Z</dcterms:created>
  <dcterms:modified xsi:type="dcterms:W3CDTF">2017-07-17T12:33:34Z</dcterms:modified>
  <cp:category/>
  <cp:version/>
  <cp:contentType/>
  <cp:contentStatus/>
</cp:coreProperties>
</file>