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55" windowWidth="28455" windowHeight="14250" activeTab="0"/>
  </bookViews>
  <sheets>
    <sheet name="Rekapitulace stavby" sheetId="1" r:id="rId1"/>
    <sheet name="2017-duben - Vrchlice, Ma..." sheetId="2" r:id="rId2"/>
  </sheets>
  <definedNames>
    <definedName name="_xlnm.Print_Area" localSheetId="1">'2017-duben - Vrchlice, Ma...'!$C$4:$Q$69,'2017-duben - Vrchlice, Ma...'!$C$75:$Q$105,'2017-duben - Vrchlice, Ma...'!$C$111:$Q$195</definedName>
    <definedName name="_xlnm.Print_Area" localSheetId="0">'Rekapitulace stavby'!$C$4:$AP$70,'Rekapitulace stavby'!$C$76:$AP$96</definedName>
    <definedName name="_xlnm.Print_Titles" localSheetId="0">'Rekapitulace stavby'!$85:$85</definedName>
  </definedNames>
  <calcPr fullCalcOnLoad="1"/>
</workbook>
</file>

<file path=xl/sharedStrings.xml><?xml version="1.0" encoding="utf-8"?>
<sst xmlns="http://schemas.openxmlformats.org/spreadsheetml/2006/main" count="1058" uniqueCount="296">
  <si>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</si>
  <si>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</si>
  <si>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</si>
  <si>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</si>
  <si>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</si>
  <si>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</si>
  <si>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</si>
  <si>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</si>
  <si>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</si>
  <si>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</si>
  <si>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</si>
  <si>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</si>
  <si>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</si>
  <si>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</si>
  <si>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</si>
  <si>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</si>
  <si>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</si>
  <si>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2017-duben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</si>
  <si>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</si>
  <si>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</si>
  <si>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Vrchlice, Malešov, těžení nánosu v náhonu - IDVT10176237</t>
  </si>
  <si>
    <t>JKSO:</t>
  </si>
  <si>
    <t>833 21 19</t>
  </si>
  <si>
    <t>CC-CZ:</t>
  </si>
  <si>
    <t>21534</t>
  </si>
  <si>
    <t>Místo:</t>
  </si>
  <si>
    <t>k.ú.Malešov, 690830</t>
  </si>
  <si>
    <t>Datum:</t>
  </si>
  <si>
    <t>29. 3. 2017</t>
  </si>
  <si>
    <t>CZ-CPV:</t>
  </si>
  <si>
    <t>45246200-5</t>
  </si>
  <si>
    <t>CZ-CPA:</t>
  </si>
  <si>
    <t>42.99.19</t>
  </si>
  <si>
    <t>Objednatel:</t>
  </si>
  <si>
    <t>IČ:</t>
  </si>
  <si>
    <t>70890005</t>
  </si>
  <si>
    <t>Povodí Labe st.p., závod Pardubice</t>
  </si>
  <si>
    <t>DIČ:</t>
  </si>
  <si>
    <t/>
  </si>
  <si>
    <t>Zhotovitel:</t>
  </si>
  <si>
    <t>Vyplň údaj</t>
  </si>
  <si>
    <t>Projektant:</t>
  </si>
  <si>
    <t>Ing.Čápová</t>
  </si>
  <si>
    <t>True</t>
  </si>
  <si>
    <t>Zpracovatel:</t>
  </si>
  <si>
    <t>13290568</t>
  </si>
  <si>
    <t>Ing.Jaroslava Čápová, Poděbrady 459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</si>
  <si>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</si>
  <si>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</si>
  <si>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</si>
  <si>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</si>
  <si>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</si>
  <si>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</si>
  <si>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</si>
  <si>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</si>
  <si>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</si>
  <si>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</si>
  <si>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</si>
  <si>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</si>
  <si>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</si>
  <si>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</si>
  <si>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</si>
  <si>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</si>
  <si>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</si>
  <si>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</si>
  <si>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</si>
  <si>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</si>
  <si>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</si>
  <si>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</si>
  <si>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</si>
  <si>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</si>
  <si>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</si>
  <si>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</si>
  <si>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</si>
  <si>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</si>
  <si>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</si>
  <si>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</si>
  <si>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</si>
  <si>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</si>
  <si>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</si>
  <si>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</si>
  <si>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</si>
  <si>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</si>
  <si>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</si>
  <si>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</si>
  <si>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</si>
  <si>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</si>
  <si>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</si>
  <si>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</si>
  <si>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</si>
  <si>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{7764186d-7e0a-4346-a649-23357dd94ec3}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</si>
  <si>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</si>
  <si>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</si>
  <si>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</si>
  <si>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</si>
  <si>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</si>
  <si>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</si>
  <si>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</si>
  <si>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</si>
  <si>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</si>
  <si>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</si>
  <si>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</si>
  <si>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</si>
  <si>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</si>
  <si>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</si>
  <si>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</si>
  <si>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</si>
  <si>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</si>
  <si>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</si>
  <si>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Fcist</t>
  </si>
  <si>
    <t>čištěníkoryt</t>
  </si>
  <si>
    <t>m3</t>
  </si>
  <si>
    <t>280</t>
  </si>
  <si>
    <t>2</t>
  </si>
  <si>
    <t>Forobin</t>
  </si>
  <si>
    <t>výřez orobince</t>
  </si>
  <si>
    <t>ha</t>
  </si>
  <si>
    <t>0,141</t>
  </si>
  <si>
    <t>KRYCÍ LIST ROZPOČTU</t>
  </si>
  <si>
    <t>Fsedim</t>
  </si>
  <si>
    <t>sediment celkem</t>
  </si>
  <si>
    <t>353,715</t>
  </si>
  <si>
    <t>Forobm3</t>
  </si>
  <si>
    <t>objem orobince-odhad</t>
  </si>
  <si>
    <t>Fprop</t>
  </si>
  <si>
    <t>čištění z propustku DN800/dl.8m</t>
  </si>
  <si>
    <t>3,215</t>
  </si>
  <si>
    <t>Náklady z rozpočtu</t>
  </si>
  <si>
    <t>MJ 1</t>
  </si>
  <si>
    <t>[m]:</t>
  </si>
  <si>
    <t>ZRN/MJ 1:</t>
  </si>
  <si>
    <t>Rozpočet/MJ 1:</t>
  </si>
  <si>
    <t>MJ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</si>
  <si>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</si>
  <si>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</si>
  <si>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</si>
  <si>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</si>
  <si>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</si>
  <si>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</si>
  <si>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</si>
  <si>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</si>
  <si>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</si>
  <si>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</si>
  <si>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</si>
  <si>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</si>
  <si>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</si>
  <si>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</si>
  <si>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</si>
  <si>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</si>
  <si>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</si>
  <si>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</si>
  <si>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</si>
  <si>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</si>
  <si>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</si>
  <si>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</si>
  <si>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</si>
  <si>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</si>
  <si>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</si>
  <si>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</si>
  <si>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</si>
  <si>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</si>
  <si>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</si>
  <si>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</si>
  <si>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</si>
  <si>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</si>
  <si>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</si>
  <si>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</si>
  <si>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</si>
  <si>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</si>
  <si>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</si>
  <si>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</si>
  <si>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111103401</t>
  </si>
  <si>
    <t>Vyřezání rákosu a orobince</t>
  </si>
  <si>
    <t>4</t>
  </si>
  <si>
    <t>-718527677</t>
  </si>
  <si>
    <t>4*(642,5-290)/10000       "prům.délka v příčném profilu*ř.km 0,290-0,6425</t>
  </si>
  <si>
    <t>VV</t>
  </si>
  <si>
    <t>119001421</t>
  </si>
  <si>
    <t>Dočasné zajištění kabelů a kabelových tratí ze 3 volně ložených kabelů</t>
  </si>
  <si>
    <t>m</t>
  </si>
  <si>
    <t>-1433331006</t>
  </si>
  <si>
    <t>5     "kabel CETIN - SEK</t>
  </si>
  <si>
    <t>129203101</t>
  </si>
  <si>
    <t>Čištění otevřených koryt vodotečí š dna do 5 m hl do 2,5 m v hornině tř. 3, s přemístěním do 3m</t>
  </si>
  <si>
    <t>2099683254</t>
  </si>
  <si>
    <t>0,18*(0,9+0,6)/2*(282-189,5)     "průměr.v. nánosu 0,3m v ř.km 0,1895-0,282, dno š.0,6m</t>
  </si>
  <si>
    <t>0,38*(2,2+1,0)/2*(450-282)         "v.nánosu 0,38m, ř.km 0,282-0,450, dno 1,0m</t>
  </si>
  <si>
    <t>0,47*(2,4+1,0)/2*(600-450)       "v.nánosu 0,47m, ř.km 0,450-0,6</t>
  </si>
  <si>
    <t>0,32*(2,0+1,0)/2*42,5                "v.nánosu 0,32m, ř.km 0,6-0,6425=KÚ</t>
  </si>
  <si>
    <t>Mezisoučet</t>
  </si>
  <si>
    <t>3</t>
  </si>
  <si>
    <t>25,118       "odhad= dorovnání svahů</t>
  </si>
  <si>
    <t>Součet</t>
  </si>
  <si>
    <t>120001101</t>
  </si>
  <si>
    <t>Příplatek za ztížení vykopávky v blízkosti podzemního vedení</t>
  </si>
  <si>
    <t>189986988</t>
  </si>
  <si>
    <t>5</t>
  </si>
  <si>
    <t>129203109</t>
  </si>
  <si>
    <t>Příplatek k čištění otevřených koryt vodotečí v hornině tř. 3 za lepivost</t>
  </si>
  <si>
    <t>738926510</t>
  </si>
  <si>
    <t>6</t>
  </si>
  <si>
    <t>R001-malešov</t>
  </si>
  <si>
    <t xml:space="preserve">odstranění nánosu z propustku </t>
  </si>
  <si>
    <t>-1809267270</t>
  </si>
  <si>
    <t>"tj.zajištění průtočnosti v náhonu</t>
  </si>
  <si>
    <t>"ruční čištění propustku DN800/dl.8,0m pod II-337</t>
  </si>
  <si>
    <t>3,14*0,4*0,4*8*0,8      "profil zanesen z 80%</t>
  </si>
  <si>
    <t>7</t>
  </si>
  <si>
    <t>167101102</t>
  </si>
  <si>
    <t>Nakládání výkopku z hornin tř. 1 až 4 přes 100 m3</t>
  </si>
  <si>
    <t>-1945338364</t>
  </si>
  <si>
    <t>0,141*10000*0,05                       "přepočet plochy orobince na m3</t>
  </si>
  <si>
    <t>8</t>
  </si>
  <si>
    <t>181101131</t>
  </si>
  <si>
    <t>Úprava pozemku s rozpojením, přehrnutím, urovnáním a přehrnutím do 20 m zeminy tř 3</t>
  </si>
  <si>
    <t>-353201201</t>
  </si>
  <si>
    <t>Fsedim        "manipulace na břehu</t>
  </si>
  <si>
    <t>9</t>
  </si>
  <si>
    <t>185803101</t>
  </si>
  <si>
    <t>Shrabání a uložení pokoseného divokého porostu na hromady do 30 m od okraje hladiny</t>
  </si>
  <si>
    <t>2034313552</t>
  </si>
  <si>
    <t>10</t>
  </si>
  <si>
    <t>185803102</t>
  </si>
  <si>
    <t>Shrabání a uložení pokoseného vodního porostu na hromady do 30 m od okraje hladiny</t>
  </si>
  <si>
    <t>-694840240</t>
  </si>
  <si>
    <t>11</t>
  </si>
  <si>
    <t>R003-Malešov</t>
  </si>
  <si>
    <t xml:space="preserve">Likvidace sedimentu, tj.doprava na skládku+poplatek </t>
  </si>
  <si>
    <t>1680140552</t>
  </si>
  <si>
    <t xml:space="preserve"> "cena obsahuje:  odvodnění nánosu na břehu, doprava na skládku skupiny S-00,</t>
  </si>
  <si>
    <t xml:space="preserve"> "ost.odpad, katalog.č.odpadu 170503, skládkovné. Možnost uložení:</t>
  </si>
  <si>
    <t>"recykl.centrum KH:  ZERS s.r.o., Neškaredice, IČ25704532, tel.: 725 797 041</t>
  </si>
  <si>
    <t>"nebo Kontejnery Kolín, Hlízovská 357, Starý Kolín,tel.:603 885 739</t>
  </si>
  <si>
    <t xml:space="preserve">Fsedim             </t>
  </si>
  <si>
    <t>12</t>
  </si>
  <si>
    <t>R002-Malešov</t>
  </si>
  <si>
    <t xml:space="preserve">práce nespecifikované-vícepráce-ppč.484 </t>
  </si>
  <si>
    <t>suma</t>
  </si>
  <si>
    <t>991376162</t>
  </si>
  <si>
    <t>"- vjezd na ppč.484, demontáž oplocení+zpětná instal.</t>
  </si>
  <si>
    <t>"- práce na soukr.ppč.484, podíl ruční práce na těžení nánosu</t>
  </si>
  <si>
    <t>"-svahování, oprava občasného břeh.opevnění z opuky</t>
  </si>
  <si>
    <t>"-uvedení pozem. do původ.stavu,event.náhrada poškození</t>
  </si>
  <si>
    <t>1  "odhad</t>
  </si>
  <si>
    <t>13</t>
  </si>
  <si>
    <t>998332011</t>
  </si>
  <si>
    <t>Přesun hmot pro úpravy vodních toků a kanály</t>
  </si>
  <si>
    <t>t</t>
  </si>
  <si>
    <t>1387716795</t>
  </si>
  <si>
    <t>14</t>
  </si>
  <si>
    <t>012203000.1</t>
  </si>
  <si>
    <t>Geodetické práce při provádění stavby</t>
  </si>
  <si>
    <t>1024</t>
  </si>
  <si>
    <t>2021726006</t>
  </si>
  <si>
    <t>1   "tj. geodetické zaměření skutečného stavu</t>
  </si>
  <si>
    <t>012303000.1</t>
  </si>
  <si>
    <t>Geodetické práce po výstavbě</t>
  </si>
  <si>
    <t>809900049</t>
  </si>
  <si>
    <t>1  "tj.zajištění veškerých geodet.prací souvisejících s realizací díla</t>
  </si>
  <si>
    <t>16</t>
  </si>
  <si>
    <t>013254000.1</t>
  </si>
  <si>
    <t>Dokumentace skutečného provedení stavby</t>
  </si>
  <si>
    <t>-222013184</t>
  </si>
  <si>
    <t xml:space="preserve">1  "rozsah dokumentace určuje příloha č.7 vyhl.č.499/2006Sb. o dokumentaci staveb, </t>
  </si>
  <si>
    <t>"ve znění vyhl.č.63/2013 Sb.</t>
  </si>
  <si>
    <t>"součástí dokument.bude fotodokumentace realizovaného úseku DVT</t>
  </si>
  <si>
    <t>17</t>
  </si>
  <si>
    <t>031002000</t>
  </si>
  <si>
    <t>Související práce pro zařízení staveniště-fotodokumentace</t>
  </si>
  <si>
    <t>-1889680603</t>
  </si>
  <si>
    <t xml:space="preserve">1  "provedení pasportitace stáv.nemovitostí (vč.pozemků) a jejich příslušenství, </t>
  </si>
  <si>
    <t>"zajištění fotodokumentace stáv.stavu přístupových komunikací</t>
  </si>
  <si>
    <t>18</t>
  </si>
  <si>
    <t>032002000</t>
  </si>
  <si>
    <t>Vybavení staveniště, čištění příjezd.cest</t>
  </si>
  <si>
    <t>-2071850199</t>
  </si>
  <si>
    <t>1     " vybavení staveniště, rušení staveniště, čištění příjezd.cest</t>
  </si>
  <si>
    <t>19</t>
  </si>
  <si>
    <t>034002000.1</t>
  </si>
  <si>
    <t>Zabezpečení staveniště - povodňový a havarijní plán</t>
  </si>
  <si>
    <t>kpl.</t>
  </si>
  <si>
    <t>1268619054</t>
  </si>
  <si>
    <t>1     "vypracování Povodňového a havarijního plánu"</t>
  </si>
  <si>
    <t>20</t>
  </si>
  <si>
    <t>034503000.1</t>
  </si>
  <si>
    <t>Informační tabule na staveništi</t>
  </si>
  <si>
    <t>1423305860</t>
  </si>
  <si>
    <t>1  "zajištění výroby a instalace informačních tabulí na stavbě</t>
  </si>
  <si>
    <t>045002000</t>
  </si>
  <si>
    <t>Kompletační a koordinační činnost</t>
  </si>
  <si>
    <t>1777139875</t>
  </si>
  <si>
    <t xml:space="preserve">1   "zajištění příp.písemných souhlasných vyjádření všech dotčených </t>
  </si>
  <si>
    <t xml:space="preserve">"vlastníků a příp.uživatelů všech pozemků dotčených </t>
  </si>
  <si>
    <t>" stavbou s jejich konečnou úpravou po dokončení prací.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</si>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</sst>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8"/>
      <name val="Trebuchet MS"/>
      <family val="2"/>
    </font>
    <font>
      <b/>
      <sz val="8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 applyProtection="1">
      <alignment vertical="center"/>
      <protection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 applyProtection="1">
      <alignment vertical="center"/>
      <protection/>
    </xf>
    <xf numFmtId="0" fontId="28" fillId="4" borderId="0" xfId="0" applyFont="1" applyFill="1" applyBorder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3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17" fillId="4" borderId="0" xfId="0" applyFont="1" applyFill="1" applyAlignment="1">
      <alignment horizontal="center" vertical="center"/>
    </xf>
    <xf numFmtId="0" fontId="0" fillId="0" borderId="0" xfId="0"/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4" fontId="28" fillId="4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28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5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16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R2" s="247" t="s">
        <v>8</v>
      </c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14" t="s">
        <v>12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6"/>
      <c r="AS4" s="27" t="s">
        <v>13</v>
      </c>
      <c r="BE4" s="28" t="s">
        <v>14</v>
      </c>
      <c r="BS4" s="21" t="s">
        <v>15</v>
      </c>
    </row>
    <row r="5" spans="2:71" ht="14.45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18" t="s">
        <v>17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9"/>
      <c r="AQ5" s="26"/>
      <c r="BE5" s="216" t="s">
        <v>18</v>
      </c>
      <c r="BS5" s="21" t="s">
        <v>9</v>
      </c>
    </row>
    <row r="6" spans="2:71" ht="36.95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20" t="s">
        <v>20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9"/>
      <c r="AQ6" s="26"/>
      <c r="BE6" s="217"/>
      <c r="BS6" s="21" t="s">
        <v>9</v>
      </c>
    </row>
    <row r="7" spans="2:71" ht="14.45" customHeight="1">
      <c r="B7" s="25"/>
      <c r="C7" s="29"/>
      <c r="D7" s="33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23</v>
      </c>
      <c r="AL7" s="29"/>
      <c r="AM7" s="29"/>
      <c r="AN7" s="31" t="s">
        <v>24</v>
      </c>
      <c r="AO7" s="29"/>
      <c r="AP7" s="29"/>
      <c r="AQ7" s="26"/>
      <c r="BE7" s="217"/>
      <c r="BS7" s="21" t="s">
        <v>9</v>
      </c>
    </row>
    <row r="8" spans="2:71" ht="14.45" customHeight="1">
      <c r="B8" s="25"/>
      <c r="C8" s="29"/>
      <c r="D8" s="33" t="s">
        <v>25</v>
      </c>
      <c r="E8" s="29"/>
      <c r="F8" s="29"/>
      <c r="G8" s="29"/>
      <c r="H8" s="29"/>
      <c r="I8" s="29"/>
      <c r="J8" s="29"/>
      <c r="K8" s="31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27</v>
      </c>
      <c r="AL8" s="29"/>
      <c r="AM8" s="29"/>
      <c r="AN8" s="34" t="s">
        <v>28</v>
      </c>
      <c r="AO8" s="29"/>
      <c r="AP8" s="29"/>
      <c r="AQ8" s="26"/>
      <c r="BE8" s="217"/>
      <c r="BS8" s="21" t="s">
        <v>9</v>
      </c>
    </row>
    <row r="9" spans="2:71" ht="29.25" customHeight="1">
      <c r="B9" s="25"/>
      <c r="C9" s="29"/>
      <c r="D9" s="30" t="s">
        <v>29</v>
      </c>
      <c r="E9" s="29"/>
      <c r="F9" s="29"/>
      <c r="G9" s="29"/>
      <c r="H9" s="29"/>
      <c r="I9" s="29"/>
      <c r="J9" s="29"/>
      <c r="K9" s="35" t="s">
        <v>30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 t="s">
        <v>31</v>
      </c>
      <c r="AL9" s="29"/>
      <c r="AM9" s="29"/>
      <c r="AN9" s="35" t="s">
        <v>32</v>
      </c>
      <c r="AO9" s="29"/>
      <c r="AP9" s="29"/>
      <c r="AQ9" s="26"/>
      <c r="BE9" s="217"/>
      <c r="BS9" s="21" t="s">
        <v>9</v>
      </c>
    </row>
    <row r="10" spans="2:71" ht="14.45" customHeight="1">
      <c r="B10" s="25"/>
      <c r="C10" s="29"/>
      <c r="D10" s="33" t="s">
        <v>33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34</v>
      </c>
      <c r="AL10" s="29"/>
      <c r="AM10" s="29"/>
      <c r="AN10" s="31" t="s">
        <v>35</v>
      </c>
      <c r="AO10" s="29"/>
      <c r="AP10" s="29"/>
      <c r="AQ10" s="26"/>
      <c r="BE10" s="217"/>
      <c r="BS10" s="21" t="s">
        <v>9</v>
      </c>
    </row>
    <row r="11" spans="2:71" ht="18.4" customHeight="1">
      <c r="B11" s="25"/>
      <c r="C11" s="29"/>
      <c r="D11" s="29"/>
      <c r="E11" s="31" t="s">
        <v>36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37</v>
      </c>
      <c r="AL11" s="29"/>
      <c r="AM11" s="29"/>
      <c r="AN11" s="31" t="s">
        <v>38</v>
      </c>
      <c r="AO11" s="29"/>
      <c r="AP11" s="29"/>
      <c r="AQ11" s="26"/>
      <c r="BE11" s="217"/>
      <c r="BS11" s="21" t="s">
        <v>9</v>
      </c>
    </row>
    <row r="12" spans="2:71" ht="6.9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17"/>
      <c r="BS12" s="21" t="s">
        <v>9</v>
      </c>
    </row>
    <row r="13" spans="2:71" ht="14.45" customHeight="1">
      <c r="B13" s="25"/>
      <c r="C13" s="29"/>
      <c r="D13" s="33" t="s">
        <v>39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34</v>
      </c>
      <c r="AL13" s="29"/>
      <c r="AM13" s="29"/>
      <c r="AN13" s="36" t="s">
        <v>40</v>
      </c>
      <c r="AO13" s="29"/>
      <c r="AP13" s="29"/>
      <c r="AQ13" s="26"/>
      <c r="BE13" s="217"/>
      <c r="BS13" s="21" t="s">
        <v>9</v>
      </c>
    </row>
    <row r="14" spans="2:71" ht="15">
      <c r="B14" s="25"/>
      <c r="C14" s="29"/>
      <c r="D14" s="29"/>
      <c r="E14" s="221" t="s">
        <v>40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33" t="s">
        <v>37</v>
      </c>
      <c r="AL14" s="29"/>
      <c r="AM14" s="29"/>
      <c r="AN14" s="36" t="s">
        <v>40</v>
      </c>
      <c r="AO14" s="29"/>
      <c r="AP14" s="29"/>
      <c r="AQ14" s="26"/>
      <c r="BE14" s="217"/>
      <c r="BS14" s="21" t="s">
        <v>9</v>
      </c>
    </row>
    <row r="15" spans="2:71" ht="6.9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17"/>
      <c r="BS15" s="21" t="s">
        <v>6</v>
      </c>
    </row>
    <row r="16" spans="2:71" ht="14.45" customHeight="1">
      <c r="B16" s="25"/>
      <c r="C16" s="29"/>
      <c r="D16" s="33" t="s">
        <v>41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34</v>
      </c>
      <c r="AL16" s="29"/>
      <c r="AM16" s="29"/>
      <c r="AN16" s="31" t="s">
        <v>38</v>
      </c>
      <c r="AO16" s="29"/>
      <c r="AP16" s="29"/>
      <c r="AQ16" s="26"/>
      <c r="BE16" s="217"/>
      <c r="BS16" s="21" t="s">
        <v>6</v>
      </c>
    </row>
    <row r="17" spans="2:71" ht="18.4" customHeight="1">
      <c r="B17" s="25"/>
      <c r="C17" s="29"/>
      <c r="D17" s="29"/>
      <c r="E17" s="31" t="s">
        <v>42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37</v>
      </c>
      <c r="AL17" s="29"/>
      <c r="AM17" s="29"/>
      <c r="AN17" s="31" t="s">
        <v>38</v>
      </c>
      <c r="AO17" s="29"/>
      <c r="AP17" s="29"/>
      <c r="AQ17" s="26"/>
      <c r="BE17" s="217"/>
      <c r="BS17" s="21" t="s">
        <v>43</v>
      </c>
    </row>
    <row r="18" spans="2:71" ht="6.9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17"/>
      <c r="BS18" s="21" t="s">
        <v>9</v>
      </c>
    </row>
    <row r="19" spans="2:71" ht="14.45" customHeight="1">
      <c r="B19" s="25"/>
      <c r="C19" s="29"/>
      <c r="D19" s="33" t="s">
        <v>44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34</v>
      </c>
      <c r="AL19" s="29"/>
      <c r="AM19" s="29"/>
      <c r="AN19" s="31" t="s">
        <v>45</v>
      </c>
      <c r="AO19" s="29"/>
      <c r="AP19" s="29"/>
      <c r="AQ19" s="26"/>
      <c r="BE19" s="217"/>
      <c r="BS19" s="21" t="s">
        <v>9</v>
      </c>
    </row>
    <row r="20" spans="2:57" ht="18.4" customHeight="1">
      <c r="B20" s="25"/>
      <c r="C20" s="29"/>
      <c r="D20" s="29"/>
      <c r="E20" s="31" t="s">
        <v>46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37</v>
      </c>
      <c r="AL20" s="29"/>
      <c r="AM20" s="29"/>
      <c r="AN20" s="31" t="s">
        <v>38</v>
      </c>
      <c r="AO20" s="29"/>
      <c r="AP20" s="29"/>
      <c r="AQ20" s="26"/>
      <c r="BE20" s="217"/>
    </row>
    <row r="21" spans="2:57" ht="6.9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17"/>
    </row>
    <row r="22" spans="2:57" ht="15">
      <c r="B22" s="25"/>
      <c r="C22" s="29"/>
      <c r="D22" s="33" t="s">
        <v>47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17"/>
    </row>
    <row r="23" spans="2:57" ht="63" customHeight="1">
      <c r="B23" s="25"/>
      <c r="C23" s="29"/>
      <c r="D23" s="29"/>
      <c r="E23" s="223" t="s">
        <v>48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9"/>
      <c r="AP23" s="29"/>
      <c r="AQ23" s="26"/>
      <c r="BE23" s="217"/>
    </row>
    <row r="24" spans="2:57" ht="6.9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17"/>
    </row>
    <row r="25" spans="2:57" ht="6.95" customHeight="1">
      <c r="B25" s="25"/>
      <c r="C25" s="29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9"/>
      <c r="AQ25" s="26"/>
      <c r="BE25" s="217"/>
    </row>
    <row r="26" spans="2:57" ht="14.45" customHeight="1">
      <c r="B26" s="25"/>
      <c r="C26" s="29"/>
      <c r="D26" s="38" t="s">
        <v>49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4">
        <f>ROUND(AG87,2)</f>
        <v>0</v>
      </c>
      <c r="AL26" s="219"/>
      <c r="AM26" s="219"/>
      <c r="AN26" s="219"/>
      <c r="AO26" s="219"/>
      <c r="AP26" s="29"/>
      <c r="AQ26" s="26"/>
      <c r="BE26" s="217"/>
    </row>
    <row r="27" spans="2:57" ht="14.45" customHeight="1">
      <c r="B27" s="25"/>
      <c r="C27" s="29"/>
      <c r="D27" s="38" t="s">
        <v>50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24">
        <f>ROUND(AG90,2)</f>
        <v>0</v>
      </c>
      <c r="AL27" s="224"/>
      <c r="AM27" s="224"/>
      <c r="AN27" s="224"/>
      <c r="AO27" s="224"/>
      <c r="AP27" s="29"/>
      <c r="AQ27" s="26"/>
      <c r="BE27" s="217"/>
    </row>
    <row r="28" spans="2:57" s="1" customFormat="1" ht="6.9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BE28" s="217"/>
    </row>
    <row r="29" spans="2:57" s="1" customFormat="1" ht="25.9" customHeight="1">
      <c r="B29" s="39"/>
      <c r="C29" s="40"/>
      <c r="D29" s="42" t="s">
        <v>51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225">
        <f>ROUND(AK26+AK27,2)</f>
        <v>0</v>
      </c>
      <c r="AL29" s="226"/>
      <c r="AM29" s="226"/>
      <c r="AN29" s="226"/>
      <c r="AO29" s="226"/>
      <c r="AP29" s="40"/>
      <c r="AQ29" s="41"/>
      <c r="BE29" s="217"/>
    </row>
    <row r="30" spans="2:57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BE30" s="217"/>
    </row>
    <row r="31" spans="2:57" s="2" customFormat="1" ht="14.45" customHeight="1">
      <c r="B31" s="44"/>
      <c r="C31" s="45"/>
      <c r="D31" s="46" t="s">
        <v>52</v>
      </c>
      <c r="E31" s="45"/>
      <c r="F31" s="46" t="s">
        <v>53</v>
      </c>
      <c r="G31" s="45"/>
      <c r="H31" s="45"/>
      <c r="I31" s="45"/>
      <c r="J31" s="45"/>
      <c r="K31" s="45"/>
      <c r="L31" s="209">
        <v>0.21</v>
      </c>
      <c r="M31" s="210"/>
      <c r="N31" s="210"/>
      <c r="O31" s="210"/>
      <c r="P31" s="45"/>
      <c r="Q31" s="45"/>
      <c r="R31" s="45"/>
      <c r="S31" s="45"/>
      <c r="T31" s="48" t="s">
        <v>54</v>
      </c>
      <c r="U31" s="45"/>
      <c r="V31" s="45"/>
      <c r="W31" s="211">
        <f>ROUND(AZ87+SUM(CD91:CD95),2)</f>
        <v>0</v>
      </c>
      <c r="X31" s="210"/>
      <c r="Y31" s="210"/>
      <c r="Z31" s="210"/>
      <c r="AA31" s="210"/>
      <c r="AB31" s="210"/>
      <c r="AC31" s="210"/>
      <c r="AD31" s="210"/>
      <c r="AE31" s="210"/>
      <c r="AF31" s="45"/>
      <c r="AG31" s="45"/>
      <c r="AH31" s="45"/>
      <c r="AI31" s="45"/>
      <c r="AJ31" s="45"/>
      <c r="AK31" s="211">
        <f>ROUND(AV87+SUM(BY91:BY95),2)</f>
        <v>0</v>
      </c>
      <c r="AL31" s="210"/>
      <c r="AM31" s="210"/>
      <c r="AN31" s="210"/>
      <c r="AO31" s="210"/>
      <c r="AP31" s="45"/>
      <c r="AQ31" s="49"/>
      <c r="BE31" s="217"/>
    </row>
    <row r="32" spans="2:57" s="2" customFormat="1" ht="14.45" customHeight="1">
      <c r="B32" s="44"/>
      <c r="C32" s="45"/>
      <c r="D32" s="45"/>
      <c r="E32" s="45"/>
      <c r="F32" s="46" t="s">
        <v>55</v>
      </c>
      <c r="G32" s="45"/>
      <c r="H32" s="45"/>
      <c r="I32" s="45"/>
      <c r="J32" s="45"/>
      <c r="K32" s="45"/>
      <c r="L32" s="209">
        <v>0.15</v>
      </c>
      <c r="M32" s="210"/>
      <c r="N32" s="210"/>
      <c r="O32" s="210"/>
      <c r="P32" s="45"/>
      <c r="Q32" s="45"/>
      <c r="R32" s="45"/>
      <c r="S32" s="45"/>
      <c r="T32" s="48" t="s">
        <v>54</v>
      </c>
      <c r="U32" s="45"/>
      <c r="V32" s="45"/>
      <c r="W32" s="211">
        <f>ROUND(BA87+SUM(CE91:CE95),2)</f>
        <v>0</v>
      </c>
      <c r="X32" s="210"/>
      <c r="Y32" s="210"/>
      <c r="Z32" s="210"/>
      <c r="AA32" s="210"/>
      <c r="AB32" s="210"/>
      <c r="AC32" s="210"/>
      <c r="AD32" s="210"/>
      <c r="AE32" s="210"/>
      <c r="AF32" s="45"/>
      <c r="AG32" s="45"/>
      <c r="AH32" s="45"/>
      <c r="AI32" s="45"/>
      <c r="AJ32" s="45"/>
      <c r="AK32" s="211">
        <f>ROUND(AW87+SUM(BZ91:BZ95),2)</f>
        <v>0</v>
      </c>
      <c r="AL32" s="210"/>
      <c r="AM32" s="210"/>
      <c r="AN32" s="210"/>
      <c r="AO32" s="210"/>
      <c r="AP32" s="45"/>
      <c r="AQ32" s="49"/>
      <c r="BE32" s="217"/>
    </row>
    <row r="33" spans="2:57" s="2" customFormat="1" ht="14.45" customHeight="1" hidden="1">
      <c r="B33" s="44"/>
      <c r="C33" s="45"/>
      <c r="D33" s="45"/>
      <c r="E33" s="45"/>
      <c r="F33" s="46" t="s">
        <v>56</v>
      </c>
      <c r="G33" s="45"/>
      <c r="H33" s="45"/>
      <c r="I33" s="45"/>
      <c r="J33" s="45"/>
      <c r="K33" s="45"/>
      <c r="L33" s="209">
        <v>0.21</v>
      </c>
      <c r="M33" s="210"/>
      <c r="N33" s="210"/>
      <c r="O33" s="210"/>
      <c r="P33" s="45"/>
      <c r="Q33" s="45"/>
      <c r="R33" s="45"/>
      <c r="S33" s="45"/>
      <c r="T33" s="48" t="s">
        <v>54</v>
      </c>
      <c r="U33" s="45"/>
      <c r="V33" s="45"/>
      <c r="W33" s="211">
        <f>ROUND(BB87+SUM(CF91:CF95),2)</f>
        <v>0</v>
      </c>
      <c r="X33" s="210"/>
      <c r="Y33" s="210"/>
      <c r="Z33" s="210"/>
      <c r="AA33" s="210"/>
      <c r="AB33" s="210"/>
      <c r="AC33" s="210"/>
      <c r="AD33" s="210"/>
      <c r="AE33" s="210"/>
      <c r="AF33" s="45"/>
      <c r="AG33" s="45"/>
      <c r="AH33" s="45"/>
      <c r="AI33" s="45"/>
      <c r="AJ33" s="45"/>
      <c r="AK33" s="211">
        <v>0</v>
      </c>
      <c r="AL33" s="210"/>
      <c r="AM33" s="210"/>
      <c r="AN33" s="210"/>
      <c r="AO33" s="210"/>
      <c r="AP33" s="45"/>
      <c r="AQ33" s="49"/>
      <c r="BE33" s="217"/>
    </row>
    <row r="34" spans="2:57" s="2" customFormat="1" ht="14.45" customHeight="1" hidden="1">
      <c r="B34" s="44"/>
      <c r="C34" s="45"/>
      <c r="D34" s="45"/>
      <c r="E34" s="45"/>
      <c r="F34" s="46" t="s">
        <v>57</v>
      </c>
      <c r="G34" s="45"/>
      <c r="H34" s="45"/>
      <c r="I34" s="45"/>
      <c r="J34" s="45"/>
      <c r="K34" s="45"/>
      <c r="L34" s="209">
        <v>0.15</v>
      </c>
      <c r="M34" s="210"/>
      <c r="N34" s="210"/>
      <c r="O34" s="210"/>
      <c r="P34" s="45"/>
      <c r="Q34" s="45"/>
      <c r="R34" s="45"/>
      <c r="S34" s="45"/>
      <c r="T34" s="48" t="s">
        <v>54</v>
      </c>
      <c r="U34" s="45"/>
      <c r="V34" s="45"/>
      <c r="W34" s="211">
        <f>ROUND(BC87+SUM(CG91:CG95),2)</f>
        <v>0</v>
      </c>
      <c r="X34" s="210"/>
      <c r="Y34" s="210"/>
      <c r="Z34" s="210"/>
      <c r="AA34" s="210"/>
      <c r="AB34" s="210"/>
      <c r="AC34" s="210"/>
      <c r="AD34" s="210"/>
      <c r="AE34" s="210"/>
      <c r="AF34" s="45"/>
      <c r="AG34" s="45"/>
      <c r="AH34" s="45"/>
      <c r="AI34" s="45"/>
      <c r="AJ34" s="45"/>
      <c r="AK34" s="211">
        <v>0</v>
      </c>
      <c r="AL34" s="210"/>
      <c r="AM34" s="210"/>
      <c r="AN34" s="210"/>
      <c r="AO34" s="210"/>
      <c r="AP34" s="45"/>
      <c r="AQ34" s="49"/>
      <c r="BE34" s="217"/>
    </row>
    <row r="35" spans="2:43" s="2" customFormat="1" ht="14.45" customHeight="1" hidden="1">
      <c r="B35" s="44"/>
      <c r="C35" s="45"/>
      <c r="D35" s="45"/>
      <c r="E35" s="45"/>
      <c r="F35" s="46" t="s">
        <v>58</v>
      </c>
      <c r="G35" s="45"/>
      <c r="H35" s="45"/>
      <c r="I35" s="45"/>
      <c r="J35" s="45"/>
      <c r="K35" s="45"/>
      <c r="L35" s="209">
        <v>0</v>
      </c>
      <c r="M35" s="210"/>
      <c r="N35" s="210"/>
      <c r="O35" s="210"/>
      <c r="P35" s="45"/>
      <c r="Q35" s="45"/>
      <c r="R35" s="45"/>
      <c r="S35" s="45"/>
      <c r="T35" s="48" t="s">
        <v>54</v>
      </c>
      <c r="U35" s="45"/>
      <c r="V35" s="45"/>
      <c r="W35" s="211">
        <f>ROUND(BD87+SUM(CH91:CH95),2)</f>
        <v>0</v>
      </c>
      <c r="X35" s="210"/>
      <c r="Y35" s="210"/>
      <c r="Z35" s="210"/>
      <c r="AA35" s="210"/>
      <c r="AB35" s="210"/>
      <c r="AC35" s="210"/>
      <c r="AD35" s="210"/>
      <c r="AE35" s="210"/>
      <c r="AF35" s="45"/>
      <c r="AG35" s="45"/>
      <c r="AH35" s="45"/>
      <c r="AI35" s="45"/>
      <c r="AJ35" s="45"/>
      <c r="AK35" s="211">
        <v>0</v>
      </c>
      <c r="AL35" s="210"/>
      <c r="AM35" s="210"/>
      <c r="AN35" s="210"/>
      <c r="AO35" s="210"/>
      <c r="AP35" s="45"/>
      <c r="AQ35" s="49"/>
    </row>
    <row r="36" spans="2:43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</row>
    <row r="37" spans="2:43" s="1" customFormat="1" ht="25.9" customHeight="1">
      <c r="B37" s="39"/>
      <c r="C37" s="50"/>
      <c r="D37" s="51" t="s">
        <v>59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60</v>
      </c>
      <c r="U37" s="52"/>
      <c r="V37" s="52"/>
      <c r="W37" s="52"/>
      <c r="X37" s="227" t="s">
        <v>61</v>
      </c>
      <c r="Y37" s="228"/>
      <c r="Z37" s="228"/>
      <c r="AA37" s="228"/>
      <c r="AB37" s="228"/>
      <c r="AC37" s="52"/>
      <c r="AD37" s="52"/>
      <c r="AE37" s="52"/>
      <c r="AF37" s="52"/>
      <c r="AG37" s="52"/>
      <c r="AH37" s="52"/>
      <c r="AI37" s="52"/>
      <c r="AJ37" s="52"/>
      <c r="AK37" s="229">
        <f>SUM(AK29:AK35)</f>
        <v>0</v>
      </c>
      <c r="AL37" s="228"/>
      <c r="AM37" s="228"/>
      <c r="AN37" s="228"/>
      <c r="AO37" s="230"/>
      <c r="AP37" s="50"/>
      <c r="AQ37" s="41"/>
    </row>
    <row r="38" spans="2:43" s="1" customFormat="1" ht="14.4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</row>
    <row r="39" spans="2:43" ht="13.5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5">
      <c r="B49" s="39"/>
      <c r="C49" s="40"/>
      <c r="D49" s="54" t="s">
        <v>62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0"/>
      <c r="AB49" s="40"/>
      <c r="AC49" s="54" t="s">
        <v>63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40"/>
      <c r="AQ49" s="41"/>
    </row>
    <row r="50" spans="2:43" ht="13.5">
      <c r="B50" s="25"/>
      <c r="C50" s="29"/>
      <c r="D50" s="5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8"/>
      <c r="AA50" s="29"/>
      <c r="AB50" s="29"/>
      <c r="AC50" s="5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8"/>
      <c r="AP50" s="29"/>
      <c r="AQ50" s="26"/>
    </row>
    <row r="51" spans="2:43" ht="13.5">
      <c r="B51" s="25"/>
      <c r="C51" s="29"/>
      <c r="D51" s="5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8"/>
      <c r="AA51" s="29"/>
      <c r="AB51" s="29"/>
      <c r="AC51" s="5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8"/>
      <c r="AP51" s="29"/>
      <c r="AQ51" s="26"/>
    </row>
    <row r="52" spans="2:43" ht="13.5">
      <c r="B52" s="25"/>
      <c r="C52" s="29"/>
      <c r="D52" s="5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8"/>
      <c r="AA52" s="29"/>
      <c r="AB52" s="29"/>
      <c r="AC52" s="5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8"/>
      <c r="AP52" s="29"/>
      <c r="AQ52" s="26"/>
    </row>
    <row r="53" spans="2:43" ht="13.5">
      <c r="B53" s="25"/>
      <c r="C53" s="29"/>
      <c r="D53" s="5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8"/>
      <c r="AA53" s="29"/>
      <c r="AB53" s="29"/>
      <c r="AC53" s="5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8"/>
      <c r="AP53" s="29"/>
      <c r="AQ53" s="26"/>
    </row>
    <row r="54" spans="2:43" ht="13.5">
      <c r="B54" s="25"/>
      <c r="C54" s="29"/>
      <c r="D54" s="5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8"/>
      <c r="AA54" s="29"/>
      <c r="AB54" s="29"/>
      <c r="AC54" s="5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8"/>
      <c r="AP54" s="29"/>
      <c r="AQ54" s="26"/>
    </row>
    <row r="55" spans="2:43" ht="13.5">
      <c r="B55" s="25"/>
      <c r="C55" s="29"/>
      <c r="D55" s="5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8"/>
      <c r="AA55" s="29"/>
      <c r="AB55" s="29"/>
      <c r="AC55" s="5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8"/>
      <c r="AP55" s="29"/>
      <c r="AQ55" s="26"/>
    </row>
    <row r="56" spans="2:43" ht="13.5">
      <c r="B56" s="25"/>
      <c r="C56" s="29"/>
      <c r="D56" s="5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8"/>
      <c r="AA56" s="29"/>
      <c r="AB56" s="29"/>
      <c r="AC56" s="5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8"/>
      <c r="AP56" s="29"/>
      <c r="AQ56" s="26"/>
    </row>
    <row r="57" spans="2:43" ht="13.5">
      <c r="B57" s="25"/>
      <c r="C57" s="29"/>
      <c r="D57" s="5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8"/>
      <c r="AA57" s="29"/>
      <c r="AB57" s="29"/>
      <c r="AC57" s="5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8"/>
      <c r="AP57" s="29"/>
      <c r="AQ57" s="26"/>
    </row>
    <row r="58" spans="2:43" s="1" customFormat="1" ht="15">
      <c r="B58" s="39"/>
      <c r="C58" s="40"/>
      <c r="D58" s="59" t="s">
        <v>64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65</v>
      </c>
      <c r="S58" s="60"/>
      <c r="T58" s="60"/>
      <c r="U58" s="60"/>
      <c r="V58" s="60"/>
      <c r="W58" s="60"/>
      <c r="X58" s="60"/>
      <c r="Y58" s="60"/>
      <c r="Z58" s="62"/>
      <c r="AA58" s="40"/>
      <c r="AB58" s="40"/>
      <c r="AC58" s="59" t="s">
        <v>64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65</v>
      </c>
      <c r="AN58" s="60"/>
      <c r="AO58" s="62"/>
      <c r="AP58" s="40"/>
      <c r="AQ58" s="41"/>
    </row>
    <row r="59" spans="2:43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5">
      <c r="B60" s="39"/>
      <c r="C60" s="40"/>
      <c r="D60" s="54" t="s">
        <v>66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40"/>
      <c r="AB60" s="40"/>
      <c r="AC60" s="54" t="s">
        <v>67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40"/>
      <c r="AQ60" s="41"/>
    </row>
    <row r="61" spans="2:43" ht="13.5">
      <c r="B61" s="25"/>
      <c r="C61" s="29"/>
      <c r="D61" s="5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8"/>
      <c r="AA61" s="29"/>
      <c r="AB61" s="29"/>
      <c r="AC61" s="5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8"/>
      <c r="AP61" s="29"/>
      <c r="AQ61" s="26"/>
    </row>
    <row r="62" spans="2:43" ht="13.5">
      <c r="B62" s="25"/>
      <c r="C62" s="29"/>
      <c r="D62" s="5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8"/>
      <c r="AA62" s="29"/>
      <c r="AB62" s="29"/>
      <c r="AC62" s="5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8"/>
      <c r="AP62" s="29"/>
      <c r="AQ62" s="26"/>
    </row>
    <row r="63" spans="2:43" ht="13.5">
      <c r="B63" s="25"/>
      <c r="C63" s="29"/>
      <c r="D63" s="5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8"/>
      <c r="AA63" s="29"/>
      <c r="AB63" s="29"/>
      <c r="AC63" s="5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8"/>
      <c r="AP63" s="29"/>
      <c r="AQ63" s="26"/>
    </row>
    <row r="64" spans="2:43" ht="13.5">
      <c r="B64" s="25"/>
      <c r="C64" s="29"/>
      <c r="D64" s="5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8"/>
      <c r="AA64" s="29"/>
      <c r="AB64" s="29"/>
      <c r="AC64" s="5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8"/>
      <c r="AP64" s="29"/>
      <c r="AQ64" s="26"/>
    </row>
    <row r="65" spans="2:43" ht="13.5">
      <c r="B65" s="25"/>
      <c r="C65" s="29"/>
      <c r="D65" s="5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8"/>
      <c r="AA65" s="29"/>
      <c r="AB65" s="29"/>
      <c r="AC65" s="5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8"/>
      <c r="AP65" s="29"/>
      <c r="AQ65" s="26"/>
    </row>
    <row r="66" spans="2:43" ht="13.5">
      <c r="B66" s="25"/>
      <c r="C66" s="29"/>
      <c r="D66" s="5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8"/>
      <c r="AA66" s="29"/>
      <c r="AB66" s="29"/>
      <c r="AC66" s="5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8"/>
      <c r="AP66" s="29"/>
      <c r="AQ66" s="26"/>
    </row>
    <row r="67" spans="2:43" ht="13.5">
      <c r="B67" s="25"/>
      <c r="C67" s="29"/>
      <c r="D67" s="5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8"/>
      <c r="AA67" s="29"/>
      <c r="AB67" s="29"/>
      <c r="AC67" s="5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8"/>
      <c r="AP67" s="29"/>
      <c r="AQ67" s="26"/>
    </row>
    <row r="68" spans="2:43" ht="13.5">
      <c r="B68" s="25"/>
      <c r="C68" s="29"/>
      <c r="D68" s="5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8"/>
      <c r="AA68" s="29"/>
      <c r="AB68" s="29"/>
      <c r="AC68" s="5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8"/>
      <c r="AP68" s="29"/>
      <c r="AQ68" s="26"/>
    </row>
    <row r="69" spans="2:43" s="1" customFormat="1" ht="15">
      <c r="B69" s="39"/>
      <c r="C69" s="40"/>
      <c r="D69" s="59" t="s">
        <v>64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65</v>
      </c>
      <c r="S69" s="60"/>
      <c r="T69" s="60"/>
      <c r="U69" s="60"/>
      <c r="V69" s="60"/>
      <c r="W69" s="60"/>
      <c r="X69" s="60"/>
      <c r="Y69" s="60"/>
      <c r="Z69" s="62"/>
      <c r="AA69" s="40"/>
      <c r="AB69" s="40"/>
      <c r="AC69" s="59" t="s">
        <v>64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65</v>
      </c>
      <c r="AN69" s="60"/>
      <c r="AO69" s="62"/>
      <c r="AP69" s="40"/>
      <c r="AQ69" s="41"/>
    </row>
    <row r="70" spans="2:43" s="1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</row>
    <row r="71" spans="2:43" s="1" customFormat="1" ht="6.9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1" customFormat="1" ht="36.95" customHeight="1">
      <c r="B76" s="39"/>
      <c r="C76" s="214" t="s">
        <v>68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41"/>
    </row>
    <row r="77" spans="2:43" s="3" customFormat="1" ht="14.45" customHeight="1">
      <c r="B77" s="69"/>
      <c r="C77" s="33" t="s">
        <v>16</v>
      </c>
      <c r="D77" s="70"/>
      <c r="E77" s="70"/>
      <c r="F77" s="70"/>
      <c r="G77" s="70"/>
      <c r="H77" s="70"/>
      <c r="I77" s="70"/>
      <c r="J77" s="70"/>
      <c r="K77" s="70"/>
      <c r="L77" s="70" t="str">
        <f>K5</f>
        <v>2017-duben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pans="2:43" s="4" customFormat="1" ht="36.95" customHeight="1">
      <c r="B78" s="72"/>
      <c r="C78" s="73" t="s">
        <v>19</v>
      </c>
      <c r="D78" s="74"/>
      <c r="E78" s="74"/>
      <c r="F78" s="74"/>
      <c r="G78" s="74"/>
      <c r="H78" s="74"/>
      <c r="I78" s="74"/>
      <c r="J78" s="74"/>
      <c r="K78" s="74"/>
      <c r="L78" s="231" t="str">
        <f>K6</f>
        <v>Vrchlice, Malešov, těžení nánosu v náhonu - IDVT10176237</v>
      </c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74"/>
      <c r="AQ78" s="75"/>
    </row>
    <row r="79" spans="2:43" s="1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</row>
    <row r="80" spans="2:43" s="1" customFormat="1" ht="15">
      <c r="B80" s="39"/>
      <c r="C80" s="33" t="s">
        <v>25</v>
      </c>
      <c r="D80" s="40"/>
      <c r="E80" s="40"/>
      <c r="F80" s="40"/>
      <c r="G80" s="40"/>
      <c r="H80" s="40"/>
      <c r="I80" s="40"/>
      <c r="J80" s="40"/>
      <c r="K80" s="40"/>
      <c r="L80" s="76" t="str">
        <f>IF(K8="","",K8)</f>
        <v>k.ú.Malešov, 690830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33" t="s">
        <v>27</v>
      </c>
      <c r="AJ80" s="40"/>
      <c r="AK80" s="40"/>
      <c r="AL80" s="40"/>
      <c r="AM80" s="77" t="str">
        <f>IF(AN8="","",AN8)</f>
        <v>29. 3. 2017</v>
      </c>
      <c r="AN80" s="40"/>
      <c r="AO80" s="40"/>
      <c r="AP80" s="40"/>
      <c r="AQ80" s="41"/>
    </row>
    <row r="81" spans="2:43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</row>
    <row r="82" spans="2:56" s="1" customFormat="1" ht="15">
      <c r="B82" s="39"/>
      <c r="C82" s="33" t="s">
        <v>33</v>
      </c>
      <c r="D82" s="40"/>
      <c r="E82" s="40"/>
      <c r="F82" s="40"/>
      <c r="G82" s="40"/>
      <c r="H82" s="40"/>
      <c r="I82" s="40"/>
      <c r="J82" s="40"/>
      <c r="K82" s="40"/>
      <c r="L82" s="70" t="str">
        <f>IF(E11="","",E11)</f>
        <v>Povodí Labe st.p., závod Pardubice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33" t="s">
        <v>41</v>
      </c>
      <c r="AJ82" s="40"/>
      <c r="AK82" s="40"/>
      <c r="AL82" s="40"/>
      <c r="AM82" s="233" t="str">
        <f>IF(E17="","",E17)</f>
        <v>Ing.Čápová</v>
      </c>
      <c r="AN82" s="233"/>
      <c r="AO82" s="233"/>
      <c r="AP82" s="233"/>
      <c r="AQ82" s="41"/>
      <c r="AS82" s="234" t="s">
        <v>69</v>
      </c>
      <c r="AT82" s="235"/>
      <c r="AU82" s="78"/>
      <c r="AV82" s="78"/>
      <c r="AW82" s="78"/>
      <c r="AX82" s="78"/>
      <c r="AY82" s="78"/>
      <c r="AZ82" s="78"/>
      <c r="BA82" s="78"/>
      <c r="BB82" s="78"/>
      <c r="BC82" s="78"/>
      <c r="BD82" s="79"/>
    </row>
    <row r="83" spans="2:56" s="1" customFormat="1" ht="15">
      <c r="B83" s="39"/>
      <c r="C83" s="33" t="s">
        <v>39</v>
      </c>
      <c r="D83" s="40"/>
      <c r="E83" s="40"/>
      <c r="F83" s="40"/>
      <c r="G83" s="40"/>
      <c r="H83" s="40"/>
      <c r="I83" s="40"/>
      <c r="J83" s="40"/>
      <c r="K83" s="40"/>
      <c r="L83" s="70" t="str">
        <f>IF(E14="Vyplň údaj","",E14)</f>
        <v/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33" t="s">
        <v>44</v>
      </c>
      <c r="AJ83" s="40"/>
      <c r="AK83" s="40"/>
      <c r="AL83" s="40"/>
      <c r="AM83" s="233" t="str">
        <f>IF(E20="","",E20)</f>
        <v>Ing.Jaroslava Čápová, Poděbrady 459</v>
      </c>
      <c r="AN83" s="233"/>
      <c r="AO83" s="233"/>
      <c r="AP83" s="233"/>
      <c r="AQ83" s="41"/>
      <c r="AS83" s="236"/>
      <c r="AT83" s="237"/>
      <c r="AU83" s="80"/>
      <c r="AV83" s="80"/>
      <c r="AW83" s="80"/>
      <c r="AX83" s="80"/>
      <c r="AY83" s="80"/>
      <c r="AZ83" s="80"/>
      <c r="BA83" s="80"/>
      <c r="BB83" s="80"/>
      <c r="BC83" s="80"/>
      <c r="BD83" s="81"/>
    </row>
    <row r="84" spans="2:56" s="1" customFormat="1" ht="10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S84" s="238"/>
      <c r="AT84" s="239"/>
      <c r="AU84" s="40"/>
      <c r="AV84" s="40"/>
      <c r="AW84" s="40"/>
      <c r="AX84" s="40"/>
      <c r="AY84" s="40"/>
      <c r="AZ84" s="40"/>
      <c r="BA84" s="40"/>
      <c r="BB84" s="40"/>
      <c r="BC84" s="40"/>
      <c r="BD84" s="82"/>
    </row>
    <row r="85" spans="2:56" s="1" customFormat="1" ht="29.25" customHeight="1">
      <c r="B85" s="39"/>
      <c r="C85" s="249" t="s">
        <v>70</v>
      </c>
      <c r="D85" s="250"/>
      <c r="E85" s="250"/>
      <c r="F85" s="250"/>
      <c r="G85" s="250"/>
      <c r="H85" s="52"/>
      <c r="I85" s="251" t="s">
        <v>71</v>
      </c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1" t="s">
        <v>72</v>
      </c>
      <c r="AH85" s="250"/>
      <c r="AI85" s="250"/>
      <c r="AJ85" s="250"/>
      <c r="AK85" s="250"/>
      <c r="AL85" s="250"/>
      <c r="AM85" s="250"/>
      <c r="AN85" s="251" t="s">
        <v>73</v>
      </c>
      <c r="AO85" s="250"/>
      <c r="AP85" s="252"/>
      <c r="AQ85" s="41"/>
      <c r="AS85" s="83" t="s">
        <v>74</v>
      </c>
      <c r="AT85" s="84" t="s">
        <v>75</v>
      </c>
      <c r="AU85" s="84" t="s">
        <v>76</v>
      </c>
      <c r="AV85" s="84" t="s">
        <v>77</v>
      </c>
      <c r="AW85" s="84" t="s">
        <v>78</v>
      </c>
      <c r="AX85" s="84" t="s">
        <v>79</v>
      </c>
      <c r="AY85" s="84" t="s">
        <v>80</v>
      </c>
      <c r="AZ85" s="84" t="s">
        <v>81</v>
      </c>
      <c r="BA85" s="84" t="s">
        <v>82</v>
      </c>
      <c r="BB85" s="84" t="s">
        <v>83</v>
      </c>
      <c r="BC85" s="84" t="s">
        <v>84</v>
      </c>
      <c r="BD85" s="85" t="s">
        <v>85</v>
      </c>
    </row>
    <row r="86" spans="2:56" s="1" customFormat="1" ht="10.9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S86" s="86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2:76" s="4" customFormat="1" ht="32.45" customHeight="1">
      <c r="B87" s="72"/>
      <c r="C87" s="87" t="s">
        <v>86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241">
        <f>ROUND(AG88,2)</f>
        <v>0</v>
      </c>
      <c r="AH87" s="241"/>
      <c r="AI87" s="241"/>
      <c r="AJ87" s="241"/>
      <c r="AK87" s="241"/>
      <c r="AL87" s="241"/>
      <c r="AM87" s="241"/>
      <c r="AN87" s="242">
        <f>SUM(AG87,AT87)</f>
        <v>0</v>
      </c>
      <c r="AO87" s="242"/>
      <c r="AP87" s="242"/>
      <c r="AQ87" s="75"/>
      <c r="AS87" s="89">
        <f>ROUND(AS88,2)</f>
        <v>0</v>
      </c>
      <c r="AT87" s="90">
        <f>ROUND(SUM(AV87:AW87),2)</f>
        <v>0</v>
      </c>
      <c r="AU87" s="91">
        <f>ROUND(AU88,5)</f>
        <v>0</v>
      </c>
      <c r="AV87" s="90">
        <f>ROUND(AZ87*L31,2)</f>
        <v>0</v>
      </c>
      <c r="AW87" s="90">
        <f>ROUND(BA87*L32,2)</f>
        <v>0</v>
      </c>
      <c r="AX87" s="90">
        <f>ROUND(BB87*L31,2)</f>
        <v>0</v>
      </c>
      <c r="AY87" s="90">
        <f>ROUND(BC87*L32,2)</f>
        <v>0</v>
      </c>
      <c r="AZ87" s="90">
        <f>ROUND(AZ88,2)</f>
        <v>0</v>
      </c>
      <c r="BA87" s="90">
        <f>ROUND(BA88,2)</f>
        <v>0</v>
      </c>
      <c r="BB87" s="90">
        <f>ROUND(BB88,2)</f>
        <v>0</v>
      </c>
      <c r="BC87" s="90">
        <f>ROUND(BC88,2)</f>
        <v>0</v>
      </c>
      <c r="BD87" s="92">
        <f>ROUND(BD88,2)</f>
        <v>0</v>
      </c>
      <c r="BS87" s="93" t="s">
        <v>87</v>
      </c>
      <c r="BT87" s="93" t="s">
        <v>88</v>
      </c>
      <c r="BV87" s="93" t="s">
        <v>89</v>
      </c>
      <c r="BW87" s="93" t="s">
        <v>90</v>
      </c>
      <c r="BX87" s="93" t="s">
        <v>91</v>
      </c>
    </row>
    <row r="88" spans="1:76" s="5" customFormat="1" ht="37.5" customHeight="1">
      <c r="A88" s="94" t="s">
        <v>92</v>
      </c>
      <c r="B88" s="95"/>
      <c r="C88" s="96"/>
      <c r="D88" s="240" t="s">
        <v>17</v>
      </c>
      <c r="E88" s="240"/>
      <c r="F88" s="240"/>
      <c r="G88" s="240"/>
      <c r="H88" s="240"/>
      <c r="I88" s="97"/>
      <c r="J88" s="240" t="s">
        <v>20</v>
      </c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53">
        <f ca="1">'2017-duben - Vrchlice, Ma...'!M29</f>
        <v>0</v>
      </c>
      <c r="AH88" s="254"/>
      <c r="AI88" s="254"/>
      <c r="AJ88" s="254"/>
      <c r="AK88" s="254"/>
      <c r="AL88" s="254"/>
      <c r="AM88" s="254"/>
      <c r="AN88" s="253">
        <f>SUM(AG88,AT88)</f>
        <v>0</v>
      </c>
      <c r="AO88" s="254"/>
      <c r="AP88" s="254"/>
      <c r="AQ88" s="98"/>
      <c r="AS88" s="99">
        <f ca="1">'2017-duben - Vrchlice, Ma...'!M27</f>
        <v>0</v>
      </c>
      <c r="AT88" s="100">
        <f ca="1">ROUND(SUM(AV88:AW88),2)</f>
        <v>0</v>
      </c>
      <c r="AU88" s="101">
        <f ca="1">'2017-duben - Vrchlice, Ma...'!W121</f>
        <v>0</v>
      </c>
      <c r="AV88" s="100">
        <f ca="1">'2017-duben - Vrchlice, Ma...'!M31</f>
        <v>0</v>
      </c>
      <c r="AW88" s="100">
        <f ca="1">'2017-duben - Vrchlice, Ma...'!M32</f>
        <v>0</v>
      </c>
      <c r="AX88" s="100">
        <f ca="1">'2017-duben - Vrchlice, Ma...'!M33</f>
        <v>0</v>
      </c>
      <c r="AY88" s="100">
        <f ca="1">'2017-duben - Vrchlice, Ma...'!M34</f>
        <v>0</v>
      </c>
      <c r="AZ88" s="100">
        <f ca="1">'2017-duben - Vrchlice, Ma...'!H31</f>
        <v>0</v>
      </c>
      <c r="BA88" s="100">
        <f ca="1">'2017-duben - Vrchlice, Ma...'!H32</f>
        <v>0</v>
      </c>
      <c r="BB88" s="100">
        <f ca="1">'2017-duben - Vrchlice, Ma...'!H33</f>
        <v>0</v>
      </c>
      <c r="BC88" s="100">
        <f ca="1">'2017-duben - Vrchlice, Ma...'!H34</f>
        <v>0</v>
      </c>
      <c r="BD88" s="102">
        <f ca="1">'2017-duben - Vrchlice, Ma...'!H35</f>
        <v>0</v>
      </c>
      <c r="BT88" s="103" t="s">
        <v>93</v>
      </c>
      <c r="BU88" s="103" t="s">
        <v>94</v>
      </c>
      <c r="BV88" s="103" t="s">
        <v>89</v>
      </c>
      <c r="BW88" s="103" t="s">
        <v>90</v>
      </c>
      <c r="BX88" s="103" t="s">
        <v>91</v>
      </c>
    </row>
    <row r="89" spans="2:43" ht="13.5">
      <c r="B89" s="2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6"/>
    </row>
    <row r="90" spans="2:48" s="1" customFormat="1" ht="30" customHeight="1">
      <c r="B90" s="39"/>
      <c r="C90" s="87" t="s">
        <v>95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242">
        <f>ROUND(SUM(AG91:AG94),2)</f>
        <v>0</v>
      </c>
      <c r="AH90" s="242"/>
      <c r="AI90" s="242"/>
      <c r="AJ90" s="242"/>
      <c r="AK90" s="242"/>
      <c r="AL90" s="242"/>
      <c r="AM90" s="242"/>
      <c r="AN90" s="242">
        <f>ROUND(SUM(AN91:AN94),2)</f>
        <v>0</v>
      </c>
      <c r="AO90" s="242"/>
      <c r="AP90" s="242"/>
      <c r="AQ90" s="41"/>
      <c r="AS90" s="83" t="s">
        <v>96</v>
      </c>
      <c r="AT90" s="84" t="s">
        <v>97</v>
      </c>
      <c r="AU90" s="84" t="s">
        <v>52</v>
      </c>
      <c r="AV90" s="85" t="s">
        <v>75</v>
      </c>
    </row>
    <row r="91" spans="2:89" s="1" customFormat="1" ht="19.9" customHeight="1">
      <c r="B91" s="39"/>
      <c r="C91" s="40"/>
      <c r="D91" s="104" t="s">
        <v>98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245">
        <f>ROUND(AG87*AS91,2)</f>
        <v>0</v>
      </c>
      <c r="AH91" s="246"/>
      <c r="AI91" s="246"/>
      <c r="AJ91" s="246"/>
      <c r="AK91" s="246"/>
      <c r="AL91" s="246"/>
      <c r="AM91" s="246"/>
      <c r="AN91" s="246">
        <f>ROUND(AG91+AV91,2)</f>
        <v>0</v>
      </c>
      <c r="AO91" s="246"/>
      <c r="AP91" s="246"/>
      <c r="AQ91" s="41"/>
      <c r="AS91" s="105">
        <v>0</v>
      </c>
      <c r="AT91" s="106" t="s">
        <v>99</v>
      </c>
      <c r="AU91" s="106" t="s">
        <v>53</v>
      </c>
      <c r="AV91" s="107">
        <f>ROUND(IF(AU91="základní",AG91*L31,IF(AU91="snížená",AG91*L32,0)),2)</f>
        <v>0</v>
      </c>
      <c r="BV91" s="21" t="s">
        <v>100</v>
      </c>
      <c r="BY91" s="108">
        <f>IF(AU91="základní",AV91,0)</f>
        <v>0</v>
      </c>
      <c r="BZ91" s="108">
        <f>IF(AU91="snížená",AV91,0)</f>
        <v>0</v>
      </c>
      <c r="CA91" s="108">
        <v>0</v>
      </c>
      <c r="CB91" s="108">
        <v>0</v>
      </c>
      <c r="CC91" s="108">
        <v>0</v>
      </c>
      <c r="CD91" s="108">
        <f>IF(AU91="základní",AG91,0)</f>
        <v>0</v>
      </c>
      <c r="CE91" s="108">
        <f>IF(AU91="snížená",AG91,0)</f>
        <v>0</v>
      </c>
      <c r="CF91" s="108">
        <f>IF(AU91="zákl. přenesená",AG91,0)</f>
        <v>0</v>
      </c>
      <c r="CG91" s="108">
        <f>IF(AU91="sníž. přenesená",AG91,0)</f>
        <v>0</v>
      </c>
      <c r="CH91" s="108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" customHeight="1">
      <c r="B92" s="39"/>
      <c r="C92" s="40"/>
      <c r="D92" s="243" t="s">
        <v>101</v>
      </c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40"/>
      <c r="AD92" s="40"/>
      <c r="AE92" s="40"/>
      <c r="AF92" s="40"/>
      <c r="AG92" s="245">
        <f>AG87*AS92</f>
        <v>0</v>
      </c>
      <c r="AH92" s="246"/>
      <c r="AI92" s="246"/>
      <c r="AJ92" s="246"/>
      <c r="AK92" s="246"/>
      <c r="AL92" s="246"/>
      <c r="AM92" s="246"/>
      <c r="AN92" s="246">
        <f>AG92+AV92</f>
        <v>0</v>
      </c>
      <c r="AO92" s="246"/>
      <c r="AP92" s="246"/>
      <c r="AQ92" s="41"/>
      <c r="AS92" s="109">
        <v>0</v>
      </c>
      <c r="AT92" s="110" t="s">
        <v>99</v>
      </c>
      <c r="AU92" s="110" t="s">
        <v>53</v>
      </c>
      <c r="AV92" s="111">
        <f>ROUND(IF(AU92="nulová",0,IF(OR(AU92="základní",AU92="zákl. přenesená"),AG92*L31,AG92*L32)),2)</f>
        <v>0</v>
      </c>
      <c r="BV92" s="21" t="s">
        <v>102</v>
      </c>
      <c r="BY92" s="108">
        <f>IF(AU92="základní",AV92,0)</f>
        <v>0</v>
      </c>
      <c r="BZ92" s="108">
        <f>IF(AU92="snížená",AV92,0)</f>
        <v>0</v>
      </c>
      <c r="CA92" s="108">
        <f>IF(AU92="zákl. přenesená",AV92,0)</f>
        <v>0</v>
      </c>
      <c r="CB92" s="108">
        <f>IF(AU92="sníž. přenesená",AV92,0)</f>
        <v>0</v>
      </c>
      <c r="CC92" s="108">
        <f>IF(AU92="nulová",AV92,0)</f>
        <v>0</v>
      </c>
      <c r="CD92" s="108">
        <f>IF(AU92="základní",AG92,0)</f>
        <v>0</v>
      </c>
      <c r="CE92" s="108">
        <f>IF(AU92="snížená",AG92,0)</f>
        <v>0</v>
      </c>
      <c r="CF92" s="108">
        <f>IF(AU92="zákl. přenesená",AG92,0)</f>
        <v>0</v>
      </c>
      <c r="CG92" s="108">
        <f>IF(AU92="sníž. přenesená",AG92,0)</f>
        <v>0</v>
      </c>
      <c r="CH92" s="108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" customHeight="1">
      <c r="B93" s="39"/>
      <c r="C93" s="40"/>
      <c r="D93" s="243" t="s">
        <v>101</v>
      </c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40"/>
      <c r="AD93" s="40"/>
      <c r="AE93" s="40"/>
      <c r="AF93" s="40"/>
      <c r="AG93" s="245">
        <f>AG87*AS93</f>
        <v>0</v>
      </c>
      <c r="AH93" s="246"/>
      <c r="AI93" s="246"/>
      <c r="AJ93" s="246"/>
      <c r="AK93" s="246"/>
      <c r="AL93" s="246"/>
      <c r="AM93" s="246"/>
      <c r="AN93" s="246">
        <f>AG93+AV93</f>
        <v>0</v>
      </c>
      <c r="AO93" s="246"/>
      <c r="AP93" s="246"/>
      <c r="AQ93" s="41"/>
      <c r="AS93" s="109">
        <v>0</v>
      </c>
      <c r="AT93" s="110" t="s">
        <v>99</v>
      </c>
      <c r="AU93" s="110" t="s">
        <v>53</v>
      </c>
      <c r="AV93" s="111">
        <f>ROUND(IF(AU93="nulová",0,IF(OR(AU93="základní",AU93="zákl. přenesená"),AG93*L31,AG93*L32)),2)</f>
        <v>0</v>
      </c>
      <c r="BV93" s="21" t="s">
        <v>102</v>
      </c>
      <c r="BY93" s="108">
        <f>IF(AU93="základní",AV93,0)</f>
        <v>0</v>
      </c>
      <c r="BZ93" s="108">
        <f>IF(AU93="snížená",AV93,0)</f>
        <v>0</v>
      </c>
      <c r="CA93" s="108">
        <f>IF(AU93="zákl. přenesená",AV93,0)</f>
        <v>0</v>
      </c>
      <c r="CB93" s="108">
        <f>IF(AU93="sníž. přenesená",AV93,0)</f>
        <v>0</v>
      </c>
      <c r="CC93" s="108">
        <f>IF(AU93="nulová",AV93,0)</f>
        <v>0</v>
      </c>
      <c r="CD93" s="108">
        <f>IF(AU93="základní",AG93,0)</f>
        <v>0</v>
      </c>
      <c r="CE93" s="108">
        <f>IF(AU93="snížená",AG93,0)</f>
        <v>0</v>
      </c>
      <c r="CF93" s="108">
        <f>IF(AU93="zákl. přenesená",AG93,0)</f>
        <v>0</v>
      </c>
      <c r="CG93" s="108">
        <f>IF(AU93="sníž. přenesená",AG93,0)</f>
        <v>0</v>
      </c>
      <c r="CH93" s="108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9"/>
      <c r="C94" s="40"/>
      <c r="D94" s="243" t="s">
        <v>101</v>
      </c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40"/>
      <c r="AD94" s="40"/>
      <c r="AE94" s="40"/>
      <c r="AF94" s="40"/>
      <c r="AG94" s="245">
        <f>AG87*AS94</f>
        <v>0</v>
      </c>
      <c r="AH94" s="246"/>
      <c r="AI94" s="246"/>
      <c r="AJ94" s="246"/>
      <c r="AK94" s="246"/>
      <c r="AL94" s="246"/>
      <c r="AM94" s="246"/>
      <c r="AN94" s="246">
        <f>AG94+AV94</f>
        <v>0</v>
      </c>
      <c r="AO94" s="246"/>
      <c r="AP94" s="246"/>
      <c r="AQ94" s="41"/>
      <c r="AS94" s="112">
        <v>0</v>
      </c>
      <c r="AT94" s="113" t="s">
        <v>99</v>
      </c>
      <c r="AU94" s="113" t="s">
        <v>53</v>
      </c>
      <c r="AV94" s="114">
        <f>ROUND(IF(AU94="nulová",0,IF(OR(AU94="základní",AU94="zákl. přenesená"),AG94*L31,AG94*L32)),2)</f>
        <v>0</v>
      </c>
      <c r="BV94" s="21" t="s">
        <v>102</v>
      </c>
      <c r="BY94" s="108">
        <f>IF(AU94="základní",AV94,0)</f>
        <v>0</v>
      </c>
      <c r="BZ94" s="108">
        <f>IF(AU94="snížená",AV94,0)</f>
        <v>0</v>
      </c>
      <c r="CA94" s="108">
        <f>IF(AU94="zákl. přenesená",AV94,0)</f>
        <v>0</v>
      </c>
      <c r="CB94" s="108">
        <f>IF(AU94="sníž. přenesená",AV94,0)</f>
        <v>0</v>
      </c>
      <c r="CC94" s="108">
        <f>IF(AU94="nulová",AV94,0)</f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9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1"/>
    </row>
    <row r="96" spans="2:43" s="1" customFormat="1" ht="30" customHeight="1">
      <c r="B96" s="39"/>
      <c r="C96" s="115" t="s">
        <v>103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255">
        <f>ROUND(AG87+AG90,2)</f>
        <v>0</v>
      </c>
      <c r="AH96" s="255"/>
      <c r="AI96" s="255"/>
      <c r="AJ96" s="255"/>
      <c r="AK96" s="255"/>
      <c r="AL96" s="255"/>
      <c r="AM96" s="255"/>
      <c r="AN96" s="255">
        <f>AN87+AN90</f>
        <v>0</v>
      </c>
      <c r="AO96" s="255"/>
      <c r="AP96" s="255"/>
      <c r="AQ96" s="41"/>
    </row>
    <row r="97" spans="2:43" s="1" customFormat="1" ht="6.95" customHeight="1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5"/>
    </row>
  </sheetData>
  <sheetProtection password="CC35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L78:AO78"/>
    <mergeCell ref="AM82:AP82"/>
    <mergeCell ref="AS82:AT84"/>
    <mergeCell ref="AM83:AP83"/>
    <mergeCell ref="D88:H88"/>
    <mergeCell ref="J88:AF88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2017-duben - Vrchlice, Ma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104</v>
      </c>
      <c r="G1" s="17"/>
      <c r="H1" s="300" t="s">
        <v>105</v>
      </c>
      <c r="I1" s="300"/>
      <c r="J1" s="300"/>
      <c r="K1" s="300"/>
      <c r="L1" s="17" t="s">
        <v>106</v>
      </c>
      <c r="M1" s="15"/>
      <c r="N1" s="15"/>
      <c r="O1" s="16" t="s">
        <v>107</v>
      </c>
      <c r="P1" s="15"/>
      <c r="Q1" s="15"/>
      <c r="R1" s="15"/>
      <c r="S1" s="17" t="s">
        <v>108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56" ht="36.95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247" t="s">
        <v>8</v>
      </c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1" t="s">
        <v>90</v>
      </c>
      <c r="AZ2" s="117" t="s">
        <v>109</v>
      </c>
      <c r="BA2" s="117" t="s">
        <v>110</v>
      </c>
      <c r="BB2" s="117" t="s">
        <v>111</v>
      </c>
      <c r="BC2" s="117" t="s">
        <v>112</v>
      </c>
      <c r="BD2" s="117" t="s">
        <v>113</v>
      </c>
    </row>
    <row r="3" spans="2:5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113</v>
      </c>
      <c r="AZ3" s="117" t="s">
        <v>114</v>
      </c>
      <c r="BA3" s="117" t="s">
        <v>115</v>
      </c>
      <c r="BB3" s="117" t="s">
        <v>116</v>
      </c>
      <c r="BC3" s="117" t="s">
        <v>117</v>
      </c>
      <c r="BD3" s="117" t="s">
        <v>113</v>
      </c>
    </row>
    <row r="4" spans="2:56" ht="36.95" customHeight="1">
      <c r="B4" s="25"/>
      <c r="C4" s="214" t="s">
        <v>118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6"/>
      <c r="T4" s="27" t="s">
        <v>13</v>
      </c>
      <c r="AT4" s="21" t="s">
        <v>6</v>
      </c>
      <c r="AZ4" s="117" t="s">
        <v>119</v>
      </c>
      <c r="BA4" s="117" t="s">
        <v>120</v>
      </c>
      <c r="BB4" s="117" t="s">
        <v>111</v>
      </c>
      <c r="BC4" s="117" t="s">
        <v>121</v>
      </c>
      <c r="BD4" s="117" t="s">
        <v>113</v>
      </c>
    </row>
    <row r="5" spans="2:5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  <c r="AZ5" s="117" t="s">
        <v>122</v>
      </c>
      <c r="BA5" s="117" t="s">
        <v>123</v>
      </c>
      <c r="BB5" s="117" t="s">
        <v>111</v>
      </c>
      <c r="BC5" s="117" t="s">
        <v>88</v>
      </c>
      <c r="BD5" s="117" t="s">
        <v>113</v>
      </c>
    </row>
    <row r="6" spans="2:56" s="1" customFormat="1" ht="32.85" customHeight="1">
      <c r="B6" s="39"/>
      <c r="C6" s="40"/>
      <c r="D6" s="32" t="s">
        <v>19</v>
      </c>
      <c r="E6" s="40"/>
      <c r="F6" s="220" t="s">
        <v>20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40"/>
      <c r="R6" s="41"/>
      <c r="AZ6" s="117" t="s">
        <v>124</v>
      </c>
      <c r="BA6" s="117" t="s">
        <v>125</v>
      </c>
      <c r="BB6" s="117" t="s">
        <v>111</v>
      </c>
      <c r="BC6" s="117" t="s">
        <v>126</v>
      </c>
      <c r="BD6" s="117" t="s">
        <v>113</v>
      </c>
    </row>
    <row r="7" spans="2:18" s="1" customFormat="1" ht="14.45" customHeight="1">
      <c r="B7" s="39"/>
      <c r="C7" s="40"/>
      <c r="D7" s="33" t="s">
        <v>21</v>
      </c>
      <c r="E7" s="40"/>
      <c r="F7" s="31" t="s">
        <v>22</v>
      </c>
      <c r="G7" s="40"/>
      <c r="H7" s="40"/>
      <c r="I7" s="40"/>
      <c r="J7" s="40"/>
      <c r="K7" s="40"/>
      <c r="L7" s="40"/>
      <c r="M7" s="33" t="s">
        <v>23</v>
      </c>
      <c r="N7" s="40"/>
      <c r="O7" s="31" t="s">
        <v>24</v>
      </c>
      <c r="P7" s="40"/>
      <c r="Q7" s="40"/>
      <c r="R7" s="41"/>
    </row>
    <row r="8" spans="2:18" s="1" customFormat="1" ht="14.45" customHeight="1">
      <c r="B8" s="39"/>
      <c r="C8" s="40"/>
      <c r="D8" s="33" t="s">
        <v>25</v>
      </c>
      <c r="E8" s="40"/>
      <c r="F8" s="31" t="s">
        <v>26</v>
      </c>
      <c r="G8" s="40"/>
      <c r="H8" s="40"/>
      <c r="I8" s="40"/>
      <c r="J8" s="40"/>
      <c r="K8" s="40"/>
      <c r="L8" s="40"/>
      <c r="M8" s="33" t="s">
        <v>27</v>
      </c>
      <c r="N8" s="40"/>
      <c r="O8" s="258" t="str">
        <f ca="1">'Rekapitulace stavby'!AN8</f>
        <v>29. 3. 2017</v>
      </c>
      <c r="P8" s="259"/>
      <c r="Q8" s="40"/>
      <c r="R8" s="41"/>
    </row>
    <row r="9" spans="2:18" s="1" customFormat="1" ht="21.75" customHeight="1">
      <c r="B9" s="39"/>
      <c r="C9" s="40"/>
      <c r="D9" s="30" t="s">
        <v>29</v>
      </c>
      <c r="E9" s="40"/>
      <c r="F9" s="35" t="s">
        <v>30</v>
      </c>
      <c r="G9" s="40"/>
      <c r="H9" s="40"/>
      <c r="I9" s="40"/>
      <c r="J9" s="40"/>
      <c r="K9" s="40"/>
      <c r="L9" s="40"/>
      <c r="M9" s="30" t="s">
        <v>31</v>
      </c>
      <c r="N9" s="40"/>
      <c r="O9" s="35" t="s">
        <v>32</v>
      </c>
      <c r="P9" s="40"/>
      <c r="Q9" s="40"/>
      <c r="R9" s="41"/>
    </row>
    <row r="10" spans="2:18" s="1" customFormat="1" ht="14.45" customHeight="1">
      <c r="B10" s="39"/>
      <c r="C10" s="40"/>
      <c r="D10" s="33" t="s">
        <v>33</v>
      </c>
      <c r="E10" s="40"/>
      <c r="F10" s="40"/>
      <c r="G10" s="40"/>
      <c r="H10" s="40"/>
      <c r="I10" s="40"/>
      <c r="J10" s="40"/>
      <c r="K10" s="40"/>
      <c r="L10" s="40"/>
      <c r="M10" s="33" t="s">
        <v>34</v>
      </c>
      <c r="N10" s="40"/>
      <c r="O10" s="218" t="s">
        <v>35</v>
      </c>
      <c r="P10" s="218"/>
      <c r="Q10" s="40"/>
      <c r="R10" s="41"/>
    </row>
    <row r="11" spans="2:18" s="1" customFormat="1" ht="18" customHeight="1">
      <c r="B11" s="39"/>
      <c r="C11" s="40"/>
      <c r="D11" s="40"/>
      <c r="E11" s="31" t="s">
        <v>36</v>
      </c>
      <c r="F11" s="40"/>
      <c r="G11" s="40"/>
      <c r="H11" s="40"/>
      <c r="I11" s="40"/>
      <c r="J11" s="40"/>
      <c r="K11" s="40"/>
      <c r="L11" s="40"/>
      <c r="M11" s="33" t="s">
        <v>37</v>
      </c>
      <c r="N11" s="40"/>
      <c r="O11" s="218" t="s">
        <v>38</v>
      </c>
      <c r="P11" s="218"/>
      <c r="Q11" s="40"/>
      <c r="R11" s="41"/>
    </row>
    <row r="12" spans="2:18" s="1" customFormat="1" ht="6.95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</row>
    <row r="13" spans="2:18" s="1" customFormat="1" ht="14.45" customHeight="1">
      <c r="B13" s="39"/>
      <c r="C13" s="40"/>
      <c r="D13" s="33" t="s">
        <v>39</v>
      </c>
      <c r="E13" s="40"/>
      <c r="F13" s="40"/>
      <c r="G13" s="40"/>
      <c r="H13" s="40"/>
      <c r="I13" s="40"/>
      <c r="J13" s="40"/>
      <c r="K13" s="40"/>
      <c r="L13" s="40"/>
      <c r="M13" s="33" t="s">
        <v>34</v>
      </c>
      <c r="N13" s="40"/>
      <c r="O13" s="260" t="str">
        <f ca="1">IF('Rekapitulace stavby'!AN13="","",'Rekapitulace stavby'!AN13)</f>
        <v>Vyplň údaj</v>
      </c>
      <c r="P13" s="218"/>
      <c r="Q13" s="40"/>
      <c r="R13" s="41"/>
    </row>
    <row r="14" spans="2:18" s="1" customFormat="1" ht="18" customHeight="1">
      <c r="B14" s="39"/>
      <c r="C14" s="40"/>
      <c r="D14" s="40"/>
      <c r="E14" s="260" t="str">
        <f ca="1">IF('Rekapitulace stavby'!E14="","",'Rekapitulace stavby'!E14)</f>
        <v>Vyplň údaj</v>
      </c>
      <c r="F14" s="261"/>
      <c r="G14" s="261"/>
      <c r="H14" s="261"/>
      <c r="I14" s="261"/>
      <c r="J14" s="261"/>
      <c r="K14" s="261"/>
      <c r="L14" s="261"/>
      <c r="M14" s="33" t="s">
        <v>37</v>
      </c>
      <c r="N14" s="40"/>
      <c r="O14" s="260" t="str">
        <f ca="1">IF('Rekapitulace stavby'!AN14="","",'Rekapitulace stavby'!AN14)</f>
        <v>Vyplň údaj</v>
      </c>
      <c r="P14" s="218"/>
      <c r="Q14" s="40"/>
      <c r="R14" s="41"/>
    </row>
    <row r="15" spans="2:18" s="1" customFormat="1" ht="6.95" customHeight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2:18" s="1" customFormat="1" ht="14.45" customHeight="1">
      <c r="B16" s="39"/>
      <c r="C16" s="40"/>
      <c r="D16" s="33" t="s">
        <v>41</v>
      </c>
      <c r="E16" s="40"/>
      <c r="F16" s="40"/>
      <c r="G16" s="40"/>
      <c r="H16" s="40"/>
      <c r="I16" s="40"/>
      <c r="J16" s="40"/>
      <c r="K16" s="40"/>
      <c r="L16" s="40"/>
      <c r="M16" s="33" t="s">
        <v>34</v>
      </c>
      <c r="N16" s="40"/>
      <c r="O16" s="218" t="s">
        <v>38</v>
      </c>
      <c r="P16" s="218"/>
      <c r="Q16" s="40"/>
      <c r="R16" s="41"/>
    </row>
    <row r="17" spans="2:18" s="1" customFormat="1" ht="18" customHeight="1">
      <c r="B17" s="39"/>
      <c r="C17" s="40"/>
      <c r="D17" s="40"/>
      <c r="E17" s="31" t="s">
        <v>42</v>
      </c>
      <c r="F17" s="40"/>
      <c r="G17" s="40"/>
      <c r="H17" s="40"/>
      <c r="I17" s="40"/>
      <c r="J17" s="40"/>
      <c r="K17" s="40"/>
      <c r="L17" s="40"/>
      <c r="M17" s="33" t="s">
        <v>37</v>
      </c>
      <c r="N17" s="40"/>
      <c r="O17" s="218" t="s">
        <v>38</v>
      </c>
      <c r="P17" s="218"/>
      <c r="Q17" s="40"/>
      <c r="R17" s="41"/>
    </row>
    <row r="18" spans="2:18" s="1" customFormat="1" ht="6.95" customHeight="1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/>
    </row>
    <row r="19" spans="2:18" s="1" customFormat="1" ht="14.45" customHeight="1">
      <c r="B19" s="39"/>
      <c r="C19" s="40"/>
      <c r="D19" s="33" t="s">
        <v>44</v>
      </c>
      <c r="E19" s="40"/>
      <c r="F19" s="40"/>
      <c r="G19" s="40"/>
      <c r="H19" s="40"/>
      <c r="I19" s="40"/>
      <c r="J19" s="40"/>
      <c r="K19" s="40"/>
      <c r="L19" s="40"/>
      <c r="M19" s="33" t="s">
        <v>34</v>
      </c>
      <c r="N19" s="40"/>
      <c r="O19" s="218" t="s">
        <v>45</v>
      </c>
      <c r="P19" s="218"/>
      <c r="Q19" s="40"/>
      <c r="R19" s="41"/>
    </row>
    <row r="20" spans="2:18" s="1" customFormat="1" ht="18" customHeight="1">
      <c r="B20" s="39"/>
      <c r="C20" s="40"/>
      <c r="D20" s="40"/>
      <c r="E20" s="31" t="s">
        <v>46</v>
      </c>
      <c r="F20" s="40"/>
      <c r="G20" s="40"/>
      <c r="H20" s="40"/>
      <c r="I20" s="40"/>
      <c r="J20" s="40"/>
      <c r="K20" s="40"/>
      <c r="L20" s="40"/>
      <c r="M20" s="33" t="s">
        <v>37</v>
      </c>
      <c r="N20" s="40"/>
      <c r="O20" s="218" t="s">
        <v>38</v>
      </c>
      <c r="P20" s="218"/>
      <c r="Q20" s="40"/>
      <c r="R20" s="41"/>
    </row>
    <row r="21" spans="2:18" s="1" customFormat="1" ht="6.95" customHeight="1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2:18" s="1" customFormat="1" ht="14.45" customHeight="1">
      <c r="B22" s="39"/>
      <c r="C22" s="40"/>
      <c r="D22" s="33" t="s">
        <v>47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77.25" customHeight="1">
      <c r="B23" s="39"/>
      <c r="C23" s="40"/>
      <c r="D23" s="40"/>
      <c r="E23" s="223" t="s">
        <v>48</v>
      </c>
      <c r="F23" s="223"/>
      <c r="G23" s="223"/>
      <c r="H23" s="223"/>
      <c r="I23" s="223"/>
      <c r="J23" s="223"/>
      <c r="K23" s="223"/>
      <c r="L23" s="223"/>
      <c r="M23" s="40"/>
      <c r="N23" s="40"/>
      <c r="O23" s="40"/>
      <c r="P23" s="40"/>
      <c r="Q23" s="40"/>
      <c r="R23" s="41"/>
    </row>
    <row r="24" spans="2:18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40"/>
      <c r="R25" s="41"/>
    </row>
    <row r="26" spans="2:18" s="1" customFormat="1" ht="14.45" customHeight="1">
      <c r="B26" s="39"/>
      <c r="C26" s="40"/>
      <c r="D26" s="118" t="s">
        <v>127</v>
      </c>
      <c r="E26" s="40"/>
      <c r="F26" s="40"/>
      <c r="G26" s="40"/>
      <c r="H26" s="40"/>
      <c r="I26" s="40"/>
      <c r="J26" s="40"/>
      <c r="K26" s="40"/>
      <c r="L26" s="40"/>
      <c r="M26" s="224">
        <f>N86</f>
        <v>0</v>
      </c>
      <c r="N26" s="224"/>
      <c r="O26" s="224"/>
      <c r="P26" s="224"/>
      <c r="Q26" s="40"/>
      <c r="R26" s="41"/>
    </row>
    <row r="27" spans="2:18" s="1" customFormat="1" ht="14.45" customHeight="1">
      <c r="B27" s="39"/>
      <c r="C27" s="40"/>
      <c r="D27" s="38" t="s">
        <v>98</v>
      </c>
      <c r="E27" s="40"/>
      <c r="F27" s="40"/>
      <c r="G27" s="40"/>
      <c r="H27" s="40"/>
      <c r="I27" s="40"/>
      <c r="J27" s="40"/>
      <c r="K27" s="40"/>
      <c r="L27" s="40"/>
      <c r="M27" s="224">
        <f>N97</f>
        <v>0</v>
      </c>
      <c r="N27" s="224"/>
      <c r="O27" s="224"/>
      <c r="P27" s="224"/>
      <c r="Q27" s="40"/>
      <c r="R27" s="41"/>
    </row>
    <row r="28" spans="2:18" s="1" customFormat="1" ht="6.9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spans="2:18" s="1" customFormat="1" ht="25.35" customHeight="1">
      <c r="B29" s="39"/>
      <c r="C29" s="40"/>
      <c r="D29" s="119" t="s">
        <v>51</v>
      </c>
      <c r="E29" s="40"/>
      <c r="F29" s="40"/>
      <c r="G29" s="40"/>
      <c r="H29" s="40"/>
      <c r="I29" s="40"/>
      <c r="J29" s="40"/>
      <c r="K29" s="40"/>
      <c r="L29" s="40"/>
      <c r="M29" s="263">
        <f>ROUND(M26+M27,2)</f>
        <v>0</v>
      </c>
      <c r="N29" s="257"/>
      <c r="O29" s="257"/>
      <c r="P29" s="257"/>
      <c r="Q29" s="40"/>
      <c r="R29" s="41"/>
    </row>
    <row r="30" spans="2:18" s="1" customFormat="1" ht="6.95" customHeight="1">
      <c r="B30" s="39"/>
      <c r="C30" s="40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0"/>
      <c r="R30" s="41"/>
    </row>
    <row r="31" spans="2:18" s="1" customFormat="1" ht="14.45" customHeight="1">
      <c r="B31" s="39"/>
      <c r="C31" s="40"/>
      <c r="D31" s="46" t="s">
        <v>52</v>
      </c>
      <c r="E31" s="46" t="s">
        <v>53</v>
      </c>
      <c r="F31" s="47">
        <v>0.21</v>
      </c>
      <c r="G31" s="120" t="s">
        <v>54</v>
      </c>
      <c r="H31" s="256">
        <f>ROUND((((SUM(BE97:BE104)+SUM(BE121:BE193))+SUM(BE195))),2)</f>
        <v>0</v>
      </c>
      <c r="I31" s="257"/>
      <c r="J31" s="257"/>
      <c r="K31" s="40"/>
      <c r="L31" s="40"/>
      <c r="M31" s="256">
        <f>ROUND(((ROUND((SUM(BE97:BE104)+SUM(BE121:BE193)),2)*F31)+SUM(BE195)*F31),2)</f>
        <v>0</v>
      </c>
      <c r="N31" s="257"/>
      <c r="O31" s="257"/>
      <c r="P31" s="257"/>
      <c r="Q31" s="40"/>
      <c r="R31" s="41"/>
    </row>
    <row r="32" spans="2:18" s="1" customFormat="1" ht="14.45" customHeight="1">
      <c r="B32" s="39"/>
      <c r="C32" s="40"/>
      <c r="D32" s="40"/>
      <c r="E32" s="46" t="s">
        <v>55</v>
      </c>
      <c r="F32" s="47">
        <v>0.15</v>
      </c>
      <c r="G32" s="120" t="s">
        <v>54</v>
      </c>
      <c r="H32" s="256">
        <f>ROUND((((SUM(BF97:BF104)+SUM(BF121:BF193))+SUM(BF195))),2)</f>
        <v>0</v>
      </c>
      <c r="I32" s="257"/>
      <c r="J32" s="257"/>
      <c r="K32" s="40"/>
      <c r="L32" s="40"/>
      <c r="M32" s="256">
        <f>ROUND(((ROUND((SUM(BF97:BF104)+SUM(BF121:BF193)),2)*F32)+SUM(BF195)*F32),2)</f>
        <v>0</v>
      </c>
      <c r="N32" s="257"/>
      <c r="O32" s="257"/>
      <c r="P32" s="257"/>
      <c r="Q32" s="40"/>
      <c r="R32" s="41"/>
    </row>
    <row r="33" spans="2:18" s="1" customFormat="1" ht="14.45" customHeight="1" hidden="1">
      <c r="B33" s="39"/>
      <c r="C33" s="40"/>
      <c r="D33" s="40"/>
      <c r="E33" s="46" t="s">
        <v>56</v>
      </c>
      <c r="F33" s="47">
        <v>0.21</v>
      </c>
      <c r="G33" s="120" t="s">
        <v>54</v>
      </c>
      <c r="H33" s="256">
        <f>ROUND((((SUM(BG97:BG104)+SUM(BG121:BG193))+SUM(BG195))),2)</f>
        <v>0</v>
      </c>
      <c r="I33" s="257"/>
      <c r="J33" s="257"/>
      <c r="K33" s="40"/>
      <c r="L33" s="40"/>
      <c r="M33" s="256">
        <v>0</v>
      </c>
      <c r="N33" s="257"/>
      <c r="O33" s="257"/>
      <c r="P33" s="257"/>
      <c r="Q33" s="40"/>
      <c r="R33" s="41"/>
    </row>
    <row r="34" spans="2:18" s="1" customFormat="1" ht="14.45" customHeight="1" hidden="1">
      <c r="B34" s="39"/>
      <c r="C34" s="40"/>
      <c r="D34" s="40"/>
      <c r="E34" s="46" t="s">
        <v>57</v>
      </c>
      <c r="F34" s="47">
        <v>0.15</v>
      </c>
      <c r="G34" s="120" t="s">
        <v>54</v>
      </c>
      <c r="H34" s="256">
        <f>ROUND((((SUM(BH97:BH104)+SUM(BH121:BH193))+SUM(BH195))),2)</f>
        <v>0</v>
      </c>
      <c r="I34" s="257"/>
      <c r="J34" s="257"/>
      <c r="K34" s="40"/>
      <c r="L34" s="40"/>
      <c r="M34" s="256">
        <v>0</v>
      </c>
      <c r="N34" s="257"/>
      <c r="O34" s="257"/>
      <c r="P34" s="257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58</v>
      </c>
      <c r="F35" s="47">
        <v>0</v>
      </c>
      <c r="G35" s="120" t="s">
        <v>54</v>
      </c>
      <c r="H35" s="256">
        <f>ROUND((((SUM(BI97:BI104)+SUM(BI121:BI193))+SUM(BI195))),2)</f>
        <v>0</v>
      </c>
      <c r="I35" s="257"/>
      <c r="J35" s="257"/>
      <c r="K35" s="40"/>
      <c r="L35" s="40"/>
      <c r="M35" s="256">
        <v>0</v>
      </c>
      <c r="N35" s="257"/>
      <c r="O35" s="257"/>
      <c r="P35" s="257"/>
      <c r="Q35" s="40"/>
      <c r="R35" s="41"/>
    </row>
    <row r="36" spans="2:18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2:18" s="1" customFormat="1" ht="25.35" customHeight="1">
      <c r="B37" s="39"/>
      <c r="C37" s="50"/>
      <c r="D37" s="51" t="s">
        <v>59</v>
      </c>
      <c r="E37" s="52"/>
      <c r="F37" s="52"/>
      <c r="G37" s="121" t="s">
        <v>60</v>
      </c>
      <c r="H37" s="53" t="s">
        <v>61</v>
      </c>
      <c r="I37" s="52"/>
      <c r="J37" s="52"/>
      <c r="K37" s="52"/>
      <c r="L37" s="229">
        <f>SUM(M29:M35)</f>
        <v>0</v>
      </c>
      <c r="M37" s="229"/>
      <c r="N37" s="229"/>
      <c r="O37" s="229"/>
      <c r="P37" s="262"/>
      <c r="Q37" s="50"/>
      <c r="R37" s="41"/>
    </row>
    <row r="38" spans="2:18" s="1" customFormat="1" ht="14.4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51" s="1" customFormat="1" ht="14.45" customHeight="1">
      <c r="B39" s="39"/>
      <c r="C39" s="40"/>
      <c r="D39" s="46" t="s">
        <v>128</v>
      </c>
      <c r="E39" s="46" t="s">
        <v>129</v>
      </c>
      <c r="F39" s="122">
        <v>453</v>
      </c>
      <c r="G39" s="46" t="s">
        <v>130</v>
      </c>
      <c r="H39" s="256">
        <f>IF(F39&lt;&gt;0,M26/F39,0)</f>
        <v>0</v>
      </c>
      <c r="I39" s="256"/>
      <c r="J39" s="256"/>
      <c r="K39" s="40"/>
      <c r="L39" s="46" t="s">
        <v>131</v>
      </c>
      <c r="M39" s="40"/>
      <c r="N39" s="256">
        <f>IF(F39&lt;&gt;0,M29/F39,0)</f>
        <v>0</v>
      </c>
      <c r="O39" s="256"/>
      <c r="P39" s="256"/>
      <c r="Q39" s="40"/>
      <c r="R39" s="41"/>
      <c r="AY39" s="21" t="s">
        <v>132</v>
      </c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s="1" customFormat="1" ht="15">
      <c r="B49" s="39"/>
      <c r="C49" s="40"/>
      <c r="D49" s="54" t="s">
        <v>62</v>
      </c>
      <c r="E49" s="55"/>
      <c r="F49" s="55"/>
      <c r="G49" s="55"/>
      <c r="H49" s="56"/>
      <c r="I49" s="40"/>
      <c r="J49" s="54" t="s">
        <v>63</v>
      </c>
      <c r="K49" s="55"/>
      <c r="L49" s="55"/>
      <c r="M49" s="55"/>
      <c r="N49" s="55"/>
      <c r="O49" s="55"/>
      <c r="P49" s="56"/>
      <c r="Q49" s="40"/>
      <c r="R49" s="41"/>
    </row>
    <row r="50" spans="2:18" ht="13.5">
      <c r="B50" s="25"/>
      <c r="C50" s="29"/>
      <c r="D50" s="57"/>
      <c r="E50" s="29"/>
      <c r="F50" s="29"/>
      <c r="G50" s="29"/>
      <c r="H50" s="58"/>
      <c r="I50" s="29"/>
      <c r="J50" s="57"/>
      <c r="K50" s="29"/>
      <c r="L50" s="29"/>
      <c r="M50" s="29"/>
      <c r="N50" s="29"/>
      <c r="O50" s="29"/>
      <c r="P50" s="58"/>
      <c r="Q50" s="29"/>
      <c r="R50" s="26"/>
    </row>
    <row r="51" spans="2:18" ht="13.5">
      <c r="B51" s="25"/>
      <c r="C51" s="29"/>
      <c r="D51" s="57"/>
      <c r="E51" s="29"/>
      <c r="F51" s="29"/>
      <c r="G51" s="29"/>
      <c r="H51" s="58"/>
      <c r="I51" s="29"/>
      <c r="J51" s="57"/>
      <c r="K51" s="29"/>
      <c r="L51" s="29"/>
      <c r="M51" s="29"/>
      <c r="N51" s="29"/>
      <c r="O51" s="29"/>
      <c r="P51" s="58"/>
      <c r="Q51" s="29"/>
      <c r="R51" s="26"/>
    </row>
    <row r="52" spans="2:18" ht="13.5">
      <c r="B52" s="25"/>
      <c r="C52" s="29"/>
      <c r="D52" s="57"/>
      <c r="E52" s="29"/>
      <c r="F52" s="29"/>
      <c r="G52" s="29"/>
      <c r="H52" s="58"/>
      <c r="I52" s="29"/>
      <c r="J52" s="57"/>
      <c r="K52" s="29"/>
      <c r="L52" s="29"/>
      <c r="M52" s="29"/>
      <c r="N52" s="29"/>
      <c r="O52" s="29"/>
      <c r="P52" s="58"/>
      <c r="Q52" s="29"/>
      <c r="R52" s="26"/>
    </row>
    <row r="53" spans="2:18" ht="13.5">
      <c r="B53" s="25"/>
      <c r="C53" s="29"/>
      <c r="D53" s="57"/>
      <c r="E53" s="29"/>
      <c r="F53" s="29"/>
      <c r="G53" s="29"/>
      <c r="H53" s="58"/>
      <c r="I53" s="29"/>
      <c r="J53" s="57"/>
      <c r="K53" s="29"/>
      <c r="L53" s="29"/>
      <c r="M53" s="29"/>
      <c r="N53" s="29"/>
      <c r="O53" s="29"/>
      <c r="P53" s="58"/>
      <c r="Q53" s="29"/>
      <c r="R53" s="26"/>
    </row>
    <row r="54" spans="2:18" ht="13.5">
      <c r="B54" s="25"/>
      <c r="C54" s="29"/>
      <c r="D54" s="57"/>
      <c r="E54" s="29"/>
      <c r="F54" s="29"/>
      <c r="G54" s="29"/>
      <c r="H54" s="58"/>
      <c r="I54" s="29"/>
      <c r="J54" s="57"/>
      <c r="K54" s="29"/>
      <c r="L54" s="29"/>
      <c r="M54" s="29"/>
      <c r="N54" s="29"/>
      <c r="O54" s="29"/>
      <c r="P54" s="58"/>
      <c r="Q54" s="29"/>
      <c r="R54" s="26"/>
    </row>
    <row r="55" spans="2:18" ht="13.5">
      <c r="B55" s="25"/>
      <c r="C55" s="29"/>
      <c r="D55" s="57"/>
      <c r="E55" s="29"/>
      <c r="F55" s="29"/>
      <c r="G55" s="29"/>
      <c r="H55" s="58"/>
      <c r="I55" s="29"/>
      <c r="J55" s="57"/>
      <c r="K55" s="29"/>
      <c r="L55" s="29"/>
      <c r="M55" s="29"/>
      <c r="N55" s="29"/>
      <c r="O55" s="29"/>
      <c r="P55" s="58"/>
      <c r="Q55" s="29"/>
      <c r="R55" s="26"/>
    </row>
    <row r="56" spans="2:18" ht="13.5">
      <c r="B56" s="25"/>
      <c r="C56" s="29"/>
      <c r="D56" s="57"/>
      <c r="E56" s="29"/>
      <c r="F56" s="29"/>
      <c r="G56" s="29"/>
      <c r="H56" s="58"/>
      <c r="I56" s="29"/>
      <c r="J56" s="57"/>
      <c r="K56" s="29"/>
      <c r="L56" s="29"/>
      <c r="M56" s="29"/>
      <c r="N56" s="29"/>
      <c r="O56" s="29"/>
      <c r="P56" s="58"/>
      <c r="Q56" s="29"/>
      <c r="R56" s="26"/>
    </row>
    <row r="57" spans="2:18" ht="13.5">
      <c r="B57" s="25"/>
      <c r="C57" s="29"/>
      <c r="D57" s="57"/>
      <c r="E57" s="29"/>
      <c r="F57" s="29"/>
      <c r="G57" s="29"/>
      <c r="H57" s="58"/>
      <c r="I57" s="29"/>
      <c r="J57" s="57"/>
      <c r="K57" s="29"/>
      <c r="L57" s="29"/>
      <c r="M57" s="29"/>
      <c r="N57" s="29"/>
      <c r="O57" s="29"/>
      <c r="P57" s="58"/>
      <c r="Q57" s="29"/>
      <c r="R57" s="26"/>
    </row>
    <row r="58" spans="2:18" s="1" customFormat="1" ht="15">
      <c r="B58" s="39"/>
      <c r="C58" s="40"/>
      <c r="D58" s="59" t="s">
        <v>64</v>
      </c>
      <c r="E58" s="60"/>
      <c r="F58" s="60"/>
      <c r="G58" s="61" t="s">
        <v>65</v>
      </c>
      <c r="H58" s="62"/>
      <c r="I58" s="40"/>
      <c r="J58" s="59" t="s">
        <v>64</v>
      </c>
      <c r="K58" s="60"/>
      <c r="L58" s="60"/>
      <c r="M58" s="60"/>
      <c r="N58" s="61" t="s">
        <v>65</v>
      </c>
      <c r="O58" s="60"/>
      <c r="P58" s="62"/>
      <c r="Q58" s="40"/>
      <c r="R58" s="41"/>
    </row>
    <row r="59" spans="2:18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6"/>
    </row>
    <row r="60" spans="2:18" s="1" customFormat="1" ht="15">
      <c r="B60" s="39"/>
      <c r="C60" s="40"/>
      <c r="D60" s="54" t="s">
        <v>66</v>
      </c>
      <c r="E60" s="55"/>
      <c r="F60" s="55"/>
      <c r="G60" s="55"/>
      <c r="H60" s="56"/>
      <c r="I60" s="40"/>
      <c r="J60" s="54" t="s">
        <v>67</v>
      </c>
      <c r="K60" s="55"/>
      <c r="L60" s="55"/>
      <c r="M60" s="55"/>
      <c r="N60" s="55"/>
      <c r="O60" s="55"/>
      <c r="P60" s="56"/>
      <c r="Q60" s="40"/>
      <c r="R60" s="41"/>
    </row>
    <row r="61" spans="2:18" ht="13.5">
      <c r="B61" s="25"/>
      <c r="C61" s="29"/>
      <c r="D61" s="57"/>
      <c r="E61" s="29"/>
      <c r="F61" s="29"/>
      <c r="G61" s="29"/>
      <c r="H61" s="58"/>
      <c r="I61" s="29"/>
      <c r="J61" s="57"/>
      <c r="K61" s="29"/>
      <c r="L61" s="29"/>
      <c r="M61" s="29"/>
      <c r="N61" s="29"/>
      <c r="O61" s="29"/>
      <c r="P61" s="58"/>
      <c r="Q61" s="29"/>
      <c r="R61" s="26"/>
    </row>
    <row r="62" spans="2:18" ht="13.5">
      <c r="B62" s="25"/>
      <c r="C62" s="29"/>
      <c r="D62" s="57"/>
      <c r="E62" s="29"/>
      <c r="F62" s="29"/>
      <c r="G62" s="29"/>
      <c r="H62" s="58"/>
      <c r="I62" s="29"/>
      <c r="J62" s="57"/>
      <c r="K62" s="29"/>
      <c r="L62" s="29"/>
      <c r="M62" s="29"/>
      <c r="N62" s="29"/>
      <c r="O62" s="29"/>
      <c r="P62" s="58"/>
      <c r="Q62" s="29"/>
      <c r="R62" s="26"/>
    </row>
    <row r="63" spans="2:18" ht="13.5">
      <c r="B63" s="25"/>
      <c r="C63" s="29"/>
      <c r="D63" s="57"/>
      <c r="E63" s="29"/>
      <c r="F63" s="29"/>
      <c r="G63" s="29"/>
      <c r="H63" s="58"/>
      <c r="I63" s="29"/>
      <c r="J63" s="57"/>
      <c r="K63" s="29"/>
      <c r="L63" s="29"/>
      <c r="M63" s="29"/>
      <c r="N63" s="29"/>
      <c r="O63" s="29"/>
      <c r="P63" s="58"/>
      <c r="Q63" s="29"/>
      <c r="R63" s="26"/>
    </row>
    <row r="64" spans="2:18" ht="13.5">
      <c r="B64" s="25"/>
      <c r="C64" s="29"/>
      <c r="D64" s="57"/>
      <c r="E64" s="29"/>
      <c r="F64" s="29"/>
      <c r="G64" s="29"/>
      <c r="H64" s="58"/>
      <c r="I64" s="29"/>
      <c r="J64" s="57"/>
      <c r="K64" s="29"/>
      <c r="L64" s="29"/>
      <c r="M64" s="29"/>
      <c r="N64" s="29"/>
      <c r="O64" s="29"/>
      <c r="P64" s="58"/>
      <c r="Q64" s="29"/>
      <c r="R64" s="26"/>
    </row>
    <row r="65" spans="2:18" ht="13.5">
      <c r="B65" s="25"/>
      <c r="C65" s="29"/>
      <c r="D65" s="57"/>
      <c r="E65" s="29"/>
      <c r="F65" s="29"/>
      <c r="G65" s="29"/>
      <c r="H65" s="58"/>
      <c r="I65" s="29"/>
      <c r="J65" s="57"/>
      <c r="K65" s="29"/>
      <c r="L65" s="29"/>
      <c r="M65" s="29"/>
      <c r="N65" s="29"/>
      <c r="O65" s="29"/>
      <c r="P65" s="58"/>
      <c r="Q65" s="29"/>
      <c r="R65" s="26"/>
    </row>
    <row r="66" spans="2:18" ht="13.5">
      <c r="B66" s="25"/>
      <c r="C66" s="29"/>
      <c r="D66" s="57"/>
      <c r="E66" s="29"/>
      <c r="F66" s="29"/>
      <c r="G66" s="29"/>
      <c r="H66" s="58"/>
      <c r="I66" s="29"/>
      <c r="J66" s="57"/>
      <c r="K66" s="29"/>
      <c r="L66" s="29"/>
      <c r="M66" s="29"/>
      <c r="N66" s="29"/>
      <c r="O66" s="29"/>
      <c r="P66" s="58"/>
      <c r="Q66" s="29"/>
      <c r="R66" s="26"/>
    </row>
    <row r="67" spans="2:18" ht="13.5">
      <c r="B67" s="25"/>
      <c r="C67" s="29"/>
      <c r="D67" s="57"/>
      <c r="E67" s="29"/>
      <c r="F67" s="29"/>
      <c r="G67" s="29"/>
      <c r="H67" s="58"/>
      <c r="I67" s="29"/>
      <c r="J67" s="57"/>
      <c r="K67" s="29"/>
      <c r="L67" s="29"/>
      <c r="M67" s="29"/>
      <c r="N67" s="29"/>
      <c r="O67" s="29"/>
      <c r="P67" s="58"/>
      <c r="Q67" s="29"/>
      <c r="R67" s="26"/>
    </row>
    <row r="68" spans="2:18" ht="13.5">
      <c r="B68" s="25"/>
      <c r="C68" s="29"/>
      <c r="D68" s="57"/>
      <c r="E68" s="29"/>
      <c r="F68" s="29"/>
      <c r="G68" s="29"/>
      <c r="H68" s="58"/>
      <c r="I68" s="29"/>
      <c r="J68" s="57"/>
      <c r="K68" s="29"/>
      <c r="L68" s="29"/>
      <c r="M68" s="29"/>
      <c r="N68" s="29"/>
      <c r="O68" s="29"/>
      <c r="P68" s="58"/>
      <c r="Q68" s="29"/>
      <c r="R68" s="26"/>
    </row>
    <row r="69" spans="2:18" s="1" customFormat="1" ht="15">
      <c r="B69" s="39"/>
      <c r="C69" s="40"/>
      <c r="D69" s="59" t="s">
        <v>64</v>
      </c>
      <c r="E69" s="60"/>
      <c r="F69" s="60"/>
      <c r="G69" s="61" t="s">
        <v>65</v>
      </c>
      <c r="H69" s="62"/>
      <c r="I69" s="40"/>
      <c r="J69" s="59" t="s">
        <v>64</v>
      </c>
      <c r="K69" s="60"/>
      <c r="L69" s="60"/>
      <c r="M69" s="60"/>
      <c r="N69" s="61" t="s">
        <v>65</v>
      </c>
      <c r="O69" s="60"/>
      <c r="P69" s="62"/>
      <c r="Q69" s="40"/>
      <c r="R69" s="41"/>
    </row>
    <row r="70" spans="2:18" s="1" customFormat="1" ht="14.45" customHeight="1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/>
    </row>
    <row r="74" spans="2:18" s="1" customFormat="1" ht="6.95" customHeight="1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</row>
    <row r="75" spans="2:21" s="1" customFormat="1" ht="36.95" customHeight="1">
      <c r="B75" s="39"/>
      <c r="C75" s="214" t="s">
        <v>133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41"/>
      <c r="T75" s="126"/>
      <c r="U75" s="126"/>
    </row>
    <row r="76" spans="2:21" s="1" customFormat="1" ht="6.95" customHeight="1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1"/>
      <c r="T76" s="126"/>
      <c r="U76" s="126"/>
    </row>
    <row r="77" spans="2:21" s="1" customFormat="1" ht="36.95" customHeight="1">
      <c r="B77" s="39"/>
      <c r="C77" s="73" t="s">
        <v>19</v>
      </c>
      <c r="D77" s="40"/>
      <c r="E77" s="40"/>
      <c r="F77" s="231" t="str">
        <f>F6</f>
        <v>Vrchlice, Malešov, těžení nánosu v náhonu - IDVT10176237</v>
      </c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40"/>
      <c r="R77" s="41"/>
      <c r="T77" s="126"/>
      <c r="U77" s="126"/>
    </row>
    <row r="78" spans="2:21" s="1" customFormat="1" ht="6.95" customHeight="1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1"/>
      <c r="T78" s="126"/>
      <c r="U78" s="126"/>
    </row>
    <row r="79" spans="2:21" s="1" customFormat="1" ht="18" customHeight="1">
      <c r="B79" s="39"/>
      <c r="C79" s="33" t="s">
        <v>25</v>
      </c>
      <c r="D79" s="40"/>
      <c r="E79" s="40"/>
      <c r="F79" s="31" t="str">
        <f>F8</f>
        <v>k.ú.Malešov, 690830</v>
      </c>
      <c r="G79" s="40"/>
      <c r="H79" s="40"/>
      <c r="I79" s="40"/>
      <c r="J79" s="40"/>
      <c r="K79" s="33" t="s">
        <v>27</v>
      </c>
      <c r="L79" s="40"/>
      <c r="M79" s="259" t="str">
        <f>IF(O8="","",O8)</f>
        <v>29. 3. 2017</v>
      </c>
      <c r="N79" s="259"/>
      <c r="O79" s="259"/>
      <c r="P79" s="259"/>
      <c r="Q79" s="40"/>
      <c r="R79" s="41"/>
      <c r="T79" s="126"/>
      <c r="U79" s="126"/>
    </row>
    <row r="80" spans="2:21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  <c r="T80" s="126"/>
      <c r="U80" s="126"/>
    </row>
    <row r="81" spans="2:21" s="1" customFormat="1" ht="15">
      <c r="B81" s="39"/>
      <c r="C81" s="33" t="s">
        <v>33</v>
      </c>
      <c r="D81" s="40"/>
      <c r="E81" s="40"/>
      <c r="F81" s="31" t="str">
        <f>E11</f>
        <v>Povodí Labe st.p., závod Pardubice</v>
      </c>
      <c r="G81" s="40"/>
      <c r="H81" s="40"/>
      <c r="I81" s="40"/>
      <c r="J81" s="40"/>
      <c r="K81" s="33" t="s">
        <v>41</v>
      </c>
      <c r="L81" s="40"/>
      <c r="M81" s="218" t="str">
        <f>E17</f>
        <v>Ing.Čápová</v>
      </c>
      <c r="N81" s="218"/>
      <c r="O81" s="218"/>
      <c r="P81" s="218"/>
      <c r="Q81" s="218"/>
      <c r="R81" s="41"/>
      <c r="T81" s="126"/>
      <c r="U81" s="126"/>
    </row>
    <row r="82" spans="2:21" s="1" customFormat="1" ht="14.45" customHeight="1">
      <c r="B82" s="39"/>
      <c r="C82" s="33" t="s">
        <v>39</v>
      </c>
      <c r="D82" s="40"/>
      <c r="E82" s="40"/>
      <c r="F82" s="31" t="str">
        <f>IF(E14="","",E14)</f>
        <v>Vyplň údaj</v>
      </c>
      <c r="G82" s="40"/>
      <c r="H82" s="40"/>
      <c r="I82" s="40"/>
      <c r="J82" s="40"/>
      <c r="K82" s="33" t="s">
        <v>44</v>
      </c>
      <c r="L82" s="40"/>
      <c r="M82" s="218" t="str">
        <f>E20</f>
        <v>Ing.Jaroslava Čápová, Poděbrady 459</v>
      </c>
      <c r="N82" s="218"/>
      <c r="O82" s="218"/>
      <c r="P82" s="218"/>
      <c r="Q82" s="218"/>
      <c r="R82" s="41"/>
      <c r="T82" s="126"/>
      <c r="U82" s="126"/>
    </row>
    <row r="83" spans="2:21" s="1" customFormat="1" ht="10.3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  <c r="T83" s="126"/>
      <c r="U83" s="126"/>
    </row>
    <row r="84" spans="2:21" s="1" customFormat="1" ht="29.25" customHeight="1">
      <c r="B84" s="39"/>
      <c r="C84" s="264" t="s">
        <v>134</v>
      </c>
      <c r="D84" s="265"/>
      <c r="E84" s="265"/>
      <c r="F84" s="265"/>
      <c r="G84" s="265"/>
      <c r="H84" s="50"/>
      <c r="I84" s="50"/>
      <c r="J84" s="50"/>
      <c r="K84" s="50"/>
      <c r="L84" s="50"/>
      <c r="M84" s="50"/>
      <c r="N84" s="264" t="s">
        <v>135</v>
      </c>
      <c r="O84" s="265"/>
      <c r="P84" s="265"/>
      <c r="Q84" s="265"/>
      <c r="R84" s="41"/>
      <c r="T84" s="126"/>
      <c r="U84" s="126"/>
    </row>
    <row r="85" spans="2:21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  <c r="T85" s="126"/>
      <c r="U85" s="126"/>
    </row>
    <row r="86" spans="2:47" s="1" customFormat="1" ht="29.25" customHeight="1">
      <c r="B86" s="39"/>
      <c r="C86" s="127" t="s">
        <v>136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242">
        <f>N121</f>
        <v>0</v>
      </c>
      <c r="O86" s="266"/>
      <c r="P86" s="266"/>
      <c r="Q86" s="266"/>
      <c r="R86" s="41"/>
      <c r="T86" s="126"/>
      <c r="U86" s="126"/>
      <c r="AU86" s="21" t="s">
        <v>137</v>
      </c>
    </row>
    <row r="87" spans="2:21" s="6" customFormat="1" ht="24.95" customHeight="1">
      <c r="B87" s="128"/>
      <c r="C87" s="129"/>
      <c r="D87" s="130" t="s">
        <v>138</v>
      </c>
      <c r="E87" s="129"/>
      <c r="F87" s="129"/>
      <c r="G87" s="129"/>
      <c r="H87" s="129"/>
      <c r="I87" s="129"/>
      <c r="J87" s="129"/>
      <c r="K87" s="129"/>
      <c r="L87" s="129"/>
      <c r="M87" s="129"/>
      <c r="N87" s="267">
        <f>N122</f>
        <v>0</v>
      </c>
      <c r="O87" s="268"/>
      <c r="P87" s="268"/>
      <c r="Q87" s="268"/>
      <c r="R87" s="131"/>
      <c r="T87" s="132"/>
      <c r="U87" s="132"/>
    </row>
    <row r="88" spans="2:21" s="7" customFormat="1" ht="19.9" customHeight="1">
      <c r="B88" s="133"/>
      <c r="C88" s="134"/>
      <c r="D88" s="104" t="s">
        <v>139</v>
      </c>
      <c r="E88" s="134"/>
      <c r="F88" s="134"/>
      <c r="G88" s="134"/>
      <c r="H88" s="134"/>
      <c r="I88" s="134"/>
      <c r="J88" s="134"/>
      <c r="K88" s="134"/>
      <c r="L88" s="134"/>
      <c r="M88" s="134"/>
      <c r="N88" s="246">
        <f>N123</f>
        <v>0</v>
      </c>
      <c r="O88" s="269"/>
      <c r="P88" s="269"/>
      <c r="Q88" s="269"/>
      <c r="R88" s="135"/>
      <c r="T88" s="136"/>
      <c r="U88" s="136"/>
    </row>
    <row r="89" spans="2:21" s="7" customFormat="1" ht="19.9" customHeight="1">
      <c r="B89" s="133"/>
      <c r="C89" s="134"/>
      <c r="D89" s="104" t="s">
        <v>140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46">
        <f>N160</f>
        <v>0</v>
      </c>
      <c r="O89" s="269"/>
      <c r="P89" s="269"/>
      <c r="Q89" s="269"/>
      <c r="R89" s="135"/>
      <c r="T89" s="136"/>
      <c r="U89" s="136"/>
    </row>
    <row r="90" spans="2:21" s="7" customFormat="1" ht="19.9" customHeight="1">
      <c r="B90" s="133"/>
      <c r="C90" s="134"/>
      <c r="D90" s="104" t="s">
        <v>141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46">
        <f>N167</f>
        <v>0</v>
      </c>
      <c r="O90" s="269"/>
      <c r="P90" s="269"/>
      <c r="Q90" s="269"/>
      <c r="R90" s="135"/>
      <c r="T90" s="136"/>
      <c r="U90" s="136"/>
    </row>
    <row r="91" spans="2:21" s="6" customFormat="1" ht="24.95" customHeight="1">
      <c r="B91" s="128"/>
      <c r="C91" s="129"/>
      <c r="D91" s="130" t="s">
        <v>142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67">
        <f>N169</f>
        <v>0</v>
      </c>
      <c r="O91" s="268"/>
      <c r="P91" s="268"/>
      <c r="Q91" s="268"/>
      <c r="R91" s="131"/>
      <c r="T91" s="132"/>
      <c r="U91" s="132"/>
    </row>
    <row r="92" spans="2:21" s="7" customFormat="1" ht="19.9" customHeight="1">
      <c r="B92" s="133"/>
      <c r="C92" s="134"/>
      <c r="D92" s="104" t="s">
        <v>143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46">
        <f>N170</f>
        <v>0</v>
      </c>
      <c r="O92" s="269"/>
      <c r="P92" s="269"/>
      <c r="Q92" s="269"/>
      <c r="R92" s="135"/>
      <c r="T92" s="136"/>
      <c r="U92" s="136"/>
    </row>
    <row r="93" spans="2:21" s="7" customFormat="1" ht="19.9" customHeight="1">
      <c r="B93" s="133"/>
      <c r="C93" s="134"/>
      <c r="D93" s="104" t="s">
        <v>144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46">
        <f>N179</f>
        <v>0</v>
      </c>
      <c r="O93" s="269"/>
      <c r="P93" s="269"/>
      <c r="Q93" s="269"/>
      <c r="R93" s="135"/>
      <c r="T93" s="136"/>
      <c r="U93" s="136"/>
    </row>
    <row r="94" spans="2:21" s="7" customFormat="1" ht="19.9" customHeight="1">
      <c r="B94" s="133"/>
      <c r="C94" s="134"/>
      <c r="D94" s="104" t="s">
        <v>145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46">
        <f>N189</f>
        <v>0</v>
      </c>
      <c r="O94" s="269"/>
      <c r="P94" s="269"/>
      <c r="Q94" s="269"/>
      <c r="R94" s="135"/>
      <c r="T94" s="136"/>
      <c r="U94" s="136"/>
    </row>
    <row r="95" spans="2:21" s="6" customFormat="1" ht="21.75" customHeight="1">
      <c r="B95" s="128"/>
      <c r="C95" s="129"/>
      <c r="D95" s="130" t="s">
        <v>146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70">
        <f>N194</f>
        <v>0</v>
      </c>
      <c r="O95" s="268"/>
      <c r="P95" s="268"/>
      <c r="Q95" s="268"/>
      <c r="R95" s="131"/>
      <c r="T95" s="132"/>
      <c r="U95" s="132"/>
    </row>
    <row r="96" spans="2:21" s="1" customFormat="1" ht="21.75" customHeight="1"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1"/>
      <c r="T96" s="126"/>
      <c r="U96" s="126"/>
    </row>
    <row r="97" spans="2:21" s="1" customFormat="1" ht="29.25" customHeight="1">
      <c r="B97" s="39"/>
      <c r="C97" s="127" t="s">
        <v>147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266">
        <f>ROUND(N98+N99+N100+N101+N102+N103,2)</f>
        <v>0</v>
      </c>
      <c r="O97" s="271"/>
      <c r="P97" s="271"/>
      <c r="Q97" s="271"/>
      <c r="R97" s="41"/>
      <c r="T97" s="137"/>
      <c r="U97" s="138" t="s">
        <v>52</v>
      </c>
    </row>
    <row r="98" spans="2:65" s="1" customFormat="1" ht="18" customHeight="1">
      <c r="B98" s="39"/>
      <c r="C98" s="40"/>
      <c r="D98" s="243" t="s">
        <v>148</v>
      </c>
      <c r="E98" s="244"/>
      <c r="F98" s="244"/>
      <c r="G98" s="244"/>
      <c r="H98" s="244"/>
      <c r="I98" s="40"/>
      <c r="J98" s="40"/>
      <c r="K98" s="40"/>
      <c r="L98" s="40"/>
      <c r="M98" s="40"/>
      <c r="N98" s="245">
        <f>ROUND(N86*T98,2)</f>
        <v>0</v>
      </c>
      <c r="O98" s="246"/>
      <c r="P98" s="246"/>
      <c r="Q98" s="246"/>
      <c r="R98" s="41"/>
      <c r="S98" s="139"/>
      <c r="T98" s="140"/>
      <c r="U98" s="141" t="s">
        <v>53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149</v>
      </c>
      <c r="AZ98" s="142"/>
      <c r="BA98" s="142"/>
      <c r="BB98" s="142"/>
      <c r="BC98" s="142"/>
      <c r="BD98" s="142"/>
      <c r="BE98" s="144">
        <f aca="true" t="shared" si="0" ref="BE98:BE103">IF(U98="základní",N98,0)</f>
        <v>0</v>
      </c>
      <c r="BF98" s="144">
        <f aca="true" t="shared" si="1" ref="BF98:BF103">IF(U98="snížená",N98,0)</f>
        <v>0</v>
      </c>
      <c r="BG98" s="144">
        <f aca="true" t="shared" si="2" ref="BG98:BG103">IF(U98="zákl. přenesená",N98,0)</f>
        <v>0</v>
      </c>
      <c r="BH98" s="144">
        <f aca="true" t="shared" si="3" ref="BH98:BH103">IF(U98="sníž. přenesená",N98,0)</f>
        <v>0</v>
      </c>
      <c r="BI98" s="144">
        <f aca="true" t="shared" si="4" ref="BI98:BI103">IF(U98="nulová",N98,0)</f>
        <v>0</v>
      </c>
      <c r="BJ98" s="143" t="s">
        <v>93</v>
      </c>
      <c r="BK98" s="142"/>
      <c r="BL98" s="142"/>
      <c r="BM98" s="142"/>
    </row>
    <row r="99" spans="2:65" s="1" customFormat="1" ht="18" customHeight="1">
      <c r="B99" s="39"/>
      <c r="C99" s="40"/>
      <c r="D99" s="243" t="s">
        <v>150</v>
      </c>
      <c r="E99" s="244"/>
      <c r="F99" s="244"/>
      <c r="G99" s="244"/>
      <c r="H99" s="244"/>
      <c r="I99" s="40"/>
      <c r="J99" s="40"/>
      <c r="K99" s="40"/>
      <c r="L99" s="40"/>
      <c r="M99" s="40"/>
      <c r="N99" s="245">
        <f>ROUND(N86*T99,2)</f>
        <v>0</v>
      </c>
      <c r="O99" s="246"/>
      <c r="P99" s="246"/>
      <c r="Q99" s="246"/>
      <c r="R99" s="41"/>
      <c r="S99" s="139"/>
      <c r="T99" s="140"/>
      <c r="U99" s="141" t="s">
        <v>53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149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93</v>
      </c>
      <c r="BK99" s="142"/>
      <c r="BL99" s="142"/>
      <c r="BM99" s="142"/>
    </row>
    <row r="100" spans="2:65" s="1" customFormat="1" ht="18" customHeight="1">
      <c r="B100" s="39"/>
      <c r="C100" s="40"/>
      <c r="D100" s="243" t="s">
        <v>151</v>
      </c>
      <c r="E100" s="244"/>
      <c r="F100" s="244"/>
      <c r="G100" s="244"/>
      <c r="H100" s="244"/>
      <c r="I100" s="40"/>
      <c r="J100" s="40"/>
      <c r="K100" s="40"/>
      <c r="L100" s="40"/>
      <c r="M100" s="40"/>
      <c r="N100" s="245">
        <f>ROUND(N86*T100,2)</f>
        <v>0</v>
      </c>
      <c r="O100" s="246"/>
      <c r="P100" s="246"/>
      <c r="Q100" s="246"/>
      <c r="R100" s="41"/>
      <c r="S100" s="139"/>
      <c r="T100" s="140"/>
      <c r="U100" s="141" t="s">
        <v>53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149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93</v>
      </c>
      <c r="BK100" s="142"/>
      <c r="BL100" s="142"/>
      <c r="BM100" s="142"/>
    </row>
    <row r="101" spans="2:65" s="1" customFormat="1" ht="18" customHeight="1">
      <c r="B101" s="39"/>
      <c r="C101" s="40"/>
      <c r="D101" s="243" t="s">
        <v>152</v>
      </c>
      <c r="E101" s="244"/>
      <c r="F101" s="244"/>
      <c r="G101" s="244"/>
      <c r="H101" s="244"/>
      <c r="I101" s="40"/>
      <c r="J101" s="40"/>
      <c r="K101" s="40"/>
      <c r="L101" s="40"/>
      <c r="M101" s="40"/>
      <c r="N101" s="245">
        <f>ROUND(N86*T101,2)</f>
        <v>0</v>
      </c>
      <c r="O101" s="246"/>
      <c r="P101" s="246"/>
      <c r="Q101" s="246"/>
      <c r="R101" s="41"/>
      <c r="S101" s="139"/>
      <c r="T101" s="140"/>
      <c r="U101" s="141" t="s">
        <v>53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149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93</v>
      </c>
      <c r="BK101" s="142"/>
      <c r="BL101" s="142"/>
      <c r="BM101" s="142"/>
    </row>
    <row r="102" spans="2:65" s="1" customFormat="1" ht="18" customHeight="1">
      <c r="B102" s="39"/>
      <c r="C102" s="40"/>
      <c r="D102" s="243" t="s">
        <v>153</v>
      </c>
      <c r="E102" s="244"/>
      <c r="F102" s="244"/>
      <c r="G102" s="244"/>
      <c r="H102" s="244"/>
      <c r="I102" s="40"/>
      <c r="J102" s="40"/>
      <c r="K102" s="40"/>
      <c r="L102" s="40"/>
      <c r="M102" s="40"/>
      <c r="N102" s="245">
        <f>ROUND(N86*T102,2)</f>
        <v>0</v>
      </c>
      <c r="O102" s="246"/>
      <c r="P102" s="246"/>
      <c r="Q102" s="246"/>
      <c r="R102" s="41"/>
      <c r="S102" s="139"/>
      <c r="T102" s="140"/>
      <c r="U102" s="141" t="s">
        <v>53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149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93</v>
      </c>
      <c r="BK102" s="142"/>
      <c r="BL102" s="142"/>
      <c r="BM102" s="142"/>
    </row>
    <row r="103" spans="2:65" s="1" customFormat="1" ht="18" customHeight="1">
      <c r="B103" s="39"/>
      <c r="C103" s="40"/>
      <c r="D103" s="104" t="s">
        <v>154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245">
        <f>ROUND(N86*T103,2)</f>
        <v>0</v>
      </c>
      <c r="O103" s="246"/>
      <c r="P103" s="246"/>
      <c r="Q103" s="246"/>
      <c r="R103" s="41"/>
      <c r="S103" s="139"/>
      <c r="T103" s="145"/>
      <c r="U103" s="146" t="s">
        <v>53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155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93</v>
      </c>
      <c r="BK103" s="142"/>
      <c r="BL103" s="142"/>
      <c r="BM103" s="142"/>
    </row>
    <row r="104" spans="2:21" s="1" customFormat="1" ht="13.5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1"/>
      <c r="T104" s="126"/>
      <c r="U104" s="126"/>
    </row>
    <row r="105" spans="2:21" s="1" customFormat="1" ht="29.25" customHeight="1">
      <c r="B105" s="39"/>
      <c r="C105" s="115" t="s">
        <v>103</v>
      </c>
      <c r="D105" s="50"/>
      <c r="E105" s="50"/>
      <c r="F105" s="50"/>
      <c r="G105" s="50"/>
      <c r="H105" s="50"/>
      <c r="I105" s="50"/>
      <c r="J105" s="50"/>
      <c r="K105" s="50"/>
      <c r="L105" s="255">
        <f>ROUND(SUM(N86+N97),2)</f>
        <v>0</v>
      </c>
      <c r="M105" s="255"/>
      <c r="N105" s="255"/>
      <c r="O105" s="255"/>
      <c r="P105" s="255"/>
      <c r="Q105" s="255"/>
      <c r="R105" s="41"/>
      <c r="T105" s="126"/>
      <c r="U105" s="126"/>
    </row>
    <row r="106" spans="2:21" s="1" customFormat="1" ht="6.95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  <c r="T106" s="126"/>
      <c r="U106" s="126"/>
    </row>
    <row r="110" spans="2:18" s="1" customFormat="1" ht="6.95" customHeight="1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spans="2:18" s="1" customFormat="1" ht="36.95" customHeight="1">
      <c r="B111" s="39"/>
      <c r="C111" s="214" t="s">
        <v>156</v>
      </c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41"/>
    </row>
    <row r="112" spans="2:18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spans="2:18" s="1" customFormat="1" ht="36.95" customHeight="1">
      <c r="B113" s="39"/>
      <c r="C113" s="73" t="s">
        <v>19</v>
      </c>
      <c r="D113" s="40"/>
      <c r="E113" s="40"/>
      <c r="F113" s="231" t="str">
        <f>F6</f>
        <v>Vrchlice, Malešov, těžení nánosu v náhonu - IDVT10176237</v>
      </c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40"/>
      <c r="R113" s="41"/>
    </row>
    <row r="114" spans="2:18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18" s="1" customFormat="1" ht="18" customHeight="1">
      <c r="B115" s="39"/>
      <c r="C115" s="33" t="s">
        <v>25</v>
      </c>
      <c r="D115" s="40"/>
      <c r="E115" s="40"/>
      <c r="F115" s="31" t="str">
        <f>F8</f>
        <v>k.ú.Malešov, 690830</v>
      </c>
      <c r="G115" s="40"/>
      <c r="H115" s="40"/>
      <c r="I115" s="40"/>
      <c r="J115" s="40"/>
      <c r="K115" s="33" t="s">
        <v>27</v>
      </c>
      <c r="L115" s="40"/>
      <c r="M115" s="259" t="str">
        <f>IF(O8="","",O8)</f>
        <v>29. 3. 2017</v>
      </c>
      <c r="N115" s="259"/>
      <c r="O115" s="259"/>
      <c r="P115" s="259"/>
      <c r="Q115" s="40"/>
      <c r="R115" s="41"/>
    </row>
    <row r="116" spans="2:18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18" s="1" customFormat="1" ht="15">
      <c r="B117" s="39"/>
      <c r="C117" s="33" t="s">
        <v>33</v>
      </c>
      <c r="D117" s="40"/>
      <c r="E117" s="40"/>
      <c r="F117" s="31" t="str">
        <f>E11</f>
        <v>Povodí Labe st.p., závod Pardubice</v>
      </c>
      <c r="G117" s="40"/>
      <c r="H117" s="40"/>
      <c r="I117" s="40"/>
      <c r="J117" s="40"/>
      <c r="K117" s="33" t="s">
        <v>41</v>
      </c>
      <c r="L117" s="40"/>
      <c r="M117" s="218" t="str">
        <f>E17</f>
        <v>Ing.Čápová</v>
      </c>
      <c r="N117" s="218"/>
      <c r="O117" s="218"/>
      <c r="P117" s="218"/>
      <c r="Q117" s="218"/>
      <c r="R117" s="41"/>
    </row>
    <row r="118" spans="2:18" s="1" customFormat="1" ht="14.45" customHeight="1">
      <c r="B118" s="39"/>
      <c r="C118" s="33" t="s">
        <v>39</v>
      </c>
      <c r="D118" s="40"/>
      <c r="E118" s="40"/>
      <c r="F118" s="31" t="str">
        <f>IF(E14="","",E14)</f>
        <v>Vyplň údaj</v>
      </c>
      <c r="G118" s="40"/>
      <c r="H118" s="40"/>
      <c r="I118" s="40"/>
      <c r="J118" s="40"/>
      <c r="K118" s="33" t="s">
        <v>44</v>
      </c>
      <c r="L118" s="40"/>
      <c r="M118" s="218" t="str">
        <f>E20</f>
        <v>Ing.Jaroslava Čápová, Poděbrady 459</v>
      </c>
      <c r="N118" s="218"/>
      <c r="O118" s="218"/>
      <c r="P118" s="218"/>
      <c r="Q118" s="218"/>
      <c r="R118" s="41"/>
    </row>
    <row r="119" spans="2:18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27" s="8" customFormat="1" ht="29.25" customHeight="1">
      <c r="B120" s="147"/>
      <c r="C120" s="148" t="s">
        <v>157</v>
      </c>
      <c r="D120" s="149" t="s">
        <v>158</v>
      </c>
      <c r="E120" s="149" t="s">
        <v>70</v>
      </c>
      <c r="F120" s="279" t="s">
        <v>159</v>
      </c>
      <c r="G120" s="279"/>
      <c r="H120" s="279"/>
      <c r="I120" s="279"/>
      <c r="J120" s="149" t="s">
        <v>132</v>
      </c>
      <c r="K120" s="149" t="s">
        <v>160</v>
      </c>
      <c r="L120" s="280" t="s">
        <v>161</v>
      </c>
      <c r="M120" s="280"/>
      <c r="N120" s="279" t="s">
        <v>135</v>
      </c>
      <c r="O120" s="279"/>
      <c r="P120" s="279"/>
      <c r="Q120" s="281"/>
      <c r="R120" s="150"/>
      <c r="T120" s="83" t="s">
        <v>162</v>
      </c>
      <c r="U120" s="84" t="s">
        <v>52</v>
      </c>
      <c r="V120" s="84" t="s">
        <v>163</v>
      </c>
      <c r="W120" s="84" t="s">
        <v>164</v>
      </c>
      <c r="X120" s="84" t="s">
        <v>165</v>
      </c>
      <c r="Y120" s="84" t="s">
        <v>166</v>
      </c>
      <c r="Z120" s="84" t="s">
        <v>167</v>
      </c>
      <c r="AA120" s="85" t="s">
        <v>168</v>
      </c>
    </row>
    <row r="121" spans="2:63" s="1" customFormat="1" ht="29.25" customHeight="1">
      <c r="B121" s="39"/>
      <c r="C121" s="87" t="s">
        <v>127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73">
        <f>BK121</f>
        <v>0</v>
      </c>
      <c r="O121" s="274"/>
      <c r="P121" s="274"/>
      <c r="Q121" s="274"/>
      <c r="R121" s="41"/>
      <c r="T121" s="86"/>
      <c r="U121" s="55"/>
      <c r="V121" s="55"/>
      <c r="W121" s="151">
        <f>W122+W169+W194</f>
        <v>0</v>
      </c>
      <c r="X121" s="55"/>
      <c r="Y121" s="151">
        <f>Y122+Y169+Y194</f>
        <v>6.5883769999999995</v>
      </c>
      <c r="Z121" s="55"/>
      <c r="AA121" s="152">
        <f>AA122+AA169+AA194</f>
        <v>0</v>
      </c>
      <c r="AT121" s="21" t="s">
        <v>87</v>
      </c>
      <c r="AU121" s="21" t="s">
        <v>137</v>
      </c>
      <c r="BK121" s="153">
        <f>BK122+BK169+BK194</f>
        <v>0</v>
      </c>
    </row>
    <row r="122" spans="2:63" s="9" customFormat="1" ht="37.35" customHeight="1">
      <c r="B122" s="154"/>
      <c r="C122" s="155"/>
      <c r="D122" s="156" t="s">
        <v>138</v>
      </c>
      <c r="E122" s="156"/>
      <c r="F122" s="156"/>
      <c r="G122" s="156"/>
      <c r="H122" s="156"/>
      <c r="I122" s="156"/>
      <c r="J122" s="156"/>
      <c r="K122" s="156"/>
      <c r="L122" s="156"/>
      <c r="M122" s="156"/>
      <c r="N122" s="270">
        <f>BK122</f>
        <v>0</v>
      </c>
      <c r="O122" s="267"/>
      <c r="P122" s="267"/>
      <c r="Q122" s="267"/>
      <c r="R122" s="157"/>
      <c r="T122" s="158"/>
      <c r="U122" s="155"/>
      <c r="V122" s="155"/>
      <c r="W122" s="159">
        <f>W123+W160+W167</f>
        <v>0</v>
      </c>
      <c r="X122" s="155"/>
      <c r="Y122" s="159">
        <f>Y123+Y160+Y167</f>
        <v>6.5883769999999995</v>
      </c>
      <c r="Z122" s="155"/>
      <c r="AA122" s="160">
        <f>AA123+AA160+AA167</f>
        <v>0</v>
      </c>
      <c r="AR122" s="161" t="s">
        <v>93</v>
      </c>
      <c r="AT122" s="162" t="s">
        <v>87</v>
      </c>
      <c r="AU122" s="162" t="s">
        <v>88</v>
      </c>
      <c r="AY122" s="161" t="s">
        <v>169</v>
      </c>
      <c r="BK122" s="163">
        <f>BK123+BK160+BK167</f>
        <v>0</v>
      </c>
    </row>
    <row r="123" spans="2:63" s="9" customFormat="1" ht="19.9" customHeight="1">
      <c r="B123" s="154"/>
      <c r="C123" s="155"/>
      <c r="D123" s="164" t="s">
        <v>139</v>
      </c>
      <c r="E123" s="164"/>
      <c r="F123" s="164"/>
      <c r="G123" s="164"/>
      <c r="H123" s="164"/>
      <c r="I123" s="164"/>
      <c r="J123" s="164"/>
      <c r="K123" s="164"/>
      <c r="L123" s="164"/>
      <c r="M123" s="164"/>
      <c r="N123" s="275">
        <f>BK123</f>
        <v>0</v>
      </c>
      <c r="O123" s="276"/>
      <c r="P123" s="276"/>
      <c r="Q123" s="276"/>
      <c r="R123" s="157"/>
      <c r="T123" s="158"/>
      <c r="U123" s="155"/>
      <c r="V123" s="155"/>
      <c r="W123" s="159">
        <f>SUM(W124:W159)</f>
        <v>0</v>
      </c>
      <c r="X123" s="155"/>
      <c r="Y123" s="159">
        <f>SUM(Y124:Y159)</f>
        <v>5.5883769999999995</v>
      </c>
      <c r="Z123" s="155"/>
      <c r="AA123" s="160">
        <f>SUM(AA124:AA159)</f>
        <v>0</v>
      </c>
      <c r="AR123" s="161" t="s">
        <v>93</v>
      </c>
      <c r="AT123" s="162" t="s">
        <v>87</v>
      </c>
      <c r="AU123" s="162" t="s">
        <v>93</v>
      </c>
      <c r="AY123" s="161" t="s">
        <v>169</v>
      </c>
      <c r="BK123" s="163">
        <f>SUM(BK124:BK159)</f>
        <v>0</v>
      </c>
    </row>
    <row r="124" spans="2:65" s="1" customFormat="1" ht="22.5" customHeight="1">
      <c r="B124" s="39"/>
      <c r="C124" s="165" t="s">
        <v>93</v>
      </c>
      <c r="D124" s="165" t="s">
        <v>170</v>
      </c>
      <c r="E124" s="166" t="s">
        <v>171</v>
      </c>
      <c r="F124" s="282" t="s">
        <v>172</v>
      </c>
      <c r="G124" s="282"/>
      <c r="H124" s="282"/>
      <c r="I124" s="282"/>
      <c r="J124" s="167" t="s">
        <v>116</v>
      </c>
      <c r="K124" s="168">
        <v>0.141</v>
      </c>
      <c r="L124" s="283">
        <v>0</v>
      </c>
      <c r="M124" s="284"/>
      <c r="N124" s="272">
        <f>ROUND(L124*K124,2)</f>
        <v>0</v>
      </c>
      <c r="O124" s="272"/>
      <c r="P124" s="272"/>
      <c r="Q124" s="272"/>
      <c r="R124" s="41"/>
      <c r="T124" s="169" t="s">
        <v>38</v>
      </c>
      <c r="U124" s="48" t="s">
        <v>53</v>
      </c>
      <c r="V124" s="40"/>
      <c r="W124" s="170">
        <f>V124*K124</f>
        <v>0</v>
      </c>
      <c r="X124" s="170">
        <v>0.247</v>
      </c>
      <c r="Y124" s="170">
        <f>X124*K124</f>
        <v>0.034827</v>
      </c>
      <c r="Z124" s="170">
        <v>0</v>
      </c>
      <c r="AA124" s="171">
        <f>Z124*K124</f>
        <v>0</v>
      </c>
      <c r="AR124" s="21" t="s">
        <v>173</v>
      </c>
      <c r="AT124" s="21" t="s">
        <v>170</v>
      </c>
      <c r="AU124" s="21" t="s">
        <v>113</v>
      </c>
      <c r="AY124" s="21" t="s">
        <v>169</v>
      </c>
      <c r="BE124" s="108">
        <f>IF(U124="základní",N124,0)</f>
        <v>0</v>
      </c>
      <c r="BF124" s="108">
        <f>IF(U124="snížená",N124,0)</f>
        <v>0</v>
      </c>
      <c r="BG124" s="108">
        <f>IF(U124="zákl. přenesená",N124,0)</f>
        <v>0</v>
      </c>
      <c r="BH124" s="108">
        <f>IF(U124="sníž. přenesená",N124,0)</f>
        <v>0</v>
      </c>
      <c r="BI124" s="108">
        <f>IF(U124="nulová",N124,0)</f>
        <v>0</v>
      </c>
      <c r="BJ124" s="21" t="s">
        <v>93</v>
      </c>
      <c r="BK124" s="108">
        <f>ROUND(L124*K124,2)</f>
        <v>0</v>
      </c>
      <c r="BL124" s="21" t="s">
        <v>173</v>
      </c>
      <c r="BM124" s="21" t="s">
        <v>174</v>
      </c>
    </row>
    <row r="125" spans="2:51" s="10" customFormat="1" ht="31.5" customHeight="1">
      <c r="B125" s="172"/>
      <c r="C125" s="173"/>
      <c r="D125" s="173"/>
      <c r="E125" s="174" t="s">
        <v>114</v>
      </c>
      <c r="F125" s="285" t="s">
        <v>175</v>
      </c>
      <c r="G125" s="286"/>
      <c r="H125" s="286"/>
      <c r="I125" s="286"/>
      <c r="J125" s="173"/>
      <c r="K125" s="175">
        <v>0.141</v>
      </c>
      <c r="L125" s="173"/>
      <c r="M125" s="173"/>
      <c r="N125" s="173"/>
      <c r="O125" s="173"/>
      <c r="P125" s="173"/>
      <c r="Q125" s="173"/>
      <c r="R125" s="176"/>
      <c r="T125" s="177"/>
      <c r="U125" s="173"/>
      <c r="V125" s="173"/>
      <c r="W125" s="173"/>
      <c r="X125" s="173"/>
      <c r="Y125" s="173"/>
      <c r="Z125" s="173"/>
      <c r="AA125" s="178"/>
      <c r="AT125" s="179" t="s">
        <v>176</v>
      </c>
      <c r="AU125" s="179" t="s">
        <v>113</v>
      </c>
      <c r="AV125" s="10" t="s">
        <v>113</v>
      </c>
      <c r="AW125" s="10" t="s">
        <v>43</v>
      </c>
      <c r="AX125" s="10" t="s">
        <v>93</v>
      </c>
      <c r="AY125" s="179" t="s">
        <v>169</v>
      </c>
    </row>
    <row r="126" spans="2:65" s="1" customFormat="1" ht="31.5" customHeight="1">
      <c r="B126" s="39"/>
      <c r="C126" s="165" t="s">
        <v>113</v>
      </c>
      <c r="D126" s="165" t="s">
        <v>170</v>
      </c>
      <c r="E126" s="166" t="s">
        <v>177</v>
      </c>
      <c r="F126" s="282" t="s">
        <v>178</v>
      </c>
      <c r="G126" s="282"/>
      <c r="H126" s="282"/>
      <c r="I126" s="282"/>
      <c r="J126" s="167" t="s">
        <v>179</v>
      </c>
      <c r="K126" s="168">
        <v>5</v>
      </c>
      <c r="L126" s="283">
        <v>0</v>
      </c>
      <c r="M126" s="284"/>
      <c r="N126" s="272">
        <f>ROUND(L126*K126,2)</f>
        <v>0</v>
      </c>
      <c r="O126" s="272"/>
      <c r="P126" s="272"/>
      <c r="Q126" s="272"/>
      <c r="R126" s="41"/>
      <c r="T126" s="169" t="s">
        <v>38</v>
      </c>
      <c r="U126" s="48" t="s">
        <v>53</v>
      </c>
      <c r="V126" s="40"/>
      <c r="W126" s="170">
        <f>V126*K126</f>
        <v>0</v>
      </c>
      <c r="X126" s="170">
        <v>0.0369</v>
      </c>
      <c r="Y126" s="170">
        <f>X126*K126</f>
        <v>0.1845</v>
      </c>
      <c r="Z126" s="170">
        <v>0</v>
      </c>
      <c r="AA126" s="171">
        <f>Z126*K126</f>
        <v>0</v>
      </c>
      <c r="AR126" s="21" t="s">
        <v>173</v>
      </c>
      <c r="AT126" s="21" t="s">
        <v>170</v>
      </c>
      <c r="AU126" s="21" t="s">
        <v>113</v>
      </c>
      <c r="AY126" s="21" t="s">
        <v>169</v>
      </c>
      <c r="BE126" s="108">
        <f>IF(U126="základní",N126,0)</f>
        <v>0</v>
      </c>
      <c r="BF126" s="108">
        <f>IF(U126="snížená",N126,0)</f>
        <v>0</v>
      </c>
      <c r="BG126" s="108">
        <f>IF(U126="zákl. přenesená",N126,0)</f>
        <v>0</v>
      </c>
      <c r="BH126" s="108">
        <f>IF(U126="sníž. přenesená",N126,0)</f>
        <v>0</v>
      </c>
      <c r="BI126" s="108">
        <f>IF(U126="nulová",N126,0)</f>
        <v>0</v>
      </c>
      <c r="BJ126" s="21" t="s">
        <v>93</v>
      </c>
      <c r="BK126" s="108">
        <f>ROUND(L126*K126,2)</f>
        <v>0</v>
      </c>
      <c r="BL126" s="21" t="s">
        <v>173</v>
      </c>
      <c r="BM126" s="21" t="s">
        <v>180</v>
      </c>
    </row>
    <row r="127" spans="2:51" s="10" customFormat="1" ht="22.5" customHeight="1">
      <c r="B127" s="172"/>
      <c r="C127" s="173"/>
      <c r="D127" s="173"/>
      <c r="E127" s="174" t="s">
        <v>38</v>
      </c>
      <c r="F127" s="285" t="s">
        <v>181</v>
      </c>
      <c r="G127" s="286"/>
      <c r="H127" s="286"/>
      <c r="I127" s="286"/>
      <c r="J127" s="173"/>
      <c r="K127" s="175">
        <v>5</v>
      </c>
      <c r="L127" s="173"/>
      <c r="M127" s="173"/>
      <c r="N127" s="173"/>
      <c r="O127" s="173"/>
      <c r="P127" s="173"/>
      <c r="Q127" s="173"/>
      <c r="R127" s="176"/>
      <c r="T127" s="177"/>
      <c r="U127" s="173"/>
      <c r="V127" s="173"/>
      <c r="W127" s="173"/>
      <c r="X127" s="173"/>
      <c r="Y127" s="173"/>
      <c r="Z127" s="173"/>
      <c r="AA127" s="178"/>
      <c r="AT127" s="179" t="s">
        <v>176</v>
      </c>
      <c r="AU127" s="179" t="s">
        <v>113</v>
      </c>
      <c r="AV127" s="10" t="s">
        <v>113</v>
      </c>
      <c r="AW127" s="10" t="s">
        <v>43</v>
      </c>
      <c r="AX127" s="10" t="s">
        <v>93</v>
      </c>
      <c r="AY127" s="179" t="s">
        <v>169</v>
      </c>
    </row>
    <row r="128" spans="2:65" s="1" customFormat="1" ht="31.5" customHeight="1">
      <c r="B128" s="39"/>
      <c r="C128" s="165" t="s">
        <v>173</v>
      </c>
      <c r="D128" s="165" t="s">
        <v>170</v>
      </c>
      <c r="E128" s="166" t="s">
        <v>182</v>
      </c>
      <c r="F128" s="282" t="s">
        <v>183</v>
      </c>
      <c r="G128" s="282"/>
      <c r="H128" s="282"/>
      <c r="I128" s="282"/>
      <c r="J128" s="167" t="s">
        <v>111</v>
      </c>
      <c r="K128" s="168">
        <v>280</v>
      </c>
      <c r="L128" s="283">
        <v>0</v>
      </c>
      <c r="M128" s="284"/>
      <c r="N128" s="272">
        <f>ROUND(L128*K128,2)</f>
        <v>0</v>
      </c>
      <c r="O128" s="272"/>
      <c r="P128" s="272"/>
      <c r="Q128" s="272"/>
      <c r="R128" s="41"/>
      <c r="T128" s="169" t="s">
        <v>38</v>
      </c>
      <c r="U128" s="48" t="s">
        <v>53</v>
      </c>
      <c r="V128" s="40"/>
      <c r="W128" s="170">
        <f>V128*K128</f>
        <v>0</v>
      </c>
      <c r="X128" s="170">
        <v>0</v>
      </c>
      <c r="Y128" s="170">
        <f>X128*K128</f>
        <v>0</v>
      </c>
      <c r="Z128" s="170">
        <v>0</v>
      </c>
      <c r="AA128" s="171">
        <f>Z128*K128</f>
        <v>0</v>
      </c>
      <c r="AR128" s="21" t="s">
        <v>173</v>
      </c>
      <c r="AT128" s="21" t="s">
        <v>170</v>
      </c>
      <c r="AU128" s="21" t="s">
        <v>113</v>
      </c>
      <c r="AY128" s="21" t="s">
        <v>169</v>
      </c>
      <c r="BE128" s="108">
        <f>IF(U128="základní",N128,0)</f>
        <v>0</v>
      </c>
      <c r="BF128" s="108">
        <f>IF(U128="snížená",N128,0)</f>
        <v>0</v>
      </c>
      <c r="BG128" s="108">
        <f>IF(U128="zákl. přenesená",N128,0)</f>
        <v>0</v>
      </c>
      <c r="BH128" s="108">
        <f>IF(U128="sníž. přenesená",N128,0)</f>
        <v>0</v>
      </c>
      <c r="BI128" s="108">
        <f>IF(U128="nulová",N128,0)</f>
        <v>0</v>
      </c>
      <c r="BJ128" s="21" t="s">
        <v>93</v>
      </c>
      <c r="BK128" s="108">
        <f>ROUND(L128*K128,2)</f>
        <v>0</v>
      </c>
      <c r="BL128" s="21" t="s">
        <v>173</v>
      </c>
      <c r="BM128" s="21" t="s">
        <v>184</v>
      </c>
    </row>
    <row r="129" spans="2:51" s="10" customFormat="1" ht="31.5" customHeight="1">
      <c r="B129" s="172"/>
      <c r="C129" s="173"/>
      <c r="D129" s="173"/>
      <c r="E129" s="174" t="s">
        <v>38</v>
      </c>
      <c r="F129" s="285" t="s">
        <v>185</v>
      </c>
      <c r="G129" s="286"/>
      <c r="H129" s="286"/>
      <c r="I129" s="286"/>
      <c r="J129" s="173"/>
      <c r="K129" s="175">
        <v>12.488</v>
      </c>
      <c r="L129" s="173"/>
      <c r="M129" s="173"/>
      <c r="N129" s="173"/>
      <c r="O129" s="173"/>
      <c r="P129" s="173"/>
      <c r="Q129" s="173"/>
      <c r="R129" s="176"/>
      <c r="T129" s="177"/>
      <c r="U129" s="173"/>
      <c r="V129" s="173"/>
      <c r="W129" s="173"/>
      <c r="X129" s="173"/>
      <c r="Y129" s="173"/>
      <c r="Z129" s="173"/>
      <c r="AA129" s="178"/>
      <c r="AT129" s="179" t="s">
        <v>176</v>
      </c>
      <c r="AU129" s="179" t="s">
        <v>113</v>
      </c>
      <c r="AV129" s="10" t="s">
        <v>113</v>
      </c>
      <c r="AW129" s="10" t="s">
        <v>43</v>
      </c>
      <c r="AX129" s="10" t="s">
        <v>88</v>
      </c>
      <c r="AY129" s="179" t="s">
        <v>169</v>
      </c>
    </row>
    <row r="130" spans="2:51" s="10" customFormat="1" ht="31.5" customHeight="1">
      <c r="B130" s="172"/>
      <c r="C130" s="173"/>
      <c r="D130" s="173"/>
      <c r="E130" s="174" t="s">
        <v>38</v>
      </c>
      <c r="F130" s="287" t="s">
        <v>186</v>
      </c>
      <c r="G130" s="288"/>
      <c r="H130" s="288"/>
      <c r="I130" s="288"/>
      <c r="J130" s="173"/>
      <c r="K130" s="175">
        <v>102.144</v>
      </c>
      <c r="L130" s="173"/>
      <c r="M130" s="173"/>
      <c r="N130" s="173"/>
      <c r="O130" s="173"/>
      <c r="P130" s="173"/>
      <c r="Q130" s="173"/>
      <c r="R130" s="176"/>
      <c r="T130" s="177"/>
      <c r="U130" s="173"/>
      <c r="V130" s="173"/>
      <c r="W130" s="173"/>
      <c r="X130" s="173"/>
      <c r="Y130" s="173"/>
      <c r="Z130" s="173"/>
      <c r="AA130" s="178"/>
      <c r="AT130" s="179" t="s">
        <v>176</v>
      </c>
      <c r="AU130" s="179" t="s">
        <v>113</v>
      </c>
      <c r="AV130" s="10" t="s">
        <v>113</v>
      </c>
      <c r="AW130" s="10" t="s">
        <v>43</v>
      </c>
      <c r="AX130" s="10" t="s">
        <v>88</v>
      </c>
      <c r="AY130" s="179" t="s">
        <v>169</v>
      </c>
    </row>
    <row r="131" spans="2:51" s="10" customFormat="1" ht="31.5" customHeight="1">
      <c r="B131" s="172"/>
      <c r="C131" s="173"/>
      <c r="D131" s="173"/>
      <c r="E131" s="174" t="s">
        <v>38</v>
      </c>
      <c r="F131" s="287" t="s">
        <v>187</v>
      </c>
      <c r="G131" s="288"/>
      <c r="H131" s="288"/>
      <c r="I131" s="288"/>
      <c r="J131" s="173"/>
      <c r="K131" s="175">
        <v>119.85</v>
      </c>
      <c r="L131" s="173"/>
      <c r="M131" s="173"/>
      <c r="N131" s="173"/>
      <c r="O131" s="173"/>
      <c r="P131" s="173"/>
      <c r="Q131" s="173"/>
      <c r="R131" s="176"/>
      <c r="T131" s="177"/>
      <c r="U131" s="173"/>
      <c r="V131" s="173"/>
      <c r="W131" s="173"/>
      <c r="X131" s="173"/>
      <c r="Y131" s="173"/>
      <c r="Z131" s="173"/>
      <c r="AA131" s="178"/>
      <c r="AT131" s="179" t="s">
        <v>176</v>
      </c>
      <c r="AU131" s="179" t="s">
        <v>113</v>
      </c>
      <c r="AV131" s="10" t="s">
        <v>113</v>
      </c>
      <c r="AW131" s="10" t="s">
        <v>43</v>
      </c>
      <c r="AX131" s="10" t="s">
        <v>88</v>
      </c>
      <c r="AY131" s="179" t="s">
        <v>169</v>
      </c>
    </row>
    <row r="132" spans="2:51" s="10" customFormat="1" ht="31.5" customHeight="1">
      <c r="B132" s="172"/>
      <c r="C132" s="173"/>
      <c r="D132" s="173"/>
      <c r="E132" s="174" t="s">
        <v>38</v>
      </c>
      <c r="F132" s="287" t="s">
        <v>188</v>
      </c>
      <c r="G132" s="288"/>
      <c r="H132" s="288"/>
      <c r="I132" s="288"/>
      <c r="J132" s="173"/>
      <c r="K132" s="175">
        <v>20.4</v>
      </c>
      <c r="L132" s="173"/>
      <c r="M132" s="173"/>
      <c r="N132" s="173"/>
      <c r="O132" s="173"/>
      <c r="P132" s="173"/>
      <c r="Q132" s="173"/>
      <c r="R132" s="176"/>
      <c r="T132" s="177"/>
      <c r="U132" s="173"/>
      <c r="V132" s="173"/>
      <c r="W132" s="173"/>
      <c r="X132" s="173"/>
      <c r="Y132" s="173"/>
      <c r="Z132" s="173"/>
      <c r="AA132" s="178"/>
      <c r="AT132" s="179" t="s">
        <v>176</v>
      </c>
      <c r="AU132" s="179" t="s">
        <v>113</v>
      </c>
      <c r="AV132" s="10" t="s">
        <v>113</v>
      </c>
      <c r="AW132" s="10" t="s">
        <v>43</v>
      </c>
      <c r="AX132" s="10" t="s">
        <v>88</v>
      </c>
      <c r="AY132" s="179" t="s">
        <v>169</v>
      </c>
    </row>
    <row r="133" spans="2:51" s="11" customFormat="1" ht="22.5" customHeight="1">
      <c r="B133" s="180"/>
      <c r="C133" s="181"/>
      <c r="D133" s="181"/>
      <c r="E133" s="182" t="s">
        <v>38</v>
      </c>
      <c r="F133" s="277" t="s">
        <v>189</v>
      </c>
      <c r="G133" s="278"/>
      <c r="H133" s="278"/>
      <c r="I133" s="278"/>
      <c r="J133" s="181"/>
      <c r="K133" s="183">
        <v>254.882</v>
      </c>
      <c r="L133" s="181"/>
      <c r="M133" s="181"/>
      <c r="N133" s="181"/>
      <c r="O133" s="181"/>
      <c r="P133" s="181"/>
      <c r="Q133" s="181"/>
      <c r="R133" s="184"/>
      <c r="T133" s="185"/>
      <c r="U133" s="181"/>
      <c r="V133" s="181"/>
      <c r="W133" s="181"/>
      <c r="X133" s="181"/>
      <c r="Y133" s="181"/>
      <c r="Z133" s="181"/>
      <c r="AA133" s="186"/>
      <c r="AT133" s="187" t="s">
        <v>176</v>
      </c>
      <c r="AU133" s="187" t="s">
        <v>113</v>
      </c>
      <c r="AV133" s="11" t="s">
        <v>190</v>
      </c>
      <c r="AW133" s="11" t="s">
        <v>43</v>
      </c>
      <c r="AX133" s="11" t="s">
        <v>88</v>
      </c>
      <c r="AY133" s="187" t="s">
        <v>169</v>
      </c>
    </row>
    <row r="134" spans="2:51" s="10" customFormat="1" ht="22.5" customHeight="1">
      <c r="B134" s="172"/>
      <c r="C134" s="173"/>
      <c r="D134" s="173"/>
      <c r="E134" s="174" t="s">
        <v>38</v>
      </c>
      <c r="F134" s="287" t="s">
        <v>191</v>
      </c>
      <c r="G134" s="288"/>
      <c r="H134" s="288"/>
      <c r="I134" s="288"/>
      <c r="J134" s="173"/>
      <c r="K134" s="175">
        <v>25.118</v>
      </c>
      <c r="L134" s="173"/>
      <c r="M134" s="173"/>
      <c r="N134" s="173"/>
      <c r="O134" s="173"/>
      <c r="P134" s="173"/>
      <c r="Q134" s="173"/>
      <c r="R134" s="176"/>
      <c r="T134" s="177"/>
      <c r="U134" s="173"/>
      <c r="V134" s="173"/>
      <c r="W134" s="173"/>
      <c r="X134" s="173"/>
      <c r="Y134" s="173"/>
      <c r="Z134" s="173"/>
      <c r="AA134" s="178"/>
      <c r="AT134" s="179" t="s">
        <v>176</v>
      </c>
      <c r="AU134" s="179" t="s">
        <v>113</v>
      </c>
      <c r="AV134" s="10" t="s">
        <v>113</v>
      </c>
      <c r="AW134" s="10" t="s">
        <v>43</v>
      </c>
      <c r="AX134" s="10" t="s">
        <v>88</v>
      </c>
      <c r="AY134" s="179" t="s">
        <v>169</v>
      </c>
    </row>
    <row r="135" spans="2:51" s="12" customFormat="1" ht="22.5" customHeight="1">
      <c r="B135" s="188"/>
      <c r="C135" s="189"/>
      <c r="D135" s="189"/>
      <c r="E135" s="190" t="s">
        <v>109</v>
      </c>
      <c r="F135" s="289" t="s">
        <v>192</v>
      </c>
      <c r="G135" s="290"/>
      <c r="H135" s="290"/>
      <c r="I135" s="290"/>
      <c r="J135" s="189"/>
      <c r="K135" s="191">
        <v>280</v>
      </c>
      <c r="L135" s="189"/>
      <c r="M135" s="189"/>
      <c r="N135" s="189"/>
      <c r="O135" s="189"/>
      <c r="P135" s="189"/>
      <c r="Q135" s="189"/>
      <c r="R135" s="192"/>
      <c r="T135" s="193"/>
      <c r="U135" s="189"/>
      <c r="V135" s="189"/>
      <c r="W135" s="189"/>
      <c r="X135" s="189"/>
      <c r="Y135" s="189"/>
      <c r="Z135" s="189"/>
      <c r="AA135" s="194"/>
      <c r="AT135" s="195" t="s">
        <v>176</v>
      </c>
      <c r="AU135" s="195" t="s">
        <v>113</v>
      </c>
      <c r="AV135" s="12" t="s">
        <v>173</v>
      </c>
      <c r="AW135" s="12" t="s">
        <v>43</v>
      </c>
      <c r="AX135" s="12" t="s">
        <v>93</v>
      </c>
      <c r="AY135" s="195" t="s">
        <v>169</v>
      </c>
    </row>
    <row r="136" spans="2:65" s="1" customFormat="1" ht="31.5" customHeight="1">
      <c r="B136" s="39"/>
      <c r="C136" s="165" t="s">
        <v>190</v>
      </c>
      <c r="D136" s="165" t="s">
        <v>170</v>
      </c>
      <c r="E136" s="166" t="s">
        <v>193</v>
      </c>
      <c r="F136" s="282" t="s">
        <v>194</v>
      </c>
      <c r="G136" s="282"/>
      <c r="H136" s="282"/>
      <c r="I136" s="282"/>
      <c r="J136" s="167" t="s">
        <v>111</v>
      </c>
      <c r="K136" s="168">
        <v>5</v>
      </c>
      <c r="L136" s="283">
        <v>0</v>
      </c>
      <c r="M136" s="284"/>
      <c r="N136" s="272">
        <f>ROUND(L136*K136,2)</f>
        <v>0</v>
      </c>
      <c r="O136" s="272"/>
      <c r="P136" s="272"/>
      <c r="Q136" s="272"/>
      <c r="R136" s="41"/>
      <c r="T136" s="169" t="s">
        <v>38</v>
      </c>
      <c r="U136" s="48" t="s">
        <v>53</v>
      </c>
      <c r="V136" s="40"/>
      <c r="W136" s="170">
        <f>V136*K136</f>
        <v>0</v>
      </c>
      <c r="X136" s="170">
        <v>0</v>
      </c>
      <c r="Y136" s="170">
        <f>X136*K136</f>
        <v>0</v>
      </c>
      <c r="Z136" s="170">
        <v>0</v>
      </c>
      <c r="AA136" s="171">
        <f>Z136*K136</f>
        <v>0</v>
      </c>
      <c r="AR136" s="21" t="s">
        <v>173</v>
      </c>
      <c r="AT136" s="21" t="s">
        <v>170</v>
      </c>
      <c r="AU136" s="21" t="s">
        <v>113</v>
      </c>
      <c r="AY136" s="21" t="s">
        <v>169</v>
      </c>
      <c r="BE136" s="108">
        <f>IF(U136="základní",N136,0)</f>
        <v>0</v>
      </c>
      <c r="BF136" s="108">
        <f>IF(U136="snížená",N136,0)</f>
        <v>0</v>
      </c>
      <c r="BG136" s="108">
        <f>IF(U136="zákl. přenesená",N136,0)</f>
        <v>0</v>
      </c>
      <c r="BH136" s="108">
        <f>IF(U136="sníž. přenesená",N136,0)</f>
        <v>0</v>
      </c>
      <c r="BI136" s="108">
        <f>IF(U136="nulová",N136,0)</f>
        <v>0</v>
      </c>
      <c r="BJ136" s="21" t="s">
        <v>93</v>
      </c>
      <c r="BK136" s="108">
        <f>ROUND(L136*K136,2)</f>
        <v>0</v>
      </c>
      <c r="BL136" s="21" t="s">
        <v>173</v>
      </c>
      <c r="BM136" s="21" t="s">
        <v>195</v>
      </c>
    </row>
    <row r="137" spans="2:65" s="1" customFormat="1" ht="31.5" customHeight="1">
      <c r="B137" s="39"/>
      <c r="C137" s="165" t="s">
        <v>196</v>
      </c>
      <c r="D137" s="165" t="s">
        <v>170</v>
      </c>
      <c r="E137" s="166" t="s">
        <v>197</v>
      </c>
      <c r="F137" s="282" t="s">
        <v>198</v>
      </c>
      <c r="G137" s="282"/>
      <c r="H137" s="282"/>
      <c r="I137" s="282"/>
      <c r="J137" s="167" t="s">
        <v>111</v>
      </c>
      <c r="K137" s="168">
        <v>280</v>
      </c>
      <c r="L137" s="283">
        <v>0</v>
      </c>
      <c r="M137" s="284"/>
      <c r="N137" s="272">
        <f>ROUND(L137*K137,2)</f>
        <v>0</v>
      </c>
      <c r="O137" s="272"/>
      <c r="P137" s="272"/>
      <c r="Q137" s="272"/>
      <c r="R137" s="41"/>
      <c r="T137" s="169" t="s">
        <v>38</v>
      </c>
      <c r="U137" s="48" t="s">
        <v>53</v>
      </c>
      <c r="V137" s="40"/>
      <c r="W137" s="170">
        <f>V137*K137</f>
        <v>0</v>
      </c>
      <c r="X137" s="170">
        <v>0</v>
      </c>
      <c r="Y137" s="170">
        <f>X137*K137</f>
        <v>0</v>
      </c>
      <c r="Z137" s="170">
        <v>0</v>
      </c>
      <c r="AA137" s="171">
        <f>Z137*K137</f>
        <v>0</v>
      </c>
      <c r="AR137" s="21" t="s">
        <v>173</v>
      </c>
      <c r="AT137" s="21" t="s">
        <v>170</v>
      </c>
      <c r="AU137" s="21" t="s">
        <v>113</v>
      </c>
      <c r="AY137" s="21" t="s">
        <v>169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21" t="s">
        <v>93</v>
      </c>
      <c r="BK137" s="108">
        <f>ROUND(L137*K137,2)</f>
        <v>0</v>
      </c>
      <c r="BL137" s="21" t="s">
        <v>173</v>
      </c>
      <c r="BM137" s="21" t="s">
        <v>199</v>
      </c>
    </row>
    <row r="138" spans="2:51" s="10" customFormat="1" ht="22.5" customHeight="1">
      <c r="B138" s="172"/>
      <c r="C138" s="173"/>
      <c r="D138" s="173"/>
      <c r="E138" s="174" t="s">
        <v>38</v>
      </c>
      <c r="F138" s="285" t="s">
        <v>109</v>
      </c>
      <c r="G138" s="286"/>
      <c r="H138" s="286"/>
      <c r="I138" s="286"/>
      <c r="J138" s="173"/>
      <c r="K138" s="175">
        <v>280</v>
      </c>
      <c r="L138" s="173"/>
      <c r="M138" s="173"/>
      <c r="N138" s="173"/>
      <c r="O138" s="173"/>
      <c r="P138" s="173"/>
      <c r="Q138" s="173"/>
      <c r="R138" s="176"/>
      <c r="T138" s="177"/>
      <c r="U138" s="173"/>
      <c r="V138" s="173"/>
      <c r="W138" s="173"/>
      <c r="X138" s="173"/>
      <c r="Y138" s="173"/>
      <c r="Z138" s="173"/>
      <c r="AA138" s="178"/>
      <c r="AT138" s="179" t="s">
        <v>176</v>
      </c>
      <c r="AU138" s="179" t="s">
        <v>113</v>
      </c>
      <c r="AV138" s="10" t="s">
        <v>113</v>
      </c>
      <c r="AW138" s="10" t="s">
        <v>43</v>
      </c>
      <c r="AX138" s="10" t="s">
        <v>93</v>
      </c>
      <c r="AY138" s="179" t="s">
        <v>169</v>
      </c>
    </row>
    <row r="139" spans="2:65" s="1" customFormat="1" ht="22.5" customHeight="1">
      <c r="B139" s="39"/>
      <c r="C139" s="165" t="s">
        <v>200</v>
      </c>
      <c r="D139" s="165" t="s">
        <v>170</v>
      </c>
      <c r="E139" s="166" t="s">
        <v>201</v>
      </c>
      <c r="F139" s="282" t="s">
        <v>202</v>
      </c>
      <c r="G139" s="282"/>
      <c r="H139" s="282"/>
      <c r="I139" s="282"/>
      <c r="J139" s="167" t="s">
        <v>111</v>
      </c>
      <c r="K139" s="168">
        <v>3.215</v>
      </c>
      <c r="L139" s="283">
        <v>0</v>
      </c>
      <c r="M139" s="284"/>
      <c r="N139" s="272">
        <f>ROUND(L139*K139,2)</f>
        <v>0</v>
      </c>
      <c r="O139" s="272"/>
      <c r="P139" s="272"/>
      <c r="Q139" s="272"/>
      <c r="R139" s="41"/>
      <c r="T139" s="169" t="s">
        <v>38</v>
      </c>
      <c r="U139" s="48" t="s">
        <v>53</v>
      </c>
      <c r="V139" s="40"/>
      <c r="W139" s="170">
        <f>V139*K139</f>
        <v>0</v>
      </c>
      <c r="X139" s="170">
        <v>1.67</v>
      </c>
      <c r="Y139" s="170">
        <f>X139*K139</f>
        <v>5.36905</v>
      </c>
      <c r="Z139" s="170">
        <v>0</v>
      </c>
      <c r="AA139" s="171">
        <f>Z139*K139</f>
        <v>0</v>
      </c>
      <c r="AR139" s="21" t="s">
        <v>173</v>
      </c>
      <c r="AT139" s="21" t="s">
        <v>170</v>
      </c>
      <c r="AU139" s="21" t="s">
        <v>113</v>
      </c>
      <c r="AY139" s="21" t="s">
        <v>169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21" t="s">
        <v>93</v>
      </c>
      <c r="BK139" s="108">
        <f>ROUND(L139*K139,2)</f>
        <v>0</v>
      </c>
      <c r="BL139" s="21" t="s">
        <v>173</v>
      </c>
      <c r="BM139" s="21" t="s">
        <v>203</v>
      </c>
    </row>
    <row r="140" spans="2:51" s="13" customFormat="1" ht="22.5" customHeight="1">
      <c r="B140" s="196"/>
      <c r="C140" s="197"/>
      <c r="D140" s="197"/>
      <c r="E140" s="198" t="s">
        <v>38</v>
      </c>
      <c r="F140" s="293" t="s">
        <v>204</v>
      </c>
      <c r="G140" s="294"/>
      <c r="H140" s="294"/>
      <c r="I140" s="294"/>
      <c r="J140" s="197"/>
      <c r="K140" s="199" t="s">
        <v>38</v>
      </c>
      <c r="L140" s="197"/>
      <c r="M140" s="197"/>
      <c r="N140" s="197"/>
      <c r="O140" s="197"/>
      <c r="P140" s="197"/>
      <c r="Q140" s="197"/>
      <c r="R140" s="200"/>
      <c r="T140" s="201"/>
      <c r="U140" s="197"/>
      <c r="V140" s="197"/>
      <c r="W140" s="197"/>
      <c r="X140" s="197"/>
      <c r="Y140" s="197"/>
      <c r="Z140" s="197"/>
      <c r="AA140" s="202"/>
      <c r="AT140" s="203" t="s">
        <v>176</v>
      </c>
      <c r="AU140" s="203" t="s">
        <v>113</v>
      </c>
      <c r="AV140" s="13" t="s">
        <v>93</v>
      </c>
      <c r="AW140" s="13" t="s">
        <v>43</v>
      </c>
      <c r="AX140" s="13" t="s">
        <v>88</v>
      </c>
      <c r="AY140" s="203" t="s">
        <v>169</v>
      </c>
    </row>
    <row r="141" spans="2:51" s="13" customFormat="1" ht="31.5" customHeight="1">
      <c r="B141" s="196"/>
      <c r="C141" s="197"/>
      <c r="D141" s="197"/>
      <c r="E141" s="198" t="s">
        <v>38</v>
      </c>
      <c r="F141" s="291" t="s">
        <v>205</v>
      </c>
      <c r="G141" s="292"/>
      <c r="H141" s="292"/>
      <c r="I141" s="292"/>
      <c r="J141" s="197"/>
      <c r="K141" s="199" t="s">
        <v>38</v>
      </c>
      <c r="L141" s="197"/>
      <c r="M141" s="197"/>
      <c r="N141" s="197"/>
      <c r="O141" s="197"/>
      <c r="P141" s="197"/>
      <c r="Q141" s="197"/>
      <c r="R141" s="200"/>
      <c r="T141" s="201"/>
      <c r="U141" s="197"/>
      <c r="V141" s="197"/>
      <c r="W141" s="197"/>
      <c r="X141" s="197"/>
      <c r="Y141" s="197"/>
      <c r="Z141" s="197"/>
      <c r="AA141" s="202"/>
      <c r="AT141" s="203" t="s">
        <v>176</v>
      </c>
      <c r="AU141" s="203" t="s">
        <v>113</v>
      </c>
      <c r="AV141" s="13" t="s">
        <v>93</v>
      </c>
      <c r="AW141" s="13" t="s">
        <v>43</v>
      </c>
      <c r="AX141" s="13" t="s">
        <v>88</v>
      </c>
      <c r="AY141" s="203" t="s">
        <v>169</v>
      </c>
    </row>
    <row r="142" spans="2:51" s="10" customFormat="1" ht="22.5" customHeight="1">
      <c r="B142" s="172"/>
      <c r="C142" s="173"/>
      <c r="D142" s="173"/>
      <c r="E142" s="174" t="s">
        <v>38</v>
      </c>
      <c r="F142" s="287" t="s">
        <v>206</v>
      </c>
      <c r="G142" s="288"/>
      <c r="H142" s="288"/>
      <c r="I142" s="288"/>
      <c r="J142" s="173"/>
      <c r="K142" s="175">
        <v>3.215</v>
      </c>
      <c r="L142" s="173"/>
      <c r="M142" s="173"/>
      <c r="N142" s="173"/>
      <c r="O142" s="173"/>
      <c r="P142" s="173"/>
      <c r="Q142" s="173"/>
      <c r="R142" s="176"/>
      <c r="T142" s="177"/>
      <c r="U142" s="173"/>
      <c r="V142" s="173"/>
      <c r="W142" s="173"/>
      <c r="X142" s="173"/>
      <c r="Y142" s="173"/>
      <c r="Z142" s="173"/>
      <c r="AA142" s="178"/>
      <c r="AT142" s="179" t="s">
        <v>176</v>
      </c>
      <c r="AU142" s="179" t="s">
        <v>113</v>
      </c>
      <c r="AV142" s="10" t="s">
        <v>113</v>
      </c>
      <c r="AW142" s="10" t="s">
        <v>43</v>
      </c>
      <c r="AX142" s="10" t="s">
        <v>93</v>
      </c>
      <c r="AY142" s="179" t="s">
        <v>169</v>
      </c>
    </row>
    <row r="143" spans="2:65" s="1" customFormat="1" ht="31.5" customHeight="1">
      <c r="B143" s="39"/>
      <c r="C143" s="165" t="s">
        <v>207</v>
      </c>
      <c r="D143" s="165" t="s">
        <v>170</v>
      </c>
      <c r="E143" s="166" t="s">
        <v>208</v>
      </c>
      <c r="F143" s="282" t="s">
        <v>209</v>
      </c>
      <c r="G143" s="282"/>
      <c r="H143" s="282"/>
      <c r="I143" s="282"/>
      <c r="J143" s="167" t="s">
        <v>111</v>
      </c>
      <c r="K143" s="168">
        <v>353.715</v>
      </c>
      <c r="L143" s="283">
        <v>0</v>
      </c>
      <c r="M143" s="284"/>
      <c r="N143" s="272">
        <f>ROUND(L143*K143,2)</f>
        <v>0</v>
      </c>
      <c r="O143" s="272"/>
      <c r="P143" s="272"/>
      <c r="Q143" s="272"/>
      <c r="R143" s="41"/>
      <c r="T143" s="169" t="s">
        <v>38</v>
      </c>
      <c r="U143" s="48" t="s">
        <v>53</v>
      </c>
      <c r="V143" s="40"/>
      <c r="W143" s="170">
        <f>V143*K143</f>
        <v>0</v>
      </c>
      <c r="X143" s="170">
        <v>0</v>
      </c>
      <c r="Y143" s="170">
        <f>X143*K143</f>
        <v>0</v>
      </c>
      <c r="Z143" s="170">
        <v>0</v>
      </c>
      <c r="AA143" s="171">
        <f>Z143*K143</f>
        <v>0</v>
      </c>
      <c r="AR143" s="21" t="s">
        <v>173</v>
      </c>
      <c r="AT143" s="21" t="s">
        <v>170</v>
      </c>
      <c r="AU143" s="21" t="s">
        <v>113</v>
      </c>
      <c r="AY143" s="21" t="s">
        <v>169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21" t="s">
        <v>93</v>
      </c>
      <c r="BK143" s="108">
        <f>ROUND(L143*K143,2)</f>
        <v>0</v>
      </c>
      <c r="BL143" s="21" t="s">
        <v>173</v>
      </c>
      <c r="BM143" s="21" t="s">
        <v>210</v>
      </c>
    </row>
    <row r="144" spans="2:51" s="10" customFormat="1" ht="22.5" customHeight="1">
      <c r="B144" s="172"/>
      <c r="C144" s="173"/>
      <c r="D144" s="173"/>
      <c r="E144" s="174" t="s">
        <v>38</v>
      </c>
      <c r="F144" s="285" t="s">
        <v>109</v>
      </c>
      <c r="G144" s="286"/>
      <c r="H144" s="286"/>
      <c r="I144" s="286"/>
      <c r="J144" s="173"/>
      <c r="K144" s="175">
        <v>280</v>
      </c>
      <c r="L144" s="173"/>
      <c r="M144" s="173"/>
      <c r="N144" s="173"/>
      <c r="O144" s="173"/>
      <c r="P144" s="173"/>
      <c r="Q144" s="173"/>
      <c r="R144" s="176"/>
      <c r="T144" s="177"/>
      <c r="U144" s="173"/>
      <c r="V144" s="173"/>
      <c r="W144" s="173"/>
      <c r="X144" s="173"/>
      <c r="Y144" s="173"/>
      <c r="Z144" s="173"/>
      <c r="AA144" s="178"/>
      <c r="AT144" s="179" t="s">
        <v>176</v>
      </c>
      <c r="AU144" s="179" t="s">
        <v>113</v>
      </c>
      <c r="AV144" s="10" t="s">
        <v>113</v>
      </c>
      <c r="AW144" s="10" t="s">
        <v>43</v>
      </c>
      <c r="AX144" s="10" t="s">
        <v>88</v>
      </c>
      <c r="AY144" s="179" t="s">
        <v>169</v>
      </c>
    </row>
    <row r="145" spans="2:51" s="10" customFormat="1" ht="22.5" customHeight="1">
      <c r="B145" s="172"/>
      <c r="C145" s="173"/>
      <c r="D145" s="173"/>
      <c r="E145" s="174" t="s">
        <v>38</v>
      </c>
      <c r="F145" s="287" t="s">
        <v>124</v>
      </c>
      <c r="G145" s="288"/>
      <c r="H145" s="288"/>
      <c r="I145" s="288"/>
      <c r="J145" s="173"/>
      <c r="K145" s="175">
        <v>3.215</v>
      </c>
      <c r="L145" s="173"/>
      <c r="M145" s="173"/>
      <c r="N145" s="173"/>
      <c r="O145" s="173"/>
      <c r="P145" s="173"/>
      <c r="Q145" s="173"/>
      <c r="R145" s="176"/>
      <c r="T145" s="177"/>
      <c r="U145" s="173"/>
      <c r="V145" s="173"/>
      <c r="W145" s="173"/>
      <c r="X145" s="173"/>
      <c r="Y145" s="173"/>
      <c r="Z145" s="173"/>
      <c r="AA145" s="178"/>
      <c r="AT145" s="179" t="s">
        <v>176</v>
      </c>
      <c r="AU145" s="179" t="s">
        <v>113</v>
      </c>
      <c r="AV145" s="10" t="s">
        <v>113</v>
      </c>
      <c r="AW145" s="10" t="s">
        <v>43</v>
      </c>
      <c r="AX145" s="10" t="s">
        <v>88</v>
      </c>
      <c r="AY145" s="179" t="s">
        <v>169</v>
      </c>
    </row>
    <row r="146" spans="2:51" s="10" customFormat="1" ht="31.5" customHeight="1">
      <c r="B146" s="172"/>
      <c r="C146" s="173"/>
      <c r="D146" s="173"/>
      <c r="E146" s="174" t="s">
        <v>38</v>
      </c>
      <c r="F146" s="287" t="s">
        <v>211</v>
      </c>
      <c r="G146" s="288"/>
      <c r="H146" s="288"/>
      <c r="I146" s="288"/>
      <c r="J146" s="173"/>
      <c r="K146" s="175">
        <v>70.5</v>
      </c>
      <c r="L146" s="173"/>
      <c r="M146" s="173"/>
      <c r="N146" s="173"/>
      <c r="O146" s="173"/>
      <c r="P146" s="173"/>
      <c r="Q146" s="173"/>
      <c r="R146" s="176"/>
      <c r="T146" s="177"/>
      <c r="U146" s="173"/>
      <c r="V146" s="173"/>
      <c r="W146" s="173"/>
      <c r="X146" s="173"/>
      <c r="Y146" s="173"/>
      <c r="Z146" s="173"/>
      <c r="AA146" s="178"/>
      <c r="AT146" s="179" t="s">
        <v>176</v>
      </c>
      <c r="AU146" s="179" t="s">
        <v>113</v>
      </c>
      <c r="AV146" s="10" t="s">
        <v>113</v>
      </c>
      <c r="AW146" s="10" t="s">
        <v>43</v>
      </c>
      <c r="AX146" s="10" t="s">
        <v>88</v>
      </c>
      <c r="AY146" s="179" t="s">
        <v>169</v>
      </c>
    </row>
    <row r="147" spans="2:51" s="12" customFormat="1" ht="22.5" customHeight="1">
      <c r="B147" s="188"/>
      <c r="C147" s="189"/>
      <c r="D147" s="189"/>
      <c r="E147" s="190" t="s">
        <v>119</v>
      </c>
      <c r="F147" s="289" t="s">
        <v>192</v>
      </c>
      <c r="G147" s="290"/>
      <c r="H147" s="290"/>
      <c r="I147" s="290"/>
      <c r="J147" s="189"/>
      <c r="K147" s="191">
        <v>353.715</v>
      </c>
      <c r="L147" s="189"/>
      <c r="M147" s="189"/>
      <c r="N147" s="189"/>
      <c r="O147" s="189"/>
      <c r="P147" s="189"/>
      <c r="Q147" s="189"/>
      <c r="R147" s="192"/>
      <c r="T147" s="193"/>
      <c r="U147" s="189"/>
      <c r="V147" s="189"/>
      <c r="W147" s="189"/>
      <c r="X147" s="189"/>
      <c r="Y147" s="189"/>
      <c r="Z147" s="189"/>
      <c r="AA147" s="194"/>
      <c r="AT147" s="195" t="s">
        <v>176</v>
      </c>
      <c r="AU147" s="195" t="s">
        <v>113</v>
      </c>
      <c r="AV147" s="12" t="s">
        <v>173</v>
      </c>
      <c r="AW147" s="12" t="s">
        <v>43</v>
      </c>
      <c r="AX147" s="12" t="s">
        <v>93</v>
      </c>
      <c r="AY147" s="195" t="s">
        <v>169</v>
      </c>
    </row>
    <row r="148" spans="2:65" s="1" customFormat="1" ht="31.5" customHeight="1">
      <c r="B148" s="39"/>
      <c r="C148" s="165" t="s">
        <v>212</v>
      </c>
      <c r="D148" s="165" t="s">
        <v>170</v>
      </c>
      <c r="E148" s="166" t="s">
        <v>213</v>
      </c>
      <c r="F148" s="282" t="s">
        <v>214</v>
      </c>
      <c r="G148" s="282"/>
      <c r="H148" s="282"/>
      <c r="I148" s="282"/>
      <c r="J148" s="167" t="s">
        <v>111</v>
      </c>
      <c r="K148" s="168">
        <v>353.715</v>
      </c>
      <c r="L148" s="283">
        <v>0</v>
      </c>
      <c r="M148" s="284"/>
      <c r="N148" s="272">
        <f>ROUND(L148*K148,2)</f>
        <v>0</v>
      </c>
      <c r="O148" s="272"/>
      <c r="P148" s="272"/>
      <c r="Q148" s="272"/>
      <c r="R148" s="41"/>
      <c r="T148" s="169" t="s">
        <v>38</v>
      </c>
      <c r="U148" s="48" t="s">
        <v>53</v>
      </c>
      <c r="V148" s="40"/>
      <c r="W148" s="170">
        <f>V148*K148</f>
        <v>0</v>
      </c>
      <c r="X148" s="170">
        <v>0</v>
      </c>
      <c r="Y148" s="170">
        <f>X148*K148</f>
        <v>0</v>
      </c>
      <c r="Z148" s="170">
        <v>0</v>
      </c>
      <c r="AA148" s="171">
        <f>Z148*K148</f>
        <v>0</v>
      </c>
      <c r="AR148" s="21" t="s">
        <v>173</v>
      </c>
      <c r="AT148" s="21" t="s">
        <v>170</v>
      </c>
      <c r="AU148" s="21" t="s">
        <v>113</v>
      </c>
      <c r="AY148" s="21" t="s">
        <v>169</v>
      </c>
      <c r="BE148" s="108">
        <f>IF(U148="základní",N148,0)</f>
        <v>0</v>
      </c>
      <c r="BF148" s="108">
        <f>IF(U148="snížená",N148,0)</f>
        <v>0</v>
      </c>
      <c r="BG148" s="108">
        <f>IF(U148="zákl. přenesená",N148,0)</f>
        <v>0</v>
      </c>
      <c r="BH148" s="108">
        <f>IF(U148="sníž. přenesená",N148,0)</f>
        <v>0</v>
      </c>
      <c r="BI148" s="108">
        <f>IF(U148="nulová",N148,0)</f>
        <v>0</v>
      </c>
      <c r="BJ148" s="21" t="s">
        <v>93</v>
      </c>
      <c r="BK148" s="108">
        <f>ROUND(L148*K148,2)</f>
        <v>0</v>
      </c>
      <c r="BL148" s="21" t="s">
        <v>173</v>
      </c>
      <c r="BM148" s="21" t="s">
        <v>215</v>
      </c>
    </row>
    <row r="149" spans="2:51" s="10" customFormat="1" ht="22.5" customHeight="1">
      <c r="B149" s="172"/>
      <c r="C149" s="173"/>
      <c r="D149" s="173"/>
      <c r="E149" s="174" t="s">
        <v>38</v>
      </c>
      <c r="F149" s="285" t="s">
        <v>216</v>
      </c>
      <c r="G149" s="286"/>
      <c r="H149" s="286"/>
      <c r="I149" s="286"/>
      <c r="J149" s="173"/>
      <c r="K149" s="175">
        <v>353.715</v>
      </c>
      <c r="L149" s="173"/>
      <c r="M149" s="173"/>
      <c r="N149" s="173"/>
      <c r="O149" s="173"/>
      <c r="P149" s="173"/>
      <c r="Q149" s="173"/>
      <c r="R149" s="176"/>
      <c r="T149" s="177"/>
      <c r="U149" s="173"/>
      <c r="V149" s="173"/>
      <c r="W149" s="173"/>
      <c r="X149" s="173"/>
      <c r="Y149" s="173"/>
      <c r="Z149" s="173"/>
      <c r="AA149" s="178"/>
      <c r="AT149" s="179" t="s">
        <v>176</v>
      </c>
      <c r="AU149" s="179" t="s">
        <v>113</v>
      </c>
      <c r="AV149" s="10" t="s">
        <v>113</v>
      </c>
      <c r="AW149" s="10" t="s">
        <v>43</v>
      </c>
      <c r="AX149" s="10" t="s">
        <v>93</v>
      </c>
      <c r="AY149" s="179" t="s">
        <v>169</v>
      </c>
    </row>
    <row r="150" spans="2:65" s="1" customFormat="1" ht="31.5" customHeight="1">
      <c r="B150" s="39"/>
      <c r="C150" s="165" t="s">
        <v>217</v>
      </c>
      <c r="D150" s="165" t="s">
        <v>170</v>
      </c>
      <c r="E150" s="166" t="s">
        <v>218</v>
      </c>
      <c r="F150" s="282" t="s">
        <v>219</v>
      </c>
      <c r="G150" s="282"/>
      <c r="H150" s="282"/>
      <c r="I150" s="282"/>
      <c r="J150" s="167" t="s">
        <v>116</v>
      </c>
      <c r="K150" s="168">
        <v>0.141</v>
      </c>
      <c r="L150" s="283">
        <v>0</v>
      </c>
      <c r="M150" s="284"/>
      <c r="N150" s="272">
        <f>ROUND(L150*K150,2)</f>
        <v>0</v>
      </c>
      <c r="O150" s="272"/>
      <c r="P150" s="272"/>
      <c r="Q150" s="272"/>
      <c r="R150" s="41"/>
      <c r="T150" s="169" t="s">
        <v>38</v>
      </c>
      <c r="U150" s="48" t="s">
        <v>53</v>
      </c>
      <c r="V150" s="40"/>
      <c r="W150" s="170">
        <f>V150*K150</f>
        <v>0</v>
      </c>
      <c r="X150" s="170">
        <v>0</v>
      </c>
      <c r="Y150" s="170">
        <f>X150*K150</f>
        <v>0</v>
      </c>
      <c r="Z150" s="170">
        <v>0</v>
      </c>
      <c r="AA150" s="171">
        <f>Z150*K150</f>
        <v>0</v>
      </c>
      <c r="AR150" s="21" t="s">
        <v>173</v>
      </c>
      <c r="AT150" s="21" t="s">
        <v>170</v>
      </c>
      <c r="AU150" s="21" t="s">
        <v>113</v>
      </c>
      <c r="AY150" s="21" t="s">
        <v>169</v>
      </c>
      <c r="BE150" s="108">
        <f>IF(U150="základní",N150,0)</f>
        <v>0</v>
      </c>
      <c r="BF150" s="108">
        <f>IF(U150="snížená",N150,0)</f>
        <v>0</v>
      </c>
      <c r="BG150" s="108">
        <f>IF(U150="zákl. přenesená",N150,0)</f>
        <v>0</v>
      </c>
      <c r="BH150" s="108">
        <f>IF(U150="sníž. přenesená",N150,0)</f>
        <v>0</v>
      </c>
      <c r="BI150" s="108">
        <f>IF(U150="nulová",N150,0)</f>
        <v>0</v>
      </c>
      <c r="BJ150" s="21" t="s">
        <v>93</v>
      </c>
      <c r="BK150" s="108">
        <f>ROUND(L150*K150,2)</f>
        <v>0</v>
      </c>
      <c r="BL150" s="21" t="s">
        <v>173</v>
      </c>
      <c r="BM150" s="21" t="s">
        <v>220</v>
      </c>
    </row>
    <row r="151" spans="2:51" s="10" customFormat="1" ht="22.5" customHeight="1">
      <c r="B151" s="172"/>
      <c r="C151" s="173"/>
      <c r="D151" s="173"/>
      <c r="E151" s="174" t="s">
        <v>38</v>
      </c>
      <c r="F151" s="285" t="s">
        <v>114</v>
      </c>
      <c r="G151" s="286"/>
      <c r="H151" s="286"/>
      <c r="I151" s="286"/>
      <c r="J151" s="173"/>
      <c r="K151" s="175">
        <v>0.141</v>
      </c>
      <c r="L151" s="173"/>
      <c r="M151" s="173"/>
      <c r="N151" s="173"/>
      <c r="O151" s="173"/>
      <c r="P151" s="173"/>
      <c r="Q151" s="173"/>
      <c r="R151" s="176"/>
      <c r="T151" s="177"/>
      <c r="U151" s="173"/>
      <c r="V151" s="173"/>
      <c r="W151" s="173"/>
      <c r="X151" s="173"/>
      <c r="Y151" s="173"/>
      <c r="Z151" s="173"/>
      <c r="AA151" s="178"/>
      <c r="AT151" s="179" t="s">
        <v>176</v>
      </c>
      <c r="AU151" s="179" t="s">
        <v>113</v>
      </c>
      <c r="AV151" s="10" t="s">
        <v>113</v>
      </c>
      <c r="AW151" s="10" t="s">
        <v>43</v>
      </c>
      <c r="AX151" s="10" t="s">
        <v>93</v>
      </c>
      <c r="AY151" s="179" t="s">
        <v>169</v>
      </c>
    </row>
    <row r="152" spans="2:65" s="1" customFormat="1" ht="31.5" customHeight="1">
      <c r="B152" s="39"/>
      <c r="C152" s="165" t="s">
        <v>221</v>
      </c>
      <c r="D152" s="165" t="s">
        <v>170</v>
      </c>
      <c r="E152" s="166" t="s">
        <v>222</v>
      </c>
      <c r="F152" s="282" t="s">
        <v>223</v>
      </c>
      <c r="G152" s="282"/>
      <c r="H152" s="282"/>
      <c r="I152" s="282"/>
      <c r="J152" s="167" t="s">
        <v>116</v>
      </c>
      <c r="K152" s="168">
        <v>0.141</v>
      </c>
      <c r="L152" s="283">
        <v>0</v>
      </c>
      <c r="M152" s="284"/>
      <c r="N152" s="272">
        <f>ROUND(L152*K152,2)</f>
        <v>0</v>
      </c>
      <c r="O152" s="272"/>
      <c r="P152" s="272"/>
      <c r="Q152" s="272"/>
      <c r="R152" s="41"/>
      <c r="T152" s="169" t="s">
        <v>38</v>
      </c>
      <c r="U152" s="48" t="s">
        <v>53</v>
      </c>
      <c r="V152" s="40"/>
      <c r="W152" s="170">
        <f>V152*K152</f>
        <v>0</v>
      </c>
      <c r="X152" s="170">
        <v>0</v>
      </c>
      <c r="Y152" s="170">
        <f>X152*K152</f>
        <v>0</v>
      </c>
      <c r="Z152" s="170">
        <v>0</v>
      </c>
      <c r="AA152" s="171">
        <f>Z152*K152</f>
        <v>0</v>
      </c>
      <c r="AR152" s="21" t="s">
        <v>173</v>
      </c>
      <c r="AT152" s="21" t="s">
        <v>170</v>
      </c>
      <c r="AU152" s="21" t="s">
        <v>113</v>
      </c>
      <c r="AY152" s="21" t="s">
        <v>169</v>
      </c>
      <c r="BE152" s="108">
        <f>IF(U152="základní",N152,0)</f>
        <v>0</v>
      </c>
      <c r="BF152" s="108">
        <f>IF(U152="snížená",N152,0)</f>
        <v>0</v>
      </c>
      <c r="BG152" s="108">
        <f>IF(U152="zákl. přenesená",N152,0)</f>
        <v>0</v>
      </c>
      <c r="BH152" s="108">
        <f>IF(U152="sníž. přenesená",N152,0)</f>
        <v>0</v>
      </c>
      <c r="BI152" s="108">
        <f>IF(U152="nulová",N152,0)</f>
        <v>0</v>
      </c>
      <c r="BJ152" s="21" t="s">
        <v>93</v>
      </c>
      <c r="BK152" s="108">
        <f>ROUND(L152*K152,2)</f>
        <v>0</v>
      </c>
      <c r="BL152" s="21" t="s">
        <v>173</v>
      </c>
      <c r="BM152" s="21" t="s">
        <v>224</v>
      </c>
    </row>
    <row r="153" spans="2:51" s="10" customFormat="1" ht="22.5" customHeight="1">
      <c r="B153" s="172"/>
      <c r="C153" s="173"/>
      <c r="D153" s="173"/>
      <c r="E153" s="174" t="s">
        <v>38</v>
      </c>
      <c r="F153" s="285" t="s">
        <v>114</v>
      </c>
      <c r="G153" s="286"/>
      <c r="H153" s="286"/>
      <c r="I153" s="286"/>
      <c r="J153" s="173"/>
      <c r="K153" s="175">
        <v>0.141</v>
      </c>
      <c r="L153" s="173"/>
      <c r="M153" s="173"/>
      <c r="N153" s="173"/>
      <c r="O153" s="173"/>
      <c r="P153" s="173"/>
      <c r="Q153" s="173"/>
      <c r="R153" s="176"/>
      <c r="T153" s="177"/>
      <c r="U153" s="173"/>
      <c r="V153" s="173"/>
      <c r="W153" s="173"/>
      <c r="X153" s="173"/>
      <c r="Y153" s="173"/>
      <c r="Z153" s="173"/>
      <c r="AA153" s="178"/>
      <c r="AT153" s="179" t="s">
        <v>176</v>
      </c>
      <c r="AU153" s="179" t="s">
        <v>113</v>
      </c>
      <c r="AV153" s="10" t="s">
        <v>113</v>
      </c>
      <c r="AW153" s="10" t="s">
        <v>43</v>
      </c>
      <c r="AX153" s="10" t="s">
        <v>93</v>
      </c>
      <c r="AY153" s="179" t="s">
        <v>169</v>
      </c>
    </row>
    <row r="154" spans="2:65" s="1" customFormat="1" ht="31.5" customHeight="1">
      <c r="B154" s="39"/>
      <c r="C154" s="165" t="s">
        <v>225</v>
      </c>
      <c r="D154" s="165" t="s">
        <v>170</v>
      </c>
      <c r="E154" s="166" t="s">
        <v>226</v>
      </c>
      <c r="F154" s="282" t="s">
        <v>227</v>
      </c>
      <c r="G154" s="282"/>
      <c r="H154" s="282"/>
      <c r="I154" s="282"/>
      <c r="J154" s="167" t="s">
        <v>111</v>
      </c>
      <c r="K154" s="168">
        <v>353.715</v>
      </c>
      <c r="L154" s="283">
        <v>0</v>
      </c>
      <c r="M154" s="284"/>
      <c r="N154" s="272">
        <f>ROUND(L154*K154,2)</f>
        <v>0</v>
      </c>
      <c r="O154" s="272"/>
      <c r="P154" s="272"/>
      <c r="Q154" s="272"/>
      <c r="R154" s="41"/>
      <c r="T154" s="169" t="s">
        <v>38</v>
      </c>
      <c r="U154" s="48" t="s">
        <v>53</v>
      </c>
      <c r="V154" s="40"/>
      <c r="W154" s="170">
        <f>V154*K154</f>
        <v>0</v>
      </c>
      <c r="X154" s="170">
        <v>0</v>
      </c>
      <c r="Y154" s="170">
        <f>X154*K154</f>
        <v>0</v>
      </c>
      <c r="Z154" s="170">
        <v>0</v>
      </c>
      <c r="AA154" s="171">
        <f>Z154*K154</f>
        <v>0</v>
      </c>
      <c r="AR154" s="21" t="s">
        <v>173</v>
      </c>
      <c r="AT154" s="21" t="s">
        <v>170</v>
      </c>
      <c r="AU154" s="21" t="s">
        <v>113</v>
      </c>
      <c r="AY154" s="21" t="s">
        <v>169</v>
      </c>
      <c r="BE154" s="108">
        <f>IF(U154="základní",N154,0)</f>
        <v>0</v>
      </c>
      <c r="BF154" s="108">
        <f>IF(U154="snížená",N154,0)</f>
        <v>0</v>
      </c>
      <c r="BG154" s="108">
        <f>IF(U154="zákl. přenesená",N154,0)</f>
        <v>0</v>
      </c>
      <c r="BH154" s="108">
        <f>IF(U154="sníž. přenesená",N154,0)</f>
        <v>0</v>
      </c>
      <c r="BI154" s="108">
        <f>IF(U154="nulová",N154,0)</f>
        <v>0</v>
      </c>
      <c r="BJ154" s="21" t="s">
        <v>93</v>
      </c>
      <c r="BK154" s="108">
        <f>ROUND(L154*K154,2)</f>
        <v>0</v>
      </c>
      <c r="BL154" s="21" t="s">
        <v>173</v>
      </c>
      <c r="BM154" s="21" t="s">
        <v>228</v>
      </c>
    </row>
    <row r="155" spans="2:51" s="13" customFormat="1" ht="31.5" customHeight="1">
      <c r="B155" s="196"/>
      <c r="C155" s="197"/>
      <c r="D155" s="197"/>
      <c r="E155" s="198" t="s">
        <v>38</v>
      </c>
      <c r="F155" s="293" t="s">
        <v>229</v>
      </c>
      <c r="G155" s="294"/>
      <c r="H155" s="294"/>
      <c r="I155" s="294"/>
      <c r="J155" s="197"/>
      <c r="K155" s="199" t="s">
        <v>38</v>
      </c>
      <c r="L155" s="197"/>
      <c r="M155" s="197"/>
      <c r="N155" s="197"/>
      <c r="O155" s="197"/>
      <c r="P155" s="197"/>
      <c r="Q155" s="197"/>
      <c r="R155" s="200"/>
      <c r="T155" s="201"/>
      <c r="U155" s="197"/>
      <c r="V155" s="197"/>
      <c r="W155" s="197"/>
      <c r="X155" s="197"/>
      <c r="Y155" s="197"/>
      <c r="Z155" s="197"/>
      <c r="AA155" s="202"/>
      <c r="AT155" s="203" t="s">
        <v>176</v>
      </c>
      <c r="AU155" s="203" t="s">
        <v>113</v>
      </c>
      <c r="AV155" s="13" t="s">
        <v>93</v>
      </c>
      <c r="AW155" s="13" t="s">
        <v>43</v>
      </c>
      <c r="AX155" s="13" t="s">
        <v>88</v>
      </c>
      <c r="AY155" s="203" t="s">
        <v>169</v>
      </c>
    </row>
    <row r="156" spans="2:51" s="13" customFormat="1" ht="31.5" customHeight="1">
      <c r="B156" s="196"/>
      <c r="C156" s="197"/>
      <c r="D156" s="197"/>
      <c r="E156" s="198" t="s">
        <v>38</v>
      </c>
      <c r="F156" s="291" t="s">
        <v>230</v>
      </c>
      <c r="G156" s="292"/>
      <c r="H156" s="292"/>
      <c r="I156" s="292"/>
      <c r="J156" s="197"/>
      <c r="K156" s="199" t="s">
        <v>38</v>
      </c>
      <c r="L156" s="197"/>
      <c r="M156" s="197"/>
      <c r="N156" s="197"/>
      <c r="O156" s="197"/>
      <c r="P156" s="197"/>
      <c r="Q156" s="197"/>
      <c r="R156" s="200"/>
      <c r="T156" s="201"/>
      <c r="U156" s="197"/>
      <c r="V156" s="197"/>
      <c r="W156" s="197"/>
      <c r="X156" s="197"/>
      <c r="Y156" s="197"/>
      <c r="Z156" s="197"/>
      <c r="AA156" s="202"/>
      <c r="AT156" s="203" t="s">
        <v>176</v>
      </c>
      <c r="AU156" s="203" t="s">
        <v>113</v>
      </c>
      <c r="AV156" s="13" t="s">
        <v>93</v>
      </c>
      <c r="AW156" s="13" t="s">
        <v>43</v>
      </c>
      <c r="AX156" s="13" t="s">
        <v>88</v>
      </c>
      <c r="AY156" s="203" t="s">
        <v>169</v>
      </c>
    </row>
    <row r="157" spans="2:51" s="13" customFormat="1" ht="31.5" customHeight="1">
      <c r="B157" s="196"/>
      <c r="C157" s="197"/>
      <c r="D157" s="197"/>
      <c r="E157" s="198" t="s">
        <v>38</v>
      </c>
      <c r="F157" s="291" t="s">
        <v>231</v>
      </c>
      <c r="G157" s="292"/>
      <c r="H157" s="292"/>
      <c r="I157" s="292"/>
      <c r="J157" s="197"/>
      <c r="K157" s="199" t="s">
        <v>38</v>
      </c>
      <c r="L157" s="197"/>
      <c r="M157" s="197"/>
      <c r="N157" s="197"/>
      <c r="O157" s="197"/>
      <c r="P157" s="197"/>
      <c r="Q157" s="197"/>
      <c r="R157" s="200"/>
      <c r="T157" s="201"/>
      <c r="U157" s="197"/>
      <c r="V157" s="197"/>
      <c r="W157" s="197"/>
      <c r="X157" s="197"/>
      <c r="Y157" s="197"/>
      <c r="Z157" s="197"/>
      <c r="AA157" s="202"/>
      <c r="AT157" s="203" t="s">
        <v>176</v>
      </c>
      <c r="AU157" s="203" t="s">
        <v>113</v>
      </c>
      <c r="AV157" s="13" t="s">
        <v>93</v>
      </c>
      <c r="AW157" s="13" t="s">
        <v>43</v>
      </c>
      <c r="AX157" s="13" t="s">
        <v>88</v>
      </c>
      <c r="AY157" s="203" t="s">
        <v>169</v>
      </c>
    </row>
    <row r="158" spans="2:51" s="13" customFormat="1" ht="31.5" customHeight="1">
      <c r="B158" s="196"/>
      <c r="C158" s="197"/>
      <c r="D158" s="197"/>
      <c r="E158" s="198" t="s">
        <v>38</v>
      </c>
      <c r="F158" s="291" t="s">
        <v>232</v>
      </c>
      <c r="G158" s="292"/>
      <c r="H158" s="292"/>
      <c r="I158" s="292"/>
      <c r="J158" s="197"/>
      <c r="K158" s="199" t="s">
        <v>38</v>
      </c>
      <c r="L158" s="197"/>
      <c r="M158" s="197"/>
      <c r="N158" s="197"/>
      <c r="O158" s="197"/>
      <c r="P158" s="197"/>
      <c r="Q158" s="197"/>
      <c r="R158" s="200"/>
      <c r="T158" s="201"/>
      <c r="U158" s="197"/>
      <c r="V158" s="197"/>
      <c r="W158" s="197"/>
      <c r="X158" s="197"/>
      <c r="Y158" s="197"/>
      <c r="Z158" s="197"/>
      <c r="AA158" s="202"/>
      <c r="AT158" s="203" t="s">
        <v>176</v>
      </c>
      <c r="AU158" s="203" t="s">
        <v>113</v>
      </c>
      <c r="AV158" s="13" t="s">
        <v>93</v>
      </c>
      <c r="AW158" s="13" t="s">
        <v>43</v>
      </c>
      <c r="AX158" s="13" t="s">
        <v>88</v>
      </c>
      <c r="AY158" s="203" t="s">
        <v>169</v>
      </c>
    </row>
    <row r="159" spans="2:51" s="10" customFormat="1" ht="22.5" customHeight="1">
      <c r="B159" s="172"/>
      <c r="C159" s="173"/>
      <c r="D159" s="173"/>
      <c r="E159" s="174" t="s">
        <v>38</v>
      </c>
      <c r="F159" s="287" t="s">
        <v>233</v>
      </c>
      <c r="G159" s="288"/>
      <c r="H159" s="288"/>
      <c r="I159" s="288"/>
      <c r="J159" s="173"/>
      <c r="K159" s="175">
        <v>353.715</v>
      </c>
      <c r="L159" s="173"/>
      <c r="M159" s="173"/>
      <c r="N159" s="173"/>
      <c r="O159" s="173"/>
      <c r="P159" s="173"/>
      <c r="Q159" s="173"/>
      <c r="R159" s="176"/>
      <c r="T159" s="177"/>
      <c r="U159" s="173"/>
      <c r="V159" s="173"/>
      <c r="W159" s="173"/>
      <c r="X159" s="173"/>
      <c r="Y159" s="173"/>
      <c r="Z159" s="173"/>
      <c r="AA159" s="178"/>
      <c r="AT159" s="179" t="s">
        <v>176</v>
      </c>
      <c r="AU159" s="179" t="s">
        <v>113</v>
      </c>
      <c r="AV159" s="10" t="s">
        <v>113</v>
      </c>
      <c r="AW159" s="10" t="s">
        <v>43</v>
      </c>
      <c r="AX159" s="10" t="s">
        <v>93</v>
      </c>
      <c r="AY159" s="179" t="s">
        <v>169</v>
      </c>
    </row>
    <row r="160" spans="2:63" s="9" customFormat="1" ht="29.85" customHeight="1">
      <c r="B160" s="154"/>
      <c r="C160" s="155"/>
      <c r="D160" s="164" t="s">
        <v>140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275">
        <f>BK160</f>
        <v>0</v>
      </c>
      <c r="O160" s="276"/>
      <c r="P160" s="276"/>
      <c r="Q160" s="276"/>
      <c r="R160" s="157"/>
      <c r="T160" s="158"/>
      <c r="U160" s="155"/>
      <c r="V160" s="155"/>
      <c r="W160" s="159">
        <f>SUM(W161:W166)</f>
        <v>0</v>
      </c>
      <c r="X160" s="155"/>
      <c r="Y160" s="159">
        <f>SUM(Y161:Y166)</f>
        <v>1</v>
      </c>
      <c r="Z160" s="155"/>
      <c r="AA160" s="160">
        <f>SUM(AA161:AA166)</f>
        <v>0</v>
      </c>
      <c r="AR160" s="161" t="s">
        <v>93</v>
      </c>
      <c r="AT160" s="162" t="s">
        <v>87</v>
      </c>
      <c r="AU160" s="162" t="s">
        <v>93</v>
      </c>
      <c r="AY160" s="161" t="s">
        <v>169</v>
      </c>
      <c r="BK160" s="163">
        <f>SUM(BK161:BK166)</f>
        <v>0</v>
      </c>
    </row>
    <row r="161" spans="2:65" s="1" customFormat="1" ht="22.5" customHeight="1">
      <c r="B161" s="39"/>
      <c r="C161" s="165" t="s">
        <v>234</v>
      </c>
      <c r="D161" s="165" t="s">
        <v>170</v>
      </c>
      <c r="E161" s="166" t="s">
        <v>235</v>
      </c>
      <c r="F161" s="282" t="s">
        <v>236</v>
      </c>
      <c r="G161" s="282"/>
      <c r="H161" s="282"/>
      <c r="I161" s="282"/>
      <c r="J161" s="167" t="s">
        <v>237</v>
      </c>
      <c r="K161" s="168">
        <v>1</v>
      </c>
      <c r="L161" s="283">
        <v>0</v>
      </c>
      <c r="M161" s="284"/>
      <c r="N161" s="272">
        <f>ROUND(L161*K161,2)</f>
        <v>0</v>
      </c>
      <c r="O161" s="272"/>
      <c r="P161" s="272"/>
      <c r="Q161" s="272"/>
      <c r="R161" s="41"/>
      <c r="T161" s="169" t="s">
        <v>38</v>
      </c>
      <c r="U161" s="48" t="s">
        <v>53</v>
      </c>
      <c r="V161" s="40"/>
      <c r="W161" s="170">
        <f>V161*K161</f>
        <v>0</v>
      </c>
      <c r="X161" s="170">
        <v>1</v>
      </c>
      <c r="Y161" s="170">
        <f>X161*K161</f>
        <v>1</v>
      </c>
      <c r="Z161" s="170">
        <v>0</v>
      </c>
      <c r="AA161" s="171">
        <f>Z161*K161</f>
        <v>0</v>
      </c>
      <c r="AR161" s="21" t="s">
        <v>173</v>
      </c>
      <c r="AT161" s="21" t="s">
        <v>170</v>
      </c>
      <c r="AU161" s="21" t="s">
        <v>113</v>
      </c>
      <c r="AY161" s="21" t="s">
        <v>169</v>
      </c>
      <c r="BE161" s="108">
        <f>IF(U161="základní",N161,0)</f>
        <v>0</v>
      </c>
      <c r="BF161" s="108">
        <f>IF(U161="snížená",N161,0)</f>
        <v>0</v>
      </c>
      <c r="BG161" s="108">
        <f>IF(U161="zákl. přenesená",N161,0)</f>
        <v>0</v>
      </c>
      <c r="BH161" s="108">
        <f>IF(U161="sníž. přenesená",N161,0)</f>
        <v>0</v>
      </c>
      <c r="BI161" s="108">
        <f>IF(U161="nulová",N161,0)</f>
        <v>0</v>
      </c>
      <c r="BJ161" s="21" t="s">
        <v>93</v>
      </c>
      <c r="BK161" s="108">
        <f>ROUND(L161*K161,2)</f>
        <v>0</v>
      </c>
      <c r="BL161" s="21" t="s">
        <v>173</v>
      </c>
      <c r="BM161" s="21" t="s">
        <v>238</v>
      </c>
    </row>
    <row r="162" spans="2:51" s="13" customFormat="1" ht="31.5" customHeight="1">
      <c r="B162" s="196"/>
      <c r="C162" s="197"/>
      <c r="D162" s="197"/>
      <c r="E162" s="198" t="s">
        <v>38</v>
      </c>
      <c r="F162" s="293" t="s">
        <v>239</v>
      </c>
      <c r="G162" s="294"/>
      <c r="H162" s="294"/>
      <c r="I162" s="294"/>
      <c r="J162" s="197"/>
      <c r="K162" s="199" t="s">
        <v>38</v>
      </c>
      <c r="L162" s="197"/>
      <c r="M162" s="197"/>
      <c r="N162" s="197"/>
      <c r="O162" s="197"/>
      <c r="P162" s="197"/>
      <c r="Q162" s="197"/>
      <c r="R162" s="200"/>
      <c r="T162" s="201"/>
      <c r="U162" s="197"/>
      <c r="V162" s="197"/>
      <c r="W162" s="197"/>
      <c r="X162" s="197"/>
      <c r="Y162" s="197"/>
      <c r="Z162" s="197"/>
      <c r="AA162" s="202"/>
      <c r="AT162" s="203" t="s">
        <v>176</v>
      </c>
      <c r="AU162" s="203" t="s">
        <v>113</v>
      </c>
      <c r="AV162" s="13" t="s">
        <v>93</v>
      </c>
      <c r="AW162" s="13" t="s">
        <v>43</v>
      </c>
      <c r="AX162" s="13" t="s">
        <v>88</v>
      </c>
      <c r="AY162" s="203" t="s">
        <v>169</v>
      </c>
    </row>
    <row r="163" spans="2:51" s="13" customFormat="1" ht="31.5" customHeight="1">
      <c r="B163" s="196"/>
      <c r="C163" s="197"/>
      <c r="D163" s="197"/>
      <c r="E163" s="198" t="s">
        <v>38</v>
      </c>
      <c r="F163" s="291" t="s">
        <v>240</v>
      </c>
      <c r="G163" s="292"/>
      <c r="H163" s="292"/>
      <c r="I163" s="292"/>
      <c r="J163" s="197"/>
      <c r="K163" s="199" t="s">
        <v>38</v>
      </c>
      <c r="L163" s="197"/>
      <c r="M163" s="197"/>
      <c r="N163" s="197"/>
      <c r="O163" s="197"/>
      <c r="P163" s="197"/>
      <c r="Q163" s="197"/>
      <c r="R163" s="200"/>
      <c r="T163" s="201"/>
      <c r="U163" s="197"/>
      <c r="V163" s="197"/>
      <c r="W163" s="197"/>
      <c r="X163" s="197"/>
      <c r="Y163" s="197"/>
      <c r="Z163" s="197"/>
      <c r="AA163" s="202"/>
      <c r="AT163" s="203" t="s">
        <v>176</v>
      </c>
      <c r="AU163" s="203" t="s">
        <v>113</v>
      </c>
      <c r="AV163" s="13" t="s">
        <v>93</v>
      </c>
      <c r="AW163" s="13" t="s">
        <v>43</v>
      </c>
      <c r="AX163" s="13" t="s">
        <v>88</v>
      </c>
      <c r="AY163" s="203" t="s">
        <v>169</v>
      </c>
    </row>
    <row r="164" spans="2:51" s="13" customFormat="1" ht="31.5" customHeight="1">
      <c r="B164" s="196"/>
      <c r="C164" s="197"/>
      <c r="D164" s="197"/>
      <c r="E164" s="198" t="s">
        <v>38</v>
      </c>
      <c r="F164" s="291" t="s">
        <v>241</v>
      </c>
      <c r="G164" s="292"/>
      <c r="H164" s="292"/>
      <c r="I164" s="292"/>
      <c r="J164" s="197"/>
      <c r="K164" s="199" t="s">
        <v>38</v>
      </c>
      <c r="L164" s="197"/>
      <c r="M164" s="197"/>
      <c r="N164" s="197"/>
      <c r="O164" s="197"/>
      <c r="P164" s="197"/>
      <c r="Q164" s="197"/>
      <c r="R164" s="200"/>
      <c r="T164" s="201"/>
      <c r="U164" s="197"/>
      <c r="V164" s="197"/>
      <c r="W164" s="197"/>
      <c r="X164" s="197"/>
      <c r="Y164" s="197"/>
      <c r="Z164" s="197"/>
      <c r="AA164" s="202"/>
      <c r="AT164" s="203" t="s">
        <v>176</v>
      </c>
      <c r="AU164" s="203" t="s">
        <v>113</v>
      </c>
      <c r="AV164" s="13" t="s">
        <v>93</v>
      </c>
      <c r="AW164" s="13" t="s">
        <v>43</v>
      </c>
      <c r="AX164" s="13" t="s">
        <v>88</v>
      </c>
      <c r="AY164" s="203" t="s">
        <v>169</v>
      </c>
    </row>
    <row r="165" spans="2:51" s="13" customFormat="1" ht="31.5" customHeight="1">
      <c r="B165" s="196"/>
      <c r="C165" s="197"/>
      <c r="D165" s="197"/>
      <c r="E165" s="198" t="s">
        <v>38</v>
      </c>
      <c r="F165" s="291" t="s">
        <v>242</v>
      </c>
      <c r="G165" s="292"/>
      <c r="H165" s="292"/>
      <c r="I165" s="292"/>
      <c r="J165" s="197"/>
      <c r="K165" s="199" t="s">
        <v>38</v>
      </c>
      <c r="L165" s="197"/>
      <c r="M165" s="197"/>
      <c r="N165" s="197"/>
      <c r="O165" s="197"/>
      <c r="P165" s="197"/>
      <c r="Q165" s="197"/>
      <c r="R165" s="200"/>
      <c r="T165" s="201"/>
      <c r="U165" s="197"/>
      <c r="V165" s="197"/>
      <c r="W165" s="197"/>
      <c r="X165" s="197"/>
      <c r="Y165" s="197"/>
      <c r="Z165" s="197"/>
      <c r="AA165" s="202"/>
      <c r="AT165" s="203" t="s">
        <v>176</v>
      </c>
      <c r="AU165" s="203" t="s">
        <v>113</v>
      </c>
      <c r="AV165" s="13" t="s">
        <v>93</v>
      </c>
      <c r="AW165" s="13" t="s">
        <v>43</v>
      </c>
      <c r="AX165" s="13" t="s">
        <v>88</v>
      </c>
      <c r="AY165" s="203" t="s">
        <v>169</v>
      </c>
    </row>
    <row r="166" spans="2:51" s="10" customFormat="1" ht="22.5" customHeight="1">
      <c r="B166" s="172"/>
      <c r="C166" s="173"/>
      <c r="D166" s="173"/>
      <c r="E166" s="174" t="s">
        <v>38</v>
      </c>
      <c r="F166" s="287" t="s">
        <v>243</v>
      </c>
      <c r="G166" s="288"/>
      <c r="H166" s="288"/>
      <c r="I166" s="288"/>
      <c r="J166" s="173"/>
      <c r="K166" s="175">
        <v>1</v>
      </c>
      <c r="L166" s="173"/>
      <c r="M166" s="173"/>
      <c r="N166" s="173"/>
      <c r="O166" s="173"/>
      <c r="P166" s="173"/>
      <c r="Q166" s="173"/>
      <c r="R166" s="176"/>
      <c r="T166" s="177"/>
      <c r="U166" s="173"/>
      <c r="V166" s="173"/>
      <c r="W166" s="173"/>
      <c r="X166" s="173"/>
      <c r="Y166" s="173"/>
      <c r="Z166" s="173"/>
      <c r="AA166" s="178"/>
      <c r="AT166" s="179" t="s">
        <v>176</v>
      </c>
      <c r="AU166" s="179" t="s">
        <v>113</v>
      </c>
      <c r="AV166" s="10" t="s">
        <v>113</v>
      </c>
      <c r="AW166" s="10" t="s">
        <v>43</v>
      </c>
      <c r="AX166" s="10" t="s">
        <v>93</v>
      </c>
      <c r="AY166" s="179" t="s">
        <v>169</v>
      </c>
    </row>
    <row r="167" spans="2:63" s="9" customFormat="1" ht="29.85" customHeight="1">
      <c r="B167" s="154"/>
      <c r="C167" s="155"/>
      <c r="D167" s="164" t="s">
        <v>141</v>
      </c>
      <c r="E167" s="164"/>
      <c r="F167" s="164"/>
      <c r="G167" s="164"/>
      <c r="H167" s="164"/>
      <c r="I167" s="164"/>
      <c r="J167" s="164"/>
      <c r="K167" s="164"/>
      <c r="L167" s="164"/>
      <c r="M167" s="164"/>
      <c r="N167" s="275">
        <f>BK167</f>
        <v>0</v>
      </c>
      <c r="O167" s="276"/>
      <c r="P167" s="276"/>
      <c r="Q167" s="276"/>
      <c r="R167" s="157"/>
      <c r="T167" s="158"/>
      <c r="U167" s="155"/>
      <c r="V167" s="155"/>
      <c r="W167" s="159">
        <f>W168</f>
        <v>0</v>
      </c>
      <c r="X167" s="155"/>
      <c r="Y167" s="159">
        <f>Y168</f>
        <v>0</v>
      </c>
      <c r="Z167" s="155"/>
      <c r="AA167" s="160">
        <f>AA168</f>
        <v>0</v>
      </c>
      <c r="AR167" s="161" t="s">
        <v>93</v>
      </c>
      <c r="AT167" s="162" t="s">
        <v>87</v>
      </c>
      <c r="AU167" s="162" t="s">
        <v>93</v>
      </c>
      <c r="AY167" s="161" t="s">
        <v>169</v>
      </c>
      <c r="BK167" s="163">
        <f>BK168</f>
        <v>0</v>
      </c>
    </row>
    <row r="168" spans="2:65" s="1" customFormat="1" ht="22.5" customHeight="1">
      <c r="B168" s="39"/>
      <c r="C168" s="165" t="s">
        <v>244</v>
      </c>
      <c r="D168" s="165" t="s">
        <v>170</v>
      </c>
      <c r="E168" s="166" t="s">
        <v>245</v>
      </c>
      <c r="F168" s="282" t="s">
        <v>246</v>
      </c>
      <c r="G168" s="282"/>
      <c r="H168" s="282"/>
      <c r="I168" s="282"/>
      <c r="J168" s="167" t="s">
        <v>247</v>
      </c>
      <c r="K168" s="168">
        <v>6.588</v>
      </c>
      <c r="L168" s="283">
        <v>0</v>
      </c>
      <c r="M168" s="284"/>
      <c r="N168" s="272">
        <f>ROUND(L168*K168,2)</f>
        <v>0</v>
      </c>
      <c r="O168" s="272"/>
      <c r="P168" s="272"/>
      <c r="Q168" s="272"/>
      <c r="R168" s="41"/>
      <c r="T168" s="169" t="s">
        <v>38</v>
      </c>
      <c r="U168" s="48" t="s">
        <v>53</v>
      </c>
      <c r="V168" s="40"/>
      <c r="W168" s="170">
        <f>V168*K168</f>
        <v>0</v>
      </c>
      <c r="X168" s="170">
        <v>0</v>
      </c>
      <c r="Y168" s="170">
        <f>X168*K168</f>
        <v>0</v>
      </c>
      <c r="Z168" s="170">
        <v>0</v>
      </c>
      <c r="AA168" s="171">
        <f>Z168*K168</f>
        <v>0</v>
      </c>
      <c r="AR168" s="21" t="s">
        <v>173</v>
      </c>
      <c r="AT168" s="21" t="s">
        <v>170</v>
      </c>
      <c r="AU168" s="21" t="s">
        <v>113</v>
      </c>
      <c r="AY168" s="21" t="s">
        <v>169</v>
      </c>
      <c r="BE168" s="108">
        <f>IF(U168="základní",N168,0)</f>
        <v>0</v>
      </c>
      <c r="BF168" s="108">
        <f>IF(U168="snížená",N168,0)</f>
        <v>0</v>
      </c>
      <c r="BG168" s="108">
        <f>IF(U168="zákl. přenesená",N168,0)</f>
        <v>0</v>
      </c>
      <c r="BH168" s="108">
        <f>IF(U168="sníž. přenesená",N168,0)</f>
        <v>0</v>
      </c>
      <c r="BI168" s="108">
        <f>IF(U168="nulová",N168,0)</f>
        <v>0</v>
      </c>
      <c r="BJ168" s="21" t="s">
        <v>93</v>
      </c>
      <c r="BK168" s="108">
        <f>ROUND(L168*K168,2)</f>
        <v>0</v>
      </c>
      <c r="BL168" s="21" t="s">
        <v>173</v>
      </c>
      <c r="BM168" s="21" t="s">
        <v>248</v>
      </c>
    </row>
    <row r="169" spans="2:63" s="9" customFormat="1" ht="37.35" customHeight="1">
      <c r="B169" s="154"/>
      <c r="C169" s="155"/>
      <c r="D169" s="156" t="s">
        <v>142</v>
      </c>
      <c r="E169" s="156"/>
      <c r="F169" s="156"/>
      <c r="G169" s="156"/>
      <c r="H169" s="156"/>
      <c r="I169" s="156"/>
      <c r="J169" s="156"/>
      <c r="K169" s="156"/>
      <c r="L169" s="156"/>
      <c r="M169" s="156"/>
      <c r="N169" s="295">
        <f>BK169</f>
        <v>0</v>
      </c>
      <c r="O169" s="296"/>
      <c r="P169" s="296"/>
      <c r="Q169" s="296"/>
      <c r="R169" s="157"/>
      <c r="T169" s="158"/>
      <c r="U169" s="155"/>
      <c r="V169" s="155"/>
      <c r="W169" s="159">
        <f>W170+W179+W189</f>
        <v>0</v>
      </c>
      <c r="X169" s="155"/>
      <c r="Y169" s="159">
        <f>Y170+Y179+Y189</f>
        <v>0</v>
      </c>
      <c r="Z169" s="155"/>
      <c r="AA169" s="160">
        <f>AA170+AA179+AA189</f>
        <v>0</v>
      </c>
      <c r="AR169" s="161" t="s">
        <v>196</v>
      </c>
      <c r="AT169" s="162" t="s">
        <v>87</v>
      </c>
      <c r="AU169" s="162" t="s">
        <v>88</v>
      </c>
      <c r="AY169" s="161" t="s">
        <v>169</v>
      </c>
      <c r="BK169" s="163">
        <f>BK170+BK179+BK189</f>
        <v>0</v>
      </c>
    </row>
    <row r="170" spans="2:63" s="9" customFormat="1" ht="19.9" customHeight="1">
      <c r="B170" s="154"/>
      <c r="C170" s="155"/>
      <c r="D170" s="164" t="s">
        <v>143</v>
      </c>
      <c r="E170" s="164"/>
      <c r="F170" s="164"/>
      <c r="G170" s="164"/>
      <c r="H170" s="164"/>
      <c r="I170" s="164"/>
      <c r="J170" s="164"/>
      <c r="K170" s="164"/>
      <c r="L170" s="164"/>
      <c r="M170" s="164"/>
      <c r="N170" s="275">
        <f>BK170</f>
        <v>0</v>
      </c>
      <c r="O170" s="276"/>
      <c r="P170" s="276"/>
      <c r="Q170" s="276"/>
      <c r="R170" s="157"/>
      <c r="T170" s="158"/>
      <c r="U170" s="155"/>
      <c r="V170" s="155"/>
      <c r="W170" s="159">
        <f>SUM(W171:W178)</f>
        <v>0</v>
      </c>
      <c r="X170" s="155"/>
      <c r="Y170" s="159">
        <f>SUM(Y171:Y178)</f>
        <v>0</v>
      </c>
      <c r="Z170" s="155"/>
      <c r="AA170" s="160">
        <f>SUM(AA171:AA178)</f>
        <v>0</v>
      </c>
      <c r="AR170" s="161" t="s">
        <v>196</v>
      </c>
      <c r="AT170" s="162" t="s">
        <v>87</v>
      </c>
      <c r="AU170" s="162" t="s">
        <v>93</v>
      </c>
      <c r="AY170" s="161" t="s">
        <v>169</v>
      </c>
      <c r="BK170" s="163">
        <f>SUM(BK171:BK178)</f>
        <v>0</v>
      </c>
    </row>
    <row r="171" spans="2:65" s="1" customFormat="1" ht="22.5" customHeight="1">
      <c r="B171" s="39"/>
      <c r="C171" s="165" t="s">
        <v>249</v>
      </c>
      <c r="D171" s="165" t="s">
        <v>170</v>
      </c>
      <c r="E171" s="166" t="s">
        <v>250</v>
      </c>
      <c r="F171" s="282" t="s">
        <v>251</v>
      </c>
      <c r="G171" s="282"/>
      <c r="H171" s="282"/>
      <c r="I171" s="282"/>
      <c r="J171" s="167" t="s">
        <v>237</v>
      </c>
      <c r="K171" s="168">
        <v>1</v>
      </c>
      <c r="L171" s="283">
        <v>0</v>
      </c>
      <c r="M171" s="284"/>
      <c r="N171" s="272">
        <f>ROUND(L171*K171,2)</f>
        <v>0</v>
      </c>
      <c r="O171" s="272"/>
      <c r="P171" s="272"/>
      <c r="Q171" s="272"/>
      <c r="R171" s="41"/>
      <c r="T171" s="169" t="s">
        <v>38</v>
      </c>
      <c r="U171" s="48" t="s">
        <v>53</v>
      </c>
      <c r="V171" s="40"/>
      <c r="W171" s="170">
        <f>V171*K171</f>
        <v>0</v>
      </c>
      <c r="X171" s="170">
        <v>0</v>
      </c>
      <c r="Y171" s="170">
        <f>X171*K171</f>
        <v>0</v>
      </c>
      <c r="Z171" s="170">
        <v>0</v>
      </c>
      <c r="AA171" s="171">
        <f>Z171*K171</f>
        <v>0</v>
      </c>
      <c r="AR171" s="21" t="s">
        <v>252</v>
      </c>
      <c r="AT171" s="21" t="s">
        <v>170</v>
      </c>
      <c r="AU171" s="21" t="s">
        <v>113</v>
      </c>
      <c r="AY171" s="21" t="s">
        <v>169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21" t="s">
        <v>93</v>
      </c>
      <c r="BK171" s="108">
        <f>ROUND(L171*K171,2)</f>
        <v>0</v>
      </c>
      <c r="BL171" s="21" t="s">
        <v>252</v>
      </c>
      <c r="BM171" s="21" t="s">
        <v>253</v>
      </c>
    </row>
    <row r="172" spans="2:51" s="10" customFormat="1" ht="22.5" customHeight="1">
      <c r="B172" s="172"/>
      <c r="C172" s="173"/>
      <c r="D172" s="173"/>
      <c r="E172" s="174" t="s">
        <v>38</v>
      </c>
      <c r="F172" s="285" t="s">
        <v>254</v>
      </c>
      <c r="G172" s="286"/>
      <c r="H172" s="286"/>
      <c r="I172" s="286"/>
      <c r="J172" s="173"/>
      <c r="K172" s="175">
        <v>1</v>
      </c>
      <c r="L172" s="173"/>
      <c r="M172" s="173"/>
      <c r="N172" s="173"/>
      <c r="O172" s="173"/>
      <c r="P172" s="173"/>
      <c r="Q172" s="173"/>
      <c r="R172" s="176"/>
      <c r="T172" s="177"/>
      <c r="U172" s="173"/>
      <c r="V172" s="173"/>
      <c r="W172" s="173"/>
      <c r="X172" s="173"/>
      <c r="Y172" s="173"/>
      <c r="Z172" s="173"/>
      <c r="AA172" s="178"/>
      <c r="AT172" s="179" t="s">
        <v>176</v>
      </c>
      <c r="AU172" s="179" t="s">
        <v>113</v>
      </c>
      <c r="AV172" s="10" t="s">
        <v>113</v>
      </c>
      <c r="AW172" s="10" t="s">
        <v>43</v>
      </c>
      <c r="AX172" s="10" t="s">
        <v>93</v>
      </c>
      <c r="AY172" s="179" t="s">
        <v>169</v>
      </c>
    </row>
    <row r="173" spans="2:65" s="1" customFormat="1" ht="22.5" customHeight="1">
      <c r="B173" s="39"/>
      <c r="C173" s="165" t="s">
        <v>11</v>
      </c>
      <c r="D173" s="165" t="s">
        <v>170</v>
      </c>
      <c r="E173" s="166" t="s">
        <v>255</v>
      </c>
      <c r="F173" s="282" t="s">
        <v>256</v>
      </c>
      <c r="G173" s="282"/>
      <c r="H173" s="282"/>
      <c r="I173" s="282"/>
      <c r="J173" s="167" t="s">
        <v>237</v>
      </c>
      <c r="K173" s="168">
        <v>1</v>
      </c>
      <c r="L173" s="283">
        <v>0</v>
      </c>
      <c r="M173" s="284"/>
      <c r="N173" s="272">
        <f>ROUND(L173*K173,2)</f>
        <v>0</v>
      </c>
      <c r="O173" s="272"/>
      <c r="P173" s="272"/>
      <c r="Q173" s="272"/>
      <c r="R173" s="41"/>
      <c r="T173" s="169" t="s">
        <v>38</v>
      </c>
      <c r="U173" s="48" t="s">
        <v>53</v>
      </c>
      <c r="V173" s="40"/>
      <c r="W173" s="170">
        <f>V173*K173</f>
        <v>0</v>
      </c>
      <c r="X173" s="170">
        <v>0</v>
      </c>
      <c r="Y173" s="170">
        <f>X173*K173</f>
        <v>0</v>
      </c>
      <c r="Z173" s="170">
        <v>0</v>
      </c>
      <c r="AA173" s="171">
        <f>Z173*K173</f>
        <v>0</v>
      </c>
      <c r="AR173" s="21" t="s">
        <v>252</v>
      </c>
      <c r="AT173" s="21" t="s">
        <v>170</v>
      </c>
      <c r="AU173" s="21" t="s">
        <v>113</v>
      </c>
      <c r="AY173" s="21" t="s">
        <v>169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21" t="s">
        <v>93</v>
      </c>
      <c r="BK173" s="108">
        <f>ROUND(L173*K173,2)</f>
        <v>0</v>
      </c>
      <c r="BL173" s="21" t="s">
        <v>252</v>
      </c>
      <c r="BM173" s="21" t="s">
        <v>257</v>
      </c>
    </row>
    <row r="174" spans="2:51" s="10" customFormat="1" ht="31.5" customHeight="1">
      <c r="B174" s="172"/>
      <c r="C174" s="173"/>
      <c r="D174" s="173"/>
      <c r="E174" s="174" t="s">
        <v>38</v>
      </c>
      <c r="F174" s="285" t="s">
        <v>258</v>
      </c>
      <c r="G174" s="286"/>
      <c r="H174" s="286"/>
      <c r="I174" s="286"/>
      <c r="J174" s="173"/>
      <c r="K174" s="175">
        <v>1</v>
      </c>
      <c r="L174" s="173"/>
      <c r="M174" s="173"/>
      <c r="N174" s="173"/>
      <c r="O174" s="173"/>
      <c r="P174" s="173"/>
      <c r="Q174" s="173"/>
      <c r="R174" s="176"/>
      <c r="T174" s="177"/>
      <c r="U174" s="173"/>
      <c r="V174" s="173"/>
      <c r="W174" s="173"/>
      <c r="X174" s="173"/>
      <c r="Y174" s="173"/>
      <c r="Z174" s="173"/>
      <c r="AA174" s="178"/>
      <c r="AT174" s="179" t="s">
        <v>176</v>
      </c>
      <c r="AU174" s="179" t="s">
        <v>113</v>
      </c>
      <c r="AV174" s="10" t="s">
        <v>113</v>
      </c>
      <c r="AW174" s="10" t="s">
        <v>43</v>
      </c>
      <c r="AX174" s="10" t="s">
        <v>93</v>
      </c>
      <c r="AY174" s="179" t="s">
        <v>169</v>
      </c>
    </row>
    <row r="175" spans="2:65" s="1" customFormat="1" ht="22.5" customHeight="1">
      <c r="B175" s="39"/>
      <c r="C175" s="165" t="s">
        <v>259</v>
      </c>
      <c r="D175" s="165" t="s">
        <v>170</v>
      </c>
      <c r="E175" s="166" t="s">
        <v>260</v>
      </c>
      <c r="F175" s="282" t="s">
        <v>261</v>
      </c>
      <c r="G175" s="282"/>
      <c r="H175" s="282"/>
      <c r="I175" s="282"/>
      <c r="J175" s="167" t="s">
        <v>237</v>
      </c>
      <c r="K175" s="168">
        <v>1</v>
      </c>
      <c r="L175" s="283">
        <v>0</v>
      </c>
      <c r="M175" s="284"/>
      <c r="N175" s="272">
        <f>ROUND(L175*K175,2)</f>
        <v>0</v>
      </c>
      <c r="O175" s="272"/>
      <c r="P175" s="272"/>
      <c r="Q175" s="272"/>
      <c r="R175" s="41"/>
      <c r="T175" s="169" t="s">
        <v>38</v>
      </c>
      <c r="U175" s="48" t="s">
        <v>53</v>
      </c>
      <c r="V175" s="40"/>
      <c r="W175" s="170">
        <f>V175*K175</f>
        <v>0</v>
      </c>
      <c r="X175" s="170">
        <v>0</v>
      </c>
      <c r="Y175" s="170">
        <f>X175*K175</f>
        <v>0</v>
      </c>
      <c r="Z175" s="170">
        <v>0</v>
      </c>
      <c r="AA175" s="171">
        <f>Z175*K175</f>
        <v>0</v>
      </c>
      <c r="AR175" s="21" t="s">
        <v>252</v>
      </c>
      <c r="AT175" s="21" t="s">
        <v>170</v>
      </c>
      <c r="AU175" s="21" t="s">
        <v>113</v>
      </c>
      <c r="AY175" s="21" t="s">
        <v>169</v>
      </c>
      <c r="BE175" s="108">
        <f>IF(U175="základní",N175,0)</f>
        <v>0</v>
      </c>
      <c r="BF175" s="108">
        <f>IF(U175="snížená",N175,0)</f>
        <v>0</v>
      </c>
      <c r="BG175" s="108">
        <f>IF(U175="zákl. přenesená",N175,0)</f>
        <v>0</v>
      </c>
      <c r="BH175" s="108">
        <f>IF(U175="sníž. přenesená",N175,0)</f>
        <v>0</v>
      </c>
      <c r="BI175" s="108">
        <f>IF(U175="nulová",N175,0)</f>
        <v>0</v>
      </c>
      <c r="BJ175" s="21" t="s">
        <v>93</v>
      </c>
      <c r="BK175" s="108">
        <f>ROUND(L175*K175,2)</f>
        <v>0</v>
      </c>
      <c r="BL175" s="21" t="s">
        <v>252</v>
      </c>
      <c r="BM175" s="21" t="s">
        <v>262</v>
      </c>
    </row>
    <row r="176" spans="2:51" s="10" customFormat="1" ht="31.5" customHeight="1">
      <c r="B176" s="172"/>
      <c r="C176" s="173"/>
      <c r="D176" s="173"/>
      <c r="E176" s="174" t="s">
        <v>38</v>
      </c>
      <c r="F176" s="285" t="s">
        <v>263</v>
      </c>
      <c r="G176" s="286"/>
      <c r="H176" s="286"/>
      <c r="I176" s="286"/>
      <c r="J176" s="173"/>
      <c r="K176" s="175">
        <v>1</v>
      </c>
      <c r="L176" s="173"/>
      <c r="M176" s="173"/>
      <c r="N176" s="173"/>
      <c r="O176" s="173"/>
      <c r="P176" s="173"/>
      <c r="Q176" s="173"/>
      <c r="R176" s="176"/>
      <c r="T176" s="177"/>
      <c r="U176" s="173"/>
      <c r="V176" s="173"/>
      <c r="W176" s="173"/>
      <c r="X176" s="173"/>
      <c r="Y176" s="173"/>
      <c r="Z176" s="173"/>
      <c r="AA176" s="178"/>
      <c r="AT176" s="179" t="s">
        <v>176</v>
      </c>
      <c r="AU176" s="179" t="s">
        <v>113</v>
      </c>
      <c r="AV176" s="10" t="s">
        <v>113</v>
      </c>
      <c r="AW176" s="10" t="s">
        <v>43</v>
      </c>
      <c r="AX176" s="10" t="s">
        <v>93</v>
      </c>
      <c r="AY176" s="179" t="s">
        <v>169</v>
      </c>
    </row>
    <row r="177" spans="2:51" s="13" customFormat="1" ht="22.5" customHeight="1">
      <c r="B177" s="196"/>
      <c r="C177" s="197"/>
      <c r="D177" s="197"/>
      <c r="E177" s="198" t="s">
        <v>38</v>
      </c>
      <c r="F177" s="291" t="s">
        <v>264</v>
      </c>
      <c r="G177" s="292"/>
      <c r="H177" s="292"/>
      <c r="I177" s="292"/>
      <c r="J177" s="197"/>
      <c r="K177" s="199" t="s">
        <v>38</v>
      </c>
      <c r="L177" s="197"/>
      <c r="M177" s="197"/>
      <c r="N177" s="197"/>
      <c r="O177" s="197"/>
      <c r="P177" s="197"/>
      <c r="Q177" s="197"/>
      <c r="R177" s="200"/>
      <c r="T177" s="201"/>
      <c r="U177" s="197"/>
      <c r="V177" s="197"/>
      <c r="W177" s="197"/>
      <c r="X177" s="197"/>
      <c r="Y177" s="197"/>
      <c r="Z177" s="197"/>
      <c r="AA177" s="202"/>
      <c r="AT177" s="203" t="s">
        <v>176</v>
      </c>
      <c r="AU177" s="203" t="s">
        <v>113</v>
      </c>
      <c r="AV177" s="13" t="s">
        <v>93</v>
      </c>
      <c r="AW177" s="13" t="s">
        <v>43</v>
      </c>
      <c r="AX177" s="13" t="s">
        <v>88</v>
      </c>
      <c r="AY177" s="203" t="s">
        <v>169</v>
      </c>
    </row>
    <row r="178" spans="2:51" s="13" customFormat="1" ht="31.5" customHeight="1">
      <c r="B178" s="196"/>
      <c r="C178" s="197"/>
      <c r="D178" s="197"/>
      <c r="E178" s="198" t="s">
        <v>38</v>
      </c>
      <c r="F178" s="291" t="s">
        <v>265</v>
      </c>
      <c r="G178" s="292"/>
      <c r="H178" s="292"/>
      <c r="I178" s="292"/>
      <c r="J178" s="197"/>
      <c r="K178" s="199" t="s">
        <v>38</v>
      </c>
      <c r="L178" s="197"/>
      <c r="M178" s="197"/>
      <c r="N178" s="197"/>
      <c r="O178" s="197"/>
      <c r="P178" s="197"/>
      <c r="Q178" s="197"/>
      <c r="R178" s="200"/>
      <c r="T178" s="201"/>
      <c r="U178" s="197"/>
      <c r="V178" s="197"/>
      <c r="W178" s="197"/>
      <c r="X178" s="197"/>
      <c r="Y178" s="197"/>
      <c r="Z178" s="197"/>
      <c r="AA178" s="202"/>
      <c r="AT178" s="203" t="s">
        <v>176</v>
      </c>
      <c r="AU178" s="203" t="s">
        <v>113</v>
      </c>
      <c r="AV178" s="13" t="s">
        <v>93</v>
      </c>
      <c r="AW178" s="13" t="s">
        <v>43</v>
      </c>
      <c r="AX178" s="13" t="s">
        <v>88</v>
      </c>
      <c r="AY178" s="203" t="s">
        <v>169</v>
      </c>
    </row>
    <row r="179" spans="2:63" s="9" customFormat="1" ht="29.85" customHeight="1">
      <c r="B179" s="154"/>
      <c r="C179" s="155"/>
      <c r="D179" s="164" t="s">
        <v>144</v>
      </c>
      <c r="E179" s="164"/>
      <c r="F179" s="164"/>
      <c r="G179" s="164"/>
      <c r="H179" s="164"/>
      <c r="I179" s="164"/>
      <c r="J179" s="164"/>
      <c r="K179" s="164"/>
      <c r="L179" s="164"/>
      <c r="M179" s="164"/>
      <c r="N179" s="275">
        <f>BK179</f>
        <v>0</v>
      </c>
      <c r="O179" s="276"/>
      <c r="P179" s="276"/>
      <c r="Q179" s="276"/>
      <c r="R179" s="157"/>
      <c r="T179" s="158"/>
      <c r="U179" s="155"/>
      <c r="V179" s="155"/>
      <c r="W179" s="159">
        <f>SUM(W180:W188)</f>
        <v>0</v>
      </c>
      <c r="X179" s="155"/>
      <c r="Y179" s="159">
        <f>SUM(Y180:Y188)</f>
        <v>0</v>
      </c>
      <c r="Z179" s="155"/>
      <c r="AA179" s="160">
        <f>SUM(AA180:AA188)</f>
        <v>0</v>
      </c>
      <c r="AR179" s="161" t="s">
        <v>196</v>
      </c>
      <c r="AT179" s="162" t="s">
        <v>87</v>
      </c>
      <c r="AU179" s="162" t="s">
        <v>93</v>
      </c>
      <c r="AY179" s="161" t="s">
        <v>169</v>
      </c>
      <c r="BK179" s="163">
        <f>SUM(BK180:BK188)</f>
        <v>0</v>
      </c>
    </row>
    <row r="180" spans="2:65" s="1" customFormat="1" ht="31.5" customHeight="1">
      <c r="B180" s="39"/>
      <c r="C180" s="165" t="s">
        <v>266</v>
      </c>
      <c r="D180" s="165" t="s">
        <v>170</v>
      </c>
      <c r="E180" s="166" t="s">
        <v>267</v>
      </c>
      <c r="F180" s="282" t="s">
        <v>268</v>
      </c>
      <c r="G180" s="282"/>
      <c r="H180" s="282"/>
      <c r="I180" s="282"/>
      <c r="J180" s="167" t="s">
        <v>237</v>
      </c>
      <c r="K180" s="168">
        <v>1</v>
      </c>
      <c r="L180" s="283">
        <v>0</v>
      </c>
      <c r="M180" s="284"/>
      <c r="N180" s="272">
        <f>ROUND(L180*K180,2)</f>
        <v>0</v>
      </c>
      <c r="O180" s="272"/>
      <c r="P180" s="272"/>
      <c r="Q180" s="272"/>
      <c r="R180" s="41"/>
      <c r="T180" s="169" t="s">
        <v>38</v>
      </c>
      <c r="U180" s="48" t="s">
        <v>53</v>
      </c>
      <c r="V180" s="40"/>
      <c r="W180" s="170">
        <f>V180*K180</f>
        <v>0</v>
      </c>
      <c r="X180" s="170">
        <v>0</v>
      </c>
      <c r="Y180" s="170">
        <f>X180*K180</f>
        <v>0</v>
      </c>
      <c r="Z180" s="170">
        <v>0</v>
      </c>
      <c r="AA180" s="171">
        <f>Z180*K180</f>
        <v>0</v>
      </c>
      <c r="AR180" s="21" t="s">
        <v>252</v>
      </c>
      <c r="AT180" s="21" t="s">
        <v>170</v>
      </c>
      <c r="AU180" s="21" t="s">
        <v>113</v>
      </c>
      <c r="AY180" s="21" t="s">
        <v>169</v>
      </c>
      <c r="BE180" s="108">
        <f>IF(U180="základní",N180,0)</f>
        <v>0</v>
      </c>
      <c r="BF180" s="108">
        <f>IF(U180="snížená",N180,0)</f>
        <v>0</v>
      </c>
      <c r="BG180" s="108">
        <f>IF(U180="zákl. přenesená",N180,0)</f>
        <v>0</v>
      </c>
      <c r="BH180" s="108">
        <f>IF(U180="sníž. přenesená",N180,0)</f>
        <v>0</v>
      </c>
      <c r="BI180" s="108">
        <f>IF(U180="nulová",N180,0)</f>
        <v>0</v>
      </c>
      <c r="BJ180" s="21" t="s">
        <v>93</v>
      </c>
      <c r="BK180" s="108">
        <f>ROUND(L180*K180,2)</f>
        <v>0</v>
      </c>
      <c r="BL180" s="21" t="s">
        <v>252</v>
      </c>
      <c r="BM180" s="21" t="s">
        <v>269</v>
      </c>
    </row>
    <row r="181" spans="2:51" s="10" customFormat="1" ht="31.5" customHeight="1">
      <c r="B181" s="172"/>
      <c r="C181" s="173"/>
      <c r="D181" s="173"/>
      <c r="E181" s="174" t="s">
        <v>38</v>
      </c>
      <c r="F181" s="285" t="s">
        <v>270</v>
      </c>
      <c r="G181" s="286"/>
      <c r="H181" s="286"/>
      <c r="I181" s="286"/>
      <c r="J181" s="173"/>
      <c r="K181" s="175">
        <v>1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176</v>
      </c>
      <c r="AU181" s="179" t="s">
        <v>113</v>
      </c>
      <c r="AV181" s="10" t="s">
        <v>113</v>
      </c>
      <c r="AW181" s="10" t="s">
        <v>43</v>
      </c>
      <c r="AX181" s="10" t="s">
        <v>93</v>
      </c>
      <c r="AY181" s="179" t="s">
        <v>169</v>
      </c>
    </row>
    <row r="182" spans="2:51" s="13" customFormat="1" ht="31.5" customHeight="1">
      <c r="B182" s="196"/>
      <c r="C182" s="197"/>
      <c r="D182" s="197"/>
      <c r="E182" s="198" t="s">
        <v>38</v>
      </c>
      <c r="F182" s="291" t="s">
        <v>271</v>
      </c>
      <c r="G182" s="292"/>
      <c r="H182" s="292"/>
      <c r="I182" s="292"/>
      <c r="J182" s="197"/>
      <c r="K182" s="199" t="s">
        <v>38</v>
      </c>
      <c r="L182" s="197"/>
      <c r="M182" s="197"/>
      <c r="N182" s="197"/>
      <c r="O182" s="197"/>
      <c r="P182" s="197"/>
      <c r="Q182" s="197"/>
      <c r="R182" s="200"/>
      <c r="T182" s="201"/>
      <c r="U182" s="197"/>
      <c r="V182" s="197"/>
      <c r="W182" s="197"/>
      <c r="X182" s="197"/>
      <c r="Y182" s="197"/>
      <c r="Z182" s="197"/>
      <c r="AA182" s="202"/>
      <c r="AT182" s="203" t="s">
        <v>176</v>
      </c>
      <c r="AU182" s="203" t="s">
        <v>113</v>
      </c>
      <c r="AV182" s="13" t="s">
        <v>93</v>
      </c>
      <c r="AW182" s="13" t="s">
        <v>43</v>
      </c>
      <c r="AX182" s="13" t="s">
        <v>88</v>
      </c>
      <c r="AY182" s="203" t="s">
        <v>169</v>
      </c>
    </row>
    <row r="183" spans="2:65" s="1" customFormat="1" ht="22.5" customHeight="1">
      <c r="B183" s="39"/>
      <c r="C183" s="165" t="s">
        <v>272</v>
      </c>
      <c r="D183" s="165" t="s">
        <v>170</v>
      </c>
      <c r="E183" s="166" t="s">
        <v>273</v>
      </c>
      <c r="F183" s="282" t="s">
        <v>274</v>
      </c>
      <c r="G183" s="282"/>
      <c r="H183" s="282"/>
      <c r="I183" s="282"/>
      <c r="J183" s="167" t="s">
        <v>237</v>
      </c>
      <c r="K183" s="168">
        <v>1</v>
      </c>
      <c r="L183" s="283">
        <v>0</v>
      </c>
      <c r="M183" s="284"/>
      <c r="N183" s="272">
        <f>ROUND(L183*K183,2)</f>
        <v>0</v>
      </c>
      <c r="O183" s="272"/>
      <c r="P183" s="272"/>
      <c r="Q183" s="272"/>
      <c r="R183" s="41"/>
      <c r="T183" s="169" t="s">
        <v>38</v>
      </c>
      <c r="U183" s="48" t="s">
        <v>53</v>
      </c>
      <c r="V183" s="40"/>
      <c r="W183" s="170">
        <f>V183*K183</f>
        <v>0</v>
      </c>
      <c r="X183" s="170">
        <v>0</v>
      </c>
      <c r="Y183" s="170">
        <f>X183*K183</f>
        <v>0</v>
      </c>
      <c r="Z183" s="170">
        <v>0</v>
      </c>
      <c r="AA183" s="171">
        <f>Z183*K183</f>
        <v>0</v>
      </c>
      <c r="AR183" s="21" t="s">
        <v>252</v>
      </c>
      <c r="AT183" s="21" t="s">
        <v>170</v>
      </c>
      <c r="AU183" s="21" t="s">
        <v>113</v>
      </c>
      <c r="AY183" s="21" t="s">
        <v>169</v>
      </c>
      <c r="BE183" s="108">
        <f>IF(U183="základní",N183,0)</f>
        <v>0</v>
      </c>
      <c r="BF183" s="108">
        <f>IF(U183="snížená",N183,0)</f>
        <v>0</v>
      </c>
      <c r="BG183" s="108">
        <f>IF(U183="zákl. přenesená",N183,0)</f>
        <v>0</v>
      </c>
      <c r="BH183" s="108">
        <f>IF(U183="sníž. přenesená",N183,0)</f>
        <v>0</v>
      </c>
      <c r="BI183" s="108">
        <f>IF(U183="nulová",N183,0)</f>
        <v>0</v>
      </c>
      <c r="BJ183" s="21" t="s">
        <v>93</v>
      </c>
      <c r="BK183" s="108">
        <f>ROUND(L183*K183,2)</f>
        <v>0</v>
      </c>
      <c r="BL183" s="21" t="s">
        <v>252</v>
      </c>
      <c r="BM183" s="21" t="s">
        <v>275</v>
      </c>
    </row>
    <row r="184" spans="2:51" s="10" customFormat="1" ht="31.5" customHeight="1">
      <c r="B184" s="172"/>
      <c r="C184" s="173"/>
      <c r="D184" s="173"/>
      <c r="E184" s="174" t="s">
        <v>38</v>
      </c>
      <c r="F184" s="285" t="s">
        <v>276</v>
      </c>
      <c r="G184" s="286"/>
      <c r="H184" s="286"/>
      <c r="I184" s="286"/>
      <c r="J184" s="173"/>
      <c r="K184" s="175">
        <v>1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176</v>
      </c>
      <c r="AU184" s="179" t="s">
        <v>113</v>
      </c>
      <c r="AV184" s="10" t="s">
        <v>113</v>
      </c>
      <c r="AW184" s="10" t="s">
        <v>43</v>
      </c>
      <c r="AX184" s="10" t="s">
        <v>93</v>
      </c>
      <c r="AY184" s="179" t="s">
        <v>169</v>
      </c>
    </row>
    <row r="185" spans="2:65" s="1" customFormat="1" ht="31.5" customHeight="1">
      <c r="B185" s="39"/>
      <c r="C185" s="165" t="s">
        <v>277</v>
      </c>
      <c r="D185" s="165" t="s">
        <v>170</v>
      </c>
      <c r="E185" s="166" t="s">
        <v>278</v>
      </c>
      <c r="F185" s="282" t="s">
        <v>279</v>
      </c>
      <c r="G185" s="282"/>
      <c r="H185" s="282"/>
      <c r="I185" s="282"/>
      <c r="J185" s="167" t="s">
        <v>280</v>
      </c>
      <c r="K185" s="168">
        <v>1</v>
      </c>
      <c r="L185" s="283">
        <v>0</v>
      </c>
      <c r="M185" s="284"/>
      <c r="N185" s="272">
        <f>ROUND(L185*K185,2)</f>
        <v>0</v>
      </c>
      <c r="O185" s="272"/>
      <c r="P185" s="272"/>
      <c r="Q185" s="272"/>
      <c r="R185" s="41"/>
      <c r="T185" s="169" t="s">
        <v>38</v>
      </c>
      <c r="U185" s="48" t="s">
        <v>53</v>
      </c>
      <c r="V185" s="40"/>
      <c r="W185" s="170">
        <f>V185*K185</f>
        <v>0</v>
      </c>
      <c r="X185" s="170">
        <v>0</v>
      </c>
      <c r="Y185" s="170">
        <f>X185*K185</f>
        <v>0</v>
      </c>
      <c r="Z185" s="170">
        <v>0</v>
      </c>
      <c r="AA185" s="171">
        <f>Z185*K185</f>
        <v>0</v>
      </c>
      <c r="AR185" s="21" t="s">
        <v>252</v>
      </c>
      <c r="AT185" s="21" t="s">
        <v>170</v>
      </c>
      <c r="AU185" s="21" t="s">
        <v>113</v>
      </c>
      <c r="AY185" s="21" t="s">
        <v>169</v>
      </c>
      <c r="BE185" s="108">
        <f>IF(U185="základní",N185,0)</f>
        <v>0</v>
      </c>
      <c r="BF185" s="108">
        <f>IF(U185="snížená",N185,0)</f>
        <v>0</v>
      </c>
      <c r="BG185" s="108">
        <f>IF(U185="zákl. přenesená",N185,0)</f>
        <v>0</v>
      </c>
      <c r="BH185" s="108">
        <f>IF(U185="sníž. přenesená",N185,0)</f>
        <v>0</v>
      </c>
      <c r="BI185" s="108">
        <f>IF(U185="nulová",N185,0)</f>
        <v>0</v>
      </c>
      <c r="BJ185" s="21" t="s">
        <v>93</v>
      </c>
      <c r="BK185" s="108">
        <f>ROUND(L185*K185,2)</f>
        <v>0</v>
      </c>
      <c r="BL185" s="21" t="s">
        <v>252</v>
      </c>
      <c r="BM185" s="21" t="s">
        <v>281</v>
      </c>
    </row>
    <row r="186" spans="2:51" s="10" customFormat="1" ht="31.5" customHeight="1">
      <c r="B186" s="172"/>
      <c r="C186" s="173"/>
      <c r="D186" s="173"/>
      <c r="E186" s="174" t="s">
        <v>38</v>
      </c>
      <c r="F186" s="285" t="s">
        <v>282</v>
      </c>
      <c r="G186" s="286"/>
      <c r="H186" s="286"/>
      <c r="I186" s="286"/>
      <c r="J186" s="173"/>
      <c r="K186" s="175">
        <v>1</v>
      </c>
      <c r="L186" s="173"/>
      <c r="M186" s="173"/>
      <c r="N186" s="173"/>
      <c r="O186" s="173"/>
      <c r="P186" s="173"/>
      <c r="Q186" s="173"/>
      <c r="R186" s="176"/>
      <c r="T186" s="177"/>
      <c r="U186" s="173"/>
      <c r="V186" s="173"/>
      <c r="W186" s="173"/>
      <c r="X186" s="173"/>
      <c r="Y186" s="173"/>
      <c r="Z186" s="173"/>
      <c r="AA186" s="178"/>
      <c r="AT186" s="179" t="s">
        <v>176</v>
      </c>
      <c r="AU186" s="179" t="s">
        <v>113</v>
      </c>
      <c r="AV186" s="10" t="s">
        <v>113</v>
      </c>
      <c r="AW186" s="10" t="s">
        <v>43</v>
      </c>
      <c r="AX186" s="10" t="s">
        <v>93</v>
      </c>
      <c r="AY186" s="179" t="s">
        <v>169</v>
      </c>
    </row>
    <row r="187" spans="2:65" s="1" customFormat="1" ht="22.5" customHeight="1">
      <c r="B187" s="39"/>
      <c r="C187" s="165" t="s">
        <v>283</v>
      </c>
      <c r="D187" s="165" t="s">
        <v>170</v>
      </c>
      <c r="E187" s="166" t="s">
        <v>284</v>
      </c>
      <c r="F187" s="282" t="s">
        <v>285</v>
      </c>
      <c r="G187" s="282"/>
      <c r="H187" s="282"/>
      <c r="I187" s="282"/>
      <c r="J187" s="167" t="s">
        <v>237</v>
      </c>
      <c r="K187" s="168">
        <v>1</v>
      </c>
      <c r="L187" s="283">
        <v>0</v>
      </c>
      <c r="M187" s="284"/>
      <c r="N187" s="272">
        <f>ROUND(L187*K187,2)</f>
        <v>0</v>
      </c>
      <c r="O187" s="272"/>
      <c r="P187" s="272"/>
      <c r="Q187" s="272"/>
      <c r="R187" s="41"/>
      <c r="T187" s="169" t="s">
        <v>38</v>
      </c>
      <c r="U187" s="48" t="s">
        <v>53</v>
      </c>
      <c r="V187" s="40"/>
      <c r="W187" s="170">
        <f>V187*K187</f>
        <v>0</v>
      </c>
      <c r="X187" s="170">
        <v>0</v>
      </c>
      <c r="Y187" s="170">
        <f>X187*K187</f>
        <v>0</v>
      </c>
      <c r="Z187" s="170">
        <v>0</v>
      </c>
      <c r="AA187" s="171">
        <f>Z187*K187</f>
        <v>0</v>
      </c>
      <c r="AR187" s="21" t="s">
        <v>252</v>
      </c>
      <c r="AT187" s="21" t="s">
        <v>170</v>
      </c>
      <c r="AU187" s="21" t="s">
        <v>113</v>
      </c>
      <c r="AY187" s="21" t="s">
        <v>169</v>
      </c>
      <c r="BE187" s="108">
        <f>IF(U187="základní",N187,0)</f>
        <v>0</v>
      </c>
      <c r="BF187" s="108">
        <f>IF(U187="snížená",N187,0)</f>
        <v>0</v>
      </c>
      <c r="BG187" s="108">
        <f>IF(U187="zákl. přenesená",N187,0)</f>
        <v>0</v>
      </c>
      <c r="BH187" s="108">
        <f>IF(U187="sníž. přenesená",N187,0)</f>
        <v>0</v>
      </c>
      <c r="BI187" s="108">
        <f>IF(U187="nulová",N187,0)</f>
        <v>0</v>
      </c>
      <c r="BJ187" s="21" t="s">
        <v>93</v>
      </c>
      <c r="BK187" s="108">
        <f>ROUND(L187*K187,2)</f>
        <v>0</v>
      </c>
      <c r="BL187" s="21" t="s">
        <v>252</v>
      </c>
      <c r="BM187" s="21" t="s">
        <v>286</v>
      </c>
    </row>
    <row r="188" spans="2:51" s="10" customFormat="1" ht="31.5" customHeight="1">
      <c r="B188" s="172"/>
      <c r="C188" s="173"/>
      <c r="D188" s="173"/>
      <c r="E188" s="174" t="s">
        <v>38</v>
      </c>
      <c r="F188" s="285" t="s">
        <v>287</v>
      </c>
      <c r="G188" s="286"/>
      <c r="H188" s="286"/>
      <c r="I188" s="286"/>
      <c r="J188" s="173"/>
      <c r="K188" s="175">
        <v>1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176</v>
      </c>
      <c r="AU188" s="179" t="s">
        <v>113</v>
      </c>
      <c r="AV188" s="10" t="s">
        <v>113</v>
      </c>
      <c r="AW188" s="10" t="s">
        <v>43</v>
      </c>
      <c r="AX188" s="10" t="s">
        <v>93</v>
      </c>
      <c r="AY188" s="179" t="s">
        <v>169</v>
      </c>
    </row>
    <row r="189" spans="2:63" s="9" customFormat="1" ht="29.85" customHeight="1">
      <c r="B189" s="154"/>
      <c r="C189" s="155"/>
      <c r="D189" s="164" t="s">
        <v>145</v>
      </c>
      <c r="E189" s="164"/>
      <c r="F189" s="164"/>
      <c r="G189" s="164"/>
      <c r="H189" s="164"/>
      <c r="I189" s="164"/>
      <c r="J189" s="164"/>
      <c r="K189" s="164"/>
      <c r="L189" s="164"/>
      <c r="M189" s="164"/>
      <c r="N189" s="275">
        <f>BK189</f>
        <v>0</v>
      </c>
      <c r="O189" s="276"/>
      <c r="P189" s="276"/>
      <c r="Q189" s="276"/>
      <c r="R189" s="157"/>
      <c r="T189" s="158"/>
      <c r="U189" s="155"/>
      <c r="V189" s="155"/>
      <c r="W189" s="159">
        <f>SUM(W190:W193)</f>
        <v>0</v>
      </c>
      <c r="X189" s="155"/>
      <c r="Y189" s="159">
        <f>SUM(Y190:Y193)</f>
        <v>0</v>
      </c>
      <c r="Z189" s="155"/>
      <c r="AA189" s="160">
        <f>SUM(AA190:AA193)</f>
        <v>0</v>
      </c>
      <c r="AR189" s="161" t="s">
        <v>196</v>
      </c>
      <c r="AT189" s="162" t="s">
        <v>87</v>
      </c>
      <c r="AU189" s="162" t="s">
        <v>93</v>
      </c>
      <c r="AY189" s="161" t="s">
        <v>169</v>
      </c>
      <c r="BK189" s="163">
        <f>SUM(BK190:BK193)</f>
        <v>0</v>
      </c>
    </row>
    <row r="190" spans="2:65" s="1" customFormat="1" ht="22.5" customHeight="1">
      <c r="B190" s="39"/>
      <c r="C190" s="165" t="s">
        <v>10</v>
      </c>
      <c r="D190" s="165" t="s">
        <v>170</v>
      </c>
      <c r="E190" s="166" t="s">
        <v>288</v>
      </c>
      <c r="F190" s="282" t="s">
        <v>289</v>
      </c>
      <c r="G190" s="282"/>
      <c r="H190" s="282"/>
      <c r="I190" s="282"/>
      <c r="J190" s="167" t="s">
        <v>280</v>
      </c>
      <c r="K190" s="168">
        <v>1</v>
      </c>
      <c r="L190" s="283">
        <v>0</v>
      </c>
      <c r="M190" s="284"/>
      <c r="N190" s="272">
        <f>ROUND(L190*K190,2)</f>
        <v>0</v>
      </c>
      <c r="O190" s="272"/>
      <c r="P190" s="272"/>
      <c r="Q190" s="272"/>
      <c r="R190" s="41"/>
      <c r="T190" s="169" t="s">
        <v>38</v>
      </c>
      <c r="U190" s="48" t="s">
        <v>53</v>
      </c>
      <c r="V190" s="40"/>
      <c r="W190" s="170">
        <f>V190*K190</f>
        <v>0</v>
      </c>
      <c r="X190" s="170">
        <v>0</v>
      </c>
      <c r="Y190" s="170">
        <f>X190*K190</f>
        <v>0</v>
      </c>
      <c r="Z190" s="170">
        <v>0</v>
      </c>
      <c r="AA190" s="171">
        <f>Z190*K190</f>
        <v>0</v>
      </c>
      <c r="AR190" s="21" t="s">
        <v>252</v>
      </c>
      <c r="AT190" s="21" t="s">
        <v>170</v>
      </c>
      <c r="AU190" s="21" t="s">
        <v>113</v>
      </c>
      <c r="AY190" s="21" t="s">
        <v>169</v>
      </c>
      <c r="BE190" s="108">
        <f>IF(U190="základní",N190,0)</f>
        <v>0</v>
      </c>
      <c r="BF190" s="108">
        <f>IF(U190="snížená",N190,0)</f>
        <v>0</v>
      </c>
      <c r="BG190" s="108">
        <f>IF(U190="zákl. přenesená",N190,0)</f>
        <v>0</v>
      </c>
      <c r="BH190" s="108">
        <f>IF(U190="sníž. přenesená",N190,0)</f>
        <v>0</v>
      </c>
      <c r="BI190" s="108">
        <f>IF(U190="nulová",N190,0)</f>
        <v>0</v>
      </c>
      <c r="BJ190" s="21" t="s">
        <v>93</v>
      </c>
      <c r="BK190" s="108">
        <f>ROUND(L190*K190,2)</f>
        <v>0</v>
      </c>
      <c r="BL190" s="21" t="s">
        <v>252</v>
      </c>
      <c r="BM190" s="21" t="s">
        <v>290</v>
      </c>
    </row>
    <row r="191" spans="2:51" s="10" customFormat="1" ht="31.5" customHeight="1">
      <c r="B191" s="172"/>
      <c r="C191" s="173"/>
      <c r="D191" s="173"/>
      <c r="E191" s="174" t="s">
        <v>38</v>
      </c>
      <c r="F191" s="285" t="s">
        <v>291</v>
      </c>
      <c r="G191" s="286"/>
      <c r="H191" s="286"/>
      <c r="I191" s="286"/>
      <c r="J191" s="173"/>
      <c r="K191" s="175">
        <v>1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176</v>
      </c>
      <c r="AU191" s="179" t="s">
        <v>113</v>
      </c>
      <c r="AV191" s="10" t="s">
        <v>113</v>
      </c>
      <c r="AW191" s="10" t="s">
        <v>43</v>
      </c>
      <c r="AX191" s="10" t="s">
        <v>93</v>
      </c>
      <c r="AY191" s="179" t="s">
        <v>169</v>
      </c>
    </row>
    <row r="192" spans="2:51" s="13" customFormat="1" ht="31.5" customHeight="1">
      <c r="B192" s="196"/>
      <c r="C192" s="197"/>
      <c r="D192" s="197"/>
      <c r="E192" s="198" t="s">
        <v>38</v>
      </c>
      <c r="F192" s="291" t="s">
        <v>292</v>
      </c>
      <c r="G192" s="292"/>
      <c r="H192" s="292"/>
      <c r="I192" s="292"/>
      <c r="J192" s="197"/>
      <c r="K192" s="199" t="s">
        <v>38</v>
      </c>
      <c r="L192" s="197"/>
      <c r="M192" s="197"/>
      <c r="N192" s="197"/>
      <c r="O192" s="197"/>
      <c r="P192" s="197"/>
      <c r="Q192" s="197"/>
      <c r="R192" s="200"/>
      <c r="T192" s="201"/>
      <c r="U192" s="197"/>
      <c r="V192" s="197"/>
      <c r="W192" s="197"/>
      <c r="X192" s="197"/>
      <c r="Y192" s="197"/>
      <c r="Z192" s="197"/>
      <c r="AA192" s="202"/>
      <c r="AT192" s="203" t="s">
        <v>176</v>
      </c>
      <c r="AU192" s="203" t="s">
        <v>113</v>
      </c>
      <c r="AV192" s="13" t="s">
        <v>93</v>
      </c>
      <c r="AW192" s="13" t="s">
        <v>43</v>
      </c>
      <c r="AX192" s="13" t="s">
        <v>88</v>
      </c>
      <c r="AY192" s="203" t="s">
        <v>169</v>
      </c>
    </row>
    <row r="193" spans="2:51" s="13" customFormat="1" ht="31.5" customHeight="1">
      <c r="B193" s="196"/>
      <c r="C193" s="197"/>
      <c r="D193" s="197"/>
      <c r="E193" s="198" t="s">
        <v>38</v>
      </c>
      <c r="F193" s="291" t="s">
        <v>293</v>
      </c>
      <c r="G193" s="292"/>
      <c r="H193" s="292"/>
      <c r="I193" s="292"/>
      <c r="J193" s="197"/>
      <c r="K193" s="199" t="s">
        <v>38</v>
      </c>
      <c r="L193" s="197"/>
      <c r="M193" s="197"/>
      <c r="N193" s="197"/>
      <c r="O193" s="197"/>
      <c r="P193" s="197"/>
      <c r="Q193" s="197"/>
      <c r="R193" s="200"/>
      <c r="T193" s="201"/>
      <c r="U193" s="197"/>
      <c r="V193" s="197"/>
      <c r="W193" s="197"/>
      <c r="X193" s="197"/>
      <c r="Y193" s="197"/>
      <c r="Z193" s="197"/>
      <c r="AA193" s="202"/>
      <c r="AT193" s="203" t="s">
        <v>176</v>
      </c>
      <c r="AU193" s="203" t="s">
        <v>113</v>
      </c>
      <c r="AV193" s="13" t="s">
        <v>93</v>
      </c>
      <c r="AW193" s="13" t="s">
        <v>43</v>
      </c>
      <c r="AX193" s="13" t="s">
        <v>88</v>
      </c>
      <c r="AY193" s="203" t="s">
        <v>169</v>
      </c>
    </row>
    <row r="194" spans="2:63" s="1" customFormat="1" ht="49.9" customHeight="1">
      <c r="B194" s="39"/>
      <c r="C194" s="40"/>
      <c r="D194" s="156" t="s">
        <v>294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298">
        <f>BK194</f>
        <v>0</v>
      </c>
      <c r="O194" s="299"/>
      <c r="P194" s="299"/>
      <c r="Q194" s="299"/>
      <c r="R194" s="41"/>
      <c r="T194" s="140"/>
      <c r="U194" s="40"/>
      <c r="V194" s="40"/>
      <c r="W194" s="40"/>
      <c r="X194" s="40"/>
      <c r="Y194" s="40"/>
      <c r="Z194" s="40"/>
      <c r="AA194" s="82"/>
      <c r="AT194" s="21" t="s">
        <v>87</v>
      </c>
      <c r="AU194" s="21" t="s">
        <v>88</v>
      </c>
      <c r="AY194" s="21" t="s">
        <v>295</v>
      </c>
      <c r="BK194" s="108">
        <f>BK195</f>
        <v>0</v>
      </c>
    </row>
    <row r="195" spans="2:63" s="1" customFormat="1" ht="22.35" customHeight="1">
      <c r="B195" s="39"/>
      <c r="C195" s="204" t="s">
        <v>38</v>
      </c>
      <c r="D195" s="204" t="s">
        <v>170</v>
      </c>
      <c r="E195" s="205" t="s">
        <v>38</v>
      </c>
      <c r="F195" s="297" t="s">
        <v>38</v>
      </c>
      <c r="G195" s="297"/>
      <c r="H195" s="297"/>
      <c r="I195" s="297"/>
      <c r="J195" s="206" t="s">
        <v>38</v>
      </c>
      <c r="K195" s="207"/>
      <c r="L195" s="283"/>
      <c r="M195" s="272"/>
      <c r="N195" s="272">
        <f>BK195</f>
        <v>0</v>
      </c>
      <c r="O195" s="272"/>
      <c r="P195" s="272"/>
      <c r="Q195" s="272"/>
      <c r="R195" s="41"/>
      <c r="T195" s="169" t="s">
        <v>38</v>
      </c>
      <c r="U195" s="208" t="s">
        <v>53</v>
      </c>
      <c r="V195" s="60"/>
      <c r="W195" s="60"/>
      <c r="X195" s="60"/>
      <c r="Y195" s="60"/>
      <c r="Z195" s="60"/>
      <c r="AA195" s="62"/>
      <c r="AT195" s="21" t="s">
        <v>295</v>
      </c>
      <c r="AU195" s="21" t="s">
        <v>93</v>
      </c>
      <c r="AY195" s="21" t="s">
        <v>295</v>
      </c>
      <c r="BE195" s="108">
        <f>IF(U195="základní",N195,0)</f>
        <v>0</v>
      </c>
      <c r="BF195" s="108">
        <f>IF(U195="snížená",N195,0)</f>
        <v>0</v>
      </c>
      <c r="BG195" s="108">
        <f>IF(U195="zákl. přenesená",N195,0)</f>
        <v>0</v>
      </c>
      <c r="BH195" s="108">
        <f>IF(U195="sníž. přenesená",N195,0)</f>
        <v>0</v>
      </c>
      <c r="BI195" s="108">
        <f>IF(U195="nulová",N195,0)</f>
        <v>0</v>
      </c>
      <c r="BJ195" s="21" t="s">
        <v>93</v>
      </c>
      <c r="BK195" s="108">
        <f>L195*K195</f>
        <v>0</v>
      </c>
    </row>
    <row r="196" spans="2:18" s="1" customFormat="1" ht="6.95" customHeight="1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</sheetData>
  <sheetProtection password="CC35" sheet="1" objects="1" scenarios="1" formatCells="0" formatColumns="0" formatRows="0" sort="0" autoFilter="0"/>
  <mergeCells count="189">
    <mergeCell ref="N189:Q189"/>
    <mergeCell ref="N194:Q194"/>
    <mergeCell ref="H1:K1"/>
    <mergeCell ref="S2:AC2"/>
    <mergeCell ref="F190:I190"/>
    <mergeCell ref="L190:M190"/>
    <mergeCell ref="N190:Q190"/>
    <mergeCell ref="F191:I191"/>
    <mergeCell ref="F192:I192"/>
    <mergeCell ref="F193:I193"/>
    <mergeCell ref="F195:I195"/>
    <mergeCell ref="L195:M195"/>
    <mergeCell ref="N195:Q195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77:I177"/>
    <mergeCell ref="F178:I178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N179:Q179"/>
    <mergeCell ref="F172:I172"/>
    <mergeCell ref="F173:I173"/>
    <mergeCell ref="L173:M173"/>
    <mergeCell ref="N173:Q173"/>
    <mergeCell ref="F174:I174"/>
    <mergeCell ref="F175:I175"/>
    <mergeCell ref="L175:M175"/>
    <mergeCell ref="F164:I164"/>
    <mergeCell ref="F165:I165"/>
    <mergeCell ref="F166:I166"/>
    <mergeCell ref="F168:I168"/>
    <mergeCell ref="L168:M168"/>
    <mergeCell ref="N168:Q168"/>
    <mergeCell ref="N171:Q171"/>
    <mergeCell ref="N167:Q167"/>
    <mergeCell ref="N169:Q169"/>
    <mergeCell ref="N170:Q170"/>
    <mergeCell ref="N175:Q175"/>
    <mergeCell ref="F176:I176"/>
    <mergeCell ref="F171:I171"/>
    <mergeCell ref="L171:M171"/>
    <mergeCell ref="F161:I161"/>
    <mergeCell ref="L161:M161"/>
    <mergeCell ref="N161:Q161"/>
    <mergeCell ref="F162:I162"/>
    <mergeCell ref="F156:I156"/>
    <mergeCell ref="F157:I157"/>
    <mergeCell ref="F158:I158"/>
    <mergeCell ref="F159:I159"/>
    <mergeCell ref="F163:I163"/>
    <mergeCell ref="N160:Q16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44:I144"/>
    <mergeCell ref="F145:I145"/>
    <mergeCell ref="F146:I146"/>
    <mergeCell ref="F147:I147"/>
    <mergeCell ref="F148:I148"/>
    <mergeCell ref="N139:Q139"/>
    <mergeCell ref="F140:I140"/>
    <mergeCell ref="L148:M148"/>
    <mergeCell ref="N148:Q148"/>
    <mergeCell ref="F149:I149"/>
    <mergeCell ref="F150:I150"/>
    <mergeCell ref="L150:M150"/>
    <mergeCell ref="N150:Q150"/>
    <mergeCell ref="F141:I141"/>
    <mergeCell ref="F142:I142"/>
    <mergeCell ref="F143:I143"/>
    <mergeCell ref="L143:M143"/>
    <mergeCell ref="F139:I139"/>
    <mergeCell ref="L139:M139"/>
    <mergeCell ref="N143:Q14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1:I131"/>
    <mergeCell ref="F132:I132"/>
    <mergeCell ref="F127:I127"/>
    <mergeCell ref="F128:I128"/>
    <mergeCell ref="L128:M128"/>
    <mergeCell ref="N128:Q128"/>
    <mergeCell ref="N124:Q124"/>
    <mergeCell ref="F125:I125"/>
    <mergeCell ref="F126:I126"/>
    <mergeCell ref="L126:M126"/>
    <mergeCell ref="F129:I129"/>
    <mergeCell ref="F130:I130"/>
    <mergeCell ref="N126:Q126"/>
    <mergeCell ref="N121:Q121"/>
    <mergeCell ref="N122:Q122"/>
    <mergeCell ref="N123:Q123"/>
    <mergeCell ref="F133:I133"/>
    <mergeCell ref="F120:I120"/>
    <mergeCell ref="L120:M120"/>
    <mergeCell ref="N120:Q120"/>
    <mergeCell ref="F124:I124"/>
    <mergeCell ref="L124:M124"/>
    <mergeCell ref="C111:Q111"/>
    <mergeCell ref="F113:P113"/>
    <mergeCell ref="M115:P115"/>
    <mergeCell ref="M117:Q117"/>
    <mergeCell ref="D102:H102"/>
    <mergeCell ref="N102:Q102"/>
    <mergeCell ref="N103:Q103"/>
    <mergeCell ref="L105:Q105"/>
    <mergeCell ref="M118:Q118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86:Q86"/>
    <mergeCell ref="N87:Q87"/>
    <mergeCell ref="N88:Q88"/>
    <mergeCell ref="N89:Q89"/>
    <mergeCell ref="N90:Q90"/>
    <mergeCell ref="N91:Q91"/>
    <mergeCell ref="N92:Q92"/>
    <mergeCell ref="N93:Q93"/>
    <mergeCell ref="N94:Q94"/>
    <mergeCell ref="M79:P79"/>
    <mergeCell ref="M81:Q81"/>
    <mergeCell ref="M82:Q82"/>
    <mergeCell ref="C84:G84"/>
    <mergeCell ref="N84:Q84"/>
    <mergeCell ref="H39:J39"/>
    <mergeCell ref="N39:P39"/>
    <mergeCell ref="C75:Q75"/>
    <mergeCell ref="F77:P77"/>
    <mergeCell ref="H34:J34"/>
    <mergeCell ref="M34:P34"/>
    <mergeCell ref="H35:J35"/>
    <mergeCell ref="M35:P35"/>
    <mergeCell ref="H32:J32"/>
    <mergeCell ref="M32:P32"/>
    <mergeCell ref="H33:J33"/>
    <mergeCell ref="M33:P33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195:D196">
      <formula1>"K, M"</formula1>
    </dataValidation>
    <dataValidation type="list" allowBlank="1" showInputMessage="1" showErrorMessage="1" error="Povoleny jsou hodnoty základní, snížená, zákl. přenesená, sníž. přenesená, nulová." sqref="U195:U19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4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Jára_Čápová\Jára</dc:creator>
  <cp:keywords/>
  <dc:description/>
  <cp:lastModifiedBy>Jára</cp:lastModifiedBy>
  <dcterms:created xsi:type="dcterms:W3CDTF">2017-04-26T18:37:59Z</dcterms:created>
  <dcterms:modified xsi:type="dcterms:W3CDTF">2017-04-26T18:38:06Z</dcterms:modified>
  <cp:category/>
  <cp:version/>
  <cp:contentType/>
  <cp:contentStatus/>
</cp:coreProperties>
</file>