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Rekapitulace stavby" sheetId="1" r:id="rId1"/>
    <sheet name="01 - Stavební část" sheetId="2" r:id="rId2"/>
    <sheet name="04 - Vzduchotechnika" sheetId="3" r:id="rId3"/>
    <sheet name="05 - Silnoproudá elektroi..." sheetId="4" r:id="rId4"/>
    <sheet name="06 - Elektrická požární s..." sheetId="5" r:id="rId5"/>
    <sheet name="99 - Vedlejší a ostatní n..." sheetId="6" r:id="rId6"/>
    <sheet name="Pokyny pro vyplnění" sheetId="7" r:id="rId7"/>
  </sheets>
  <definedNames>
    <definedName name="_xlnm.Print_Area" localSheetId="1">'01 - Stavební část'!$C$4:$J$38,'01 - Stavební část'!$C$44:$J$82,'01 - Stavební část'!$C$88:$K$450</definedName>
    <definedName name="_xlnm._FilterDatabase" localSheetId="1" hidden="1">'01 - Stavební část'!$C$102:$K$450</definedName>
    <definedName name="_xlnm.Print_Area" localSheetId="2">'04 - Vzduchotechnika'!$C$4:$J$38,'04 - Vzduchotechnika'!$C$44:$J$66,'04 - Vzduchotechnika'!$C$72:$K$115</definedName>
    <definedName name="_xlnm._FilterDatabase" localSheetId="2" hidden="1">'04 - Vzduchotechnika'!$C$86:$K$115</definedName>
    <definedName name="_xlnm.Print_Area" localSheetId="3">'05 - Silnoproudá elektroi...'!$C$4:$J$38,'05 - Silnoproudá elektroi...'!$C$44:$J$65,'05 - Silnoproudá elektroi...'!$C$71:$K$156</definedName>
    <definedName name="_xlnm._FilterDatabase" localSheetId="3" hidden="1">'05 - Silnoproudá elektroi...'!$C$85:$K$156</definedName>
    <definedName name="_xlnm.Print_Area" localSheetId="4">'06 - Elektrická požární s...'!$C$4:$J$38,'06 - Elektrická požární s...'!$C$44:$J$69,'06 - Elektrická požární s...'!$C$75:$K$126</definedName>
    <definedName name="_xlnm._FilterDatabase" localSheetId="4" hidden="1">'06 - Elektrická požární s...'!$C$89:$K$126</definedName>
    <definedName name="_xlnm.Print_Area" localSheetId="5">'99 - Vedlejší a ostatní n...'!$C$4:$J$38,'99 - Vedlejší a ostatní n...'!$C$44:$J$66,'99 - Vedlejší a ostatní n...'!$C$72:$K$100</definedName>
    <definedName name="_xlnm._FilterDatabase" localSheetId="5" hidden="1">'99 - Vedlejší a ostatní n...'!$C$86:$K$100</definedName>
    <definedName name="_xlnm.Print_Area" localSheetId="6">'Pokyny pro vyplnění'!$B$2:$K$69,'Pokyny pro vyplnění'!$B$72:$K$116,'Pokyny pro vyplnění'!$B$119:$K$188,'Pokyny pro vyplnění'!$B$196:$K$216</definedName>
    <definedName name="_xlnm.Print_Area" localSheetId="0">'Rekapitulace stavby'!$D$4:$AO$33,'Rekapitulace stavby'!$C$39:$AQ$58</definedName>
  </definedNames>
  <calcPr calcId="145621"/>
  <extLst/>
</workbook>
</file>

<file path=xl/sharedStrings.xml><?xml version="1.0" encoding="utf-8"?>
<sst xmlns="http://schemas.openxmlformats.org/spreadsheetml/2006/main" count="6510" uniqueCount="1567">
  <si>
    <t>Export VZ</t>
  </si>
  <si>
    <t>List obsahuje:</t>
  </si>
  <si>
    <t>1) Rekapitulace stavby</t>
  </si>
  <si>
    <t>2) Rekapitulace objektů stavby a soupisů prací</t>
  </si>
  <si>
    <t>3.0</t>
  </si>
  <si>
    <t>ZAMOK</t>
  </si>
  <si>
    <t>False</t>
  </si>
  <si>
    <t>{827e4655-808e-499e-af0e-1ae9c9a58cb2}</t>
  </si>
  <si>
    <t>0,01</t>
  </si>
  <si>
    <t>21</t>
  </si>
  <si>
    <t>15</t>
  </si>
  <si>
    <t>REKAPITULACE STAVBY</t>
  </si>
  <si>
    <t>v ---  níže se nacházejí doplnkové a pomocné údaje k sestavám  --- v</t>
  </si>
  <si>
    <t>Návod na vyplnění</t>
  </si>
  <si>
    <t>0,001</t>
  </si>
  <si>
    <t>Kód:</t>
  </si>
  <si>
    <t>16-005</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</si>
  <si>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</si>
  <si>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</si>
  <si>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NZM Valtice</t>
  </si>
  <si>
    <t>0,1</t>
  </si>
  <si>
    <t>KSO:</t>
  </si>
  <si>
    <t>CC-CZ:</t>
  </si>
  <si>
    <t>1</t>
  </si>
  <si>
    <t>Místo:</t>
  </si>
  <si>
    <t>Nám. Svobody 8, 691 42 Valtice</t>
  </si>
  <si>
    <t>Datum:</t>
  </si>
  <si>
    <t>1.5.2016</t>
  </si>
  <si>
    <t>10</t>
  </si>
  <si>
    <t>100</t>
  </si>
  <si>
    <t>Zadavatel:</t>
  </si>
  <si>
    <t>IČ:</t>
  </si>
  <si>
    <t xml:space="preserve"> </t>
  </si>
  <si>
    <t>DIČ:</t>
  </si>
  <si>
    <t>Uchazeč:</t>
  </si>
  <si>
    <t>Vyplň údaj</t>
  </si>
  <si>
    <t>Projektant:</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</si>
  <si>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</si>
  <si>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</si>
  <si>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</si>
  <si>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</si>
  <si>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</si>
  <si>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</si>
  <si>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</si>
  <si>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</si>
  <si>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</si>
  <si>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</si>
  <si>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</si>
  <si>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</si>
  <si>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</si>
  <si>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</si>
  <si>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</si>
  <si>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</si>
  <si>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</si>
  <si>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</si>
  <si>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</si>
  <si>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</si>
  <si>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</si>
  <si>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</si>
  <si>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</si>
  <si>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</si>
  <si>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</si>
  <si>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</si>
  <si>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</si>
  <si>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</si>
  <si>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</si>
  <si>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</si>
  <si>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</si>
  <si>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</si>
  <si>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</si>
  <si>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</si>
  <si>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</si>
  <si>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</si>
  <si>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</si>
  <si>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</si>
  <si>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</si>
  <si>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</si>
  <si>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</si>
  <si>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NZM Valtice - zpřístupnění sklepních prostor</t>
  </si>
  <si>
    <t>STA</t>
  </si>
  <si>
    <t>{1c9fb03f-4d81-436d-b14f-5e2b6e2403b8}</t>
  </si>
  <si>
    <t>2</t>
  </si>
  <si>
    <t>/</t>
  </si>
  <si>
    <t>01</t>
  </si>
  <si>
    <t>Stavební část</t>
  </si>
  <si>
    <t>Soupis</t>
  </si>
  <si>
    <t>{7ac36f10-6412-4af0-b9f7-a7c1323f3223}</t>
  </si>
  <si>
    <t>04</t>
  </si>
  <si>
    <t>Vzduchotechnika</t>
  </si>
  <si>
    <t>{a52adaad-8f1c-4c52-ad61-d04517106c83}</t>
  </si>
  <si>
    <t>05</t>
  </si>
  <si>
    <t>Silnoproudá elektroinstalace</t>
  </si>
  <si>
    <t>{0b6ba10c-9d20-47d2-b3b2-62348b9d8530}</t>
  </si>
  <si>
    <t>06</t>
  </si>
  <si>
    <t>Elektrická požární signalizace</t>
  </si>
  <si>
    <t>{9ebaee37-9da6-491b-8f06-14aa741756d7}</t>
  </si>
  <si>
    <t>99</t>
  </si>
  <si>
    <t>Vedlejší a ostatní náklady</t>
  </si>
  <si>
    <t>{a5dad7d9-a772-4f39-99fb-79536484eea1}</t>
  </si>
  <si>
    <t>1) Krycí list soupisu</t>
  </si>
  <si>
    <t>2) Rekapitulace</t>
  </si>
  <si>
    <t>3) Soupis prací</t>
  </si>
  <si>
    <t>Zpět na list:</t>
  </si>
  <si>
    <t>Rekapitulace stavby</t>
  </si>
  <si>
    <t>KRYCÍ LIST SOUPISU</t>
  </si>
  <si>
    <t>Objekt:</t>
  </si>
  <si>
    <t>16-005 - NZM Valtice - zpřístupnění sklepních prostor</t>
  </si>
  <si>
    <t>Soupis:</t>
  </si>
  <si>
    <t>01 - Stavební část</t>
  </si>
  <si>
    <t>Ceník: ÚRS I/2016</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</si>
  <si>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</si>
  <si>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</si>
  <si>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</si>
  <si>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</si>
  <si>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</si>
  <si>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</si>
  <si>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</si>
  <si>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</si>
  <si>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</si>
  <si>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</si>
  <si>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</si>
  <si>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</si>
  <si>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</si>
  <si>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</si>
  <si>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</si>
  <si>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</si>
  <si>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721 - Zdravotechnika - vnitřní kanalizace</t>
  </si>
  <si>
    <t xml:space="preserve">    722 - Zdravotechnika - vnitřní vodovod</t>
  </si>
  <si>
    <t xml:space="preserve">    725 - Zdravotechnika - zařizovací předměty</t>
  </si>
  <si>
    <t xml:space="preserve">    751 - Vzduchotechnika</t>
  </si>
  <si>
    <t xml:space="preserve">    766 - Konstrukce truhlářské</t>
  </si>
  <si>
    <t xml:space="preserve">    767 - Konstrukce zámečnické</t>
  </si>
  <si>
    <t xml:space="preserve">    771 - Podlahy z dlaždic</t>
  </si>
  <si>
    <t xml:space="preserve">    783 - Dokončovací práce - nátěry</t>
  </si>
  <si>
    <t xml:space="preserve">    784 - Dokončovací práce - malby a tapety</t>
  </si>
  <si>
    <t xml:space="preserve">    789 - Povrchové úpravy ocelových konstrukcí a technologických zařízení</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</si>
  <si>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</si>
  <si>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</si>
  <si>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</si>
  <si>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</si>
  <si>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</si>
  <si>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</si>
  <si>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</si>
  <si>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</si>
  <si>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</si>
  <si>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</si>
  <si>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</si>
  <si>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</si>
  <si>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</si>
  <si>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</si>
  <si>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</si>
  <si>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</si>
  <si>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</si>
  <si>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</si>
  <si>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</si>
  <si>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115001101</t>
  </si>
  <si>
    <t>Převedení vody potrubím průměru DN do 100</t>
  </si>
  <si>
    <t>m</t>
  </si>
  <si>
    <t>CS ÚRS 2016 01</t>
  </si>
  <si>
    <t>4</t>
  </si>
  <si>
    <t>-1221143033</t>
  </si>
  <si>
    <t>115101201</t>
  </si>
  <si>
    <t>Čerpání vody na dopravní výšku do 10 m s uvažovaným průměrným přítokem do 500 l/min</t>
  </si>
  <si>
    <t>hod</t>
  </si>
  <si>
    <t>917167368</t>
  </si>
  <si>
    <t>VV</t>
  </si>
  <si>
    <t>24*30*3</t>
  </si>
  <si>
    <t>3</t>
  </si>
  <si>
    <t>115101301</t>
  </si>
  <si>
    <t>Pohotovost záložní čerpací soupravy pro dopravní výšku do 10 m s uvažovaným průměrným přítokem do 500 l/min</t>
  </si>
  <si>
    <t>den</t>
  </si>
  <si>
    <t>272238819</t>
  </si>
  <si>
    <t>122201101</t>
  </si>
  <si>
    <t>Odkopávky a prokopávky nezapažené s přehozením výkopku na vzdálenost do 3 m nebo s naložením na dopravní prostředek v hornině tř. 3 do 100 m3</t>
  </si>
  <si>
    <t>m3</t>
  </si>
  <si>
    <t>1584194816</t>
  </si>
  <si>
    <t>násypy nad původní podlahou</t>
  </si>
  <si>
    <t xml:space="preserve"> 0,25*(2,93+27,34+12,33+11,28+36,71+0,52+2,18)</t>
  </si>
  <si>
    <t>snížení terénu pod původní podlahou</t>
  </si>
  <si>
    <t xml:space="preserve"> 0,10*(2,93+27,34+12,33+11,28+36,71+0,52+2,18)</t>
  </si>
  <si>
    <t>Součet</t>
  </si>
  <si>
    <t>5</t>
  </si>
  <si>
    <t>131203101</t>
  </si>
  <si>
    <t>Hloubení zapažených i nezapažených jam ručním nebo pneumatickým nářadím s urovnáním dna do předepsaného profilu a spádu v horninách tř. 3 soudržných</t>
  </si>
  <si>
    <t>516533345</t>
  </si>
  <si>
    <t>čerpací jímky</t>
  </si>
  <si>
    <t>2*0,3*0,5*1</t>
  </si>
  <si>
    <t>6</t>
  </si>
  <si>
    <t>132201401</t>
  </si>
  <si>
    <t>Hloubená vykopávka pod základy ručně s přehozením výkopku na vzdálenost 3 m nebo s naložením na ruční dopravní prostředek v hornině tř. 3</t>
  </si>
  <si>
    <t>-995965445</t>
  </si>
  <si>
    <t>podkopání zdiva pro podbetonování</t>
  </si>
  <si>
    <t>(2,14+2,3+2,4)*0,3*0,5</t>
  </si>
  <si>
    <t>7</t>
  </si>
  <si>
    <t>122201109</t>
  </si>
  <si>
    <t>Odkopávky a prokopávky nezapažené s přehozením výkopku na vzdálenost do 3 m nebo s naložením na dopravní prostředek v hornině tř. 3 Příplatek k cenám za lepivost horniny tř. 3</t>
  </si>
  <si>
    <t>-2007599003</t>
  </si>
  <si>
    <t>8</t>
  </si>
  <si>
    <t>120901101</t>
  </si>
  <si>
    <t>Bourání konstrukcí v odkopávkách a prokopávkách, korytech vodotečí, melioračních kanálech - ručně s přemístěním suti na hromady na vzdálenost do 20 m nebo s naložením na dopravní prostředek ze zdiva cihelného nebo smíšeného na maltu vápennou</t>
  </si>
  <si>
    <t>-726174351</t>
  </si>
  <si>
    <t>staré cihelné podlahy</t>
  </si>
  <si>
    <t>0,3*(2,93+27,34+12,33+11,28+36,71+0,52+2,18)</t>
  </si>
  <si>
    <t>9</t>
  </si>
  <si>
    <t>161101501</t>
  </si>
  <si>
    <t>Svislé přemístění výkopku nošením bez naložení, avšak s vyprázdněním nádoby na hromady nebo do dopravního prostředku, na každých, třeba i započatých 3 m výšky z horniny tř. 1 až 4</t>
  </si>
  <si>
    <t>-55458907</t>
  </si>
  <si>
    <t>161101601</t>
  </si>
  <si>
    <t>Vytažení výkopku těženého z prostoru pod základy nebo z pracovních šachet při podchycování základového zdiva, bez naložení, avšak s vyprázdněním nádoby na hromady nebo do dopravního prostředku z horniny tř. 1 až 4 z hloubky přes 1 do 2 m</t>
  </si>
  <si>
    <t>1171508836</t>
  </si>
  <si>
    <t>11</t>
  </si>
  <si>
    <t>162201201</t>
  </si>
  <si>
    <t>Vodorovné přemístění výkopku nošením s vyprázdněním nádoby na hromady nebo do dopravního prostředku na vzdálenost do 10 m z horniny tř. 1 až 4</t>
  </si>
  <si>
    <t>18555924</t>
  </si>
  <si>
    <t>12</t>
  </si>
  <si>
    <t>162201209</t>
  </si>
  <si>
    <t>Vodorovné přemístění výkopku nošením s vyprázdněním nádoby na hromady nebo do dopravního prostředku na vzdálenost do 10 m z horniny Příplatek k ceně za každých dalších 10 m</t>
  </si>
  <si>
    <t>-1175766032</t>
  </si>
  <si>
    <t>13</t>
  </si>
  <si>
    <t>162701105</t>
  </si>
  <si>
    <t>Vodorovné přemístění výkopku nebo sypaniny po suchu na obvyklém dopravním prostředku, bez naložení výkopku, avšak se složením bez rozhrnutí z horniny tř. 1 až 4 na vzdálenost přes 9 000 do 10 000 m</t>
  </si>
  <si>
    <t>696191916</t>
  </si>
  <si>
    <t>14</t>
  </si>
  <si>
    <t>171201211</t>
  </si>
  <si>
    <t>Uložení sypaniny poplatek za uložení sypaniny na skládce (skládkovné)</t>
  </si>
  <si>
    <t>t</t>
  </si>
  <si>
    <t>-2073766942</t>
  </si>
  <si>
    <t>61,965*2 'Přepočtené koeficientem množství</t>
  </si>
  <si>
    <t>174201101</t>
  </si>
  <si>
    <t>Zásyp sypaninou z jakékoliv horniny s uložením výkopku ve vrstvách bez zhutnění jam, šachet, rýh nebo kolem objektů v těchto vykopávkách</t>
  </si>
  <si>
    <t>-1026128849</t>
  </si>
  <si>
    <t>"obsyp kačírkem" 0,63*(0,8+2+0,35*3+2,2)</t>
  </si>
  <si>
    <t>16</t>
  </si>
  <si>
    <t>M</t>
  </si>
  <si>
    <t>583374010</t>
  </si>
  <si>
    <t>Kamenivo přírodní těžené pro stavební účely  PTK  (drobné, hrubé, štěrkopísky) kamenivo dekorační (kačírek) frakce 8/16</t>
  </si>
  <si>
    <t>294861423</t>
  </si>
  <si>
    <t>3,812*2 'Přepočtené koeficientem množství</t>
  </si>
  <si>
    <t>Zakládání</t>
  </si>
  <si>
    <t>17</t>
  </si>
  <si>
    <t>279311114</t>
  </si>
  <si>
    <t>Postupné podbetonování základového zdiva jakékoliv tloušťky, bez výkopu, bez zapažení a bednění, prostým betonem tř. C 16/20</t>
  </si>
  <si>
    <t>359021521</t>
  </si>
  <si>
    <t>Svislé a kompletní konstrukce</t>
  </si>
  <si>
    <t>18</t>
  </si>
  <si>
    <t>310239211</t>
  </si>
  <si>
    <t>Zazdívka otvorů ve zdivu nadzákladovém cihlami pálenými plochy přes 1 m2 do 4 m2 na maltu vápenocementovou</t>
  </si>
  <si>
    <t>257479237</t>
  </si>
  <si>
    <t>1*2,15*0,15</t>
  </si>
  <si>
    <t>19</t>
  </si>
  <si>
    <t>311321814</t>
  </si>
  <si>
    <t>Nadzákladové zdi z betonu železového (bez výztuže) nosné pohledového (v přírodní barvě drtí a přísad) tř. C 25/30</t>
  </si>
  <si>
    <t>552632230</t>
  </si>
  <si>
    <t>0,1*0,3*(2,9+0,3+2,3+5,6+2+2,3+1,9+5,5+1,8+2,3+2,25+0,35+4+0,35+6,55+6,9+0,8+1,2+1,1+5,5+2,85+0,6+0,3+2,15+5,85)</t>
  </si>
  <si>
    <t>20</t>
  </si>
  <si>
    <t>311351111</t>
  </si>
  <si>
    <t>Bednění nadzákladových zdí nosných svislé nebo šikmé (odkloněné), půdorysně přímé nebo zalomené ve volném prostranství, ve volných nebo zapažených jamách, rýhách, šachtách, včetně případných vzpěr, oboustranné za každou stranu, únosné nebo hladké nebo přesné (dle pozn. č. 2) zřízení</t>
  </si>
  <si>
    <t>m2</t>
  </si>
  <si>
    <t>263154630</t>
  </si>
  <si>
    <t>311351112</t>
  </si>
  <si>
    <t>Bednění nadzákladových zdí nosných svislé nebo šikmé (odkloněné), půdorysně přímé nebo zalomené ve volném prostranství, ve volných nebo zapažených jamách, rýhách, šachtách, včetně případných vzpěr, oboustranné za každou stranu, únosné nebo hladké nebo přesné (dle pozn. č. 2) odstranění</t>
  </si>
  <si>
    <t>1896766855</t>
  </si>
  <si>
    <t>22</t>
  </si>
  <si>
    <t>311361821</t>
  </si>
  <si>
    <t>Výztuž nadzákladových zdí nosných svislých nebo odkloněných od svislice, rovných nebo oblých z betonářské oceli 10 505 (R) nebo BSt 500</t>
  </si>
  <si>
    <t>-1188053570</t>
  </si>
  <si>
    <t>2,03*0,12 'Přepočtené koeficientem množství</t>
  </si>
  <si>
    <t>23</t>
  </si>
  <si>
    <t>313232014</t>
  </si>
  <si>
    <t>Zdivo z cihel pálených obkladové z cihel lícových, včetně spárování, pevnosti P60, na maltu MVC dl. 290mm ( český formát 290x140x65 mm) plných</t>
  </si>
  <si>
    <t>-540027129</t>
  </si>
  <si>
    <t>0,15*0,075*(2,9+2+2,3+1,1+5,3+1,6+2,35+2,15+6,55+6,9+0,8+1,2+5,35+2,9+0,6+0,3+2,15+4,1+1,1)</t>
  </si>
  <si>
    <t>0,3*0,075*(0,8*3+1,2+1,2+6+2,3+0,45+4,3)</t>
  </si>
  <si>
    <t>24</t>
  </si>
  <si>
    <t>315271129</t>
  </si>
  <si>
    <t>Zdivo z cihel a tvárnic nepálených půdní, štítové, nadstřešní, poprsní z cihel betonových na maltu s plně promaltovanými styčnými spárami, rozměr cihel 290x140x65 mm MC 15</t>
  </si>
  <si>
    <t>1458704418</t>
  </si>
  <si>
    <t>0,15*0,55*(0,33+2,3+5,85+0,2+4,3+0,2+0,8*2)</t>
  </si>
  <si>
    <t>0,15*0,55*(0,8+1,2+1,2)</t>
  </si>
  <si>
    <t>25</t>
  </si>
  <si>
    <t>317121151</t>
  </si>
  <si>
    <t>Montáž překladů ze železobetonových prefabrikátů dodatečně do připravených rýh, světlosti otvoru do 1050 mm</t>
  </si>
  <si>
    <t>kus</t>
  </si>
  <si>
    <t>457907073</t>
  </si>
  <si>
    <t>26</t>
  </si>
  <si>
    <t>593210510</t>
  </si>
  <si>
    <t>Překlady železobetonové PŘ - 60/190/1200         6 x 19 x 120 cm</t>
  </si>
  <si>
    <t>2057156230</t>
  </si>
  <si>
    <t>27</t>
  </si>
  <si>
    <t>317231618</t>
  </si>
  <si>
    <t>Klenbové pásy z cihel pálených na připravenou skruž při jakékoliv vzdálenosti podpěr plných dl. 290 mm P 7,5 až P 15, na maltu MC-15</t>
  </si>
  <si>
    <t>-596652015</t>
  </si>
  <si>
    <t>1,2*0,3*0,53</t>
  </si>
  <si>
    <t>Vodorovné konstrukce</t>
  </si>
  <si>
    <t>28</t>
  </si>
  <si>
    <t>434121426</t>
  </si>
  <si>
    <t>Osazování schodišťových stupňů železobetonových s vyspárováním styčných spár, s provizorním dřevěným zábradlím a dočasným zakrytím stupnic prkny na desku, stupňů drsných</t>
  </si>
  <si>
    <t>-318964853</t>
  </si>
  <si>
    <t>11*1,37</t>
  </si>
  <si>
    <t>29</t>
  </si>
  <si>
    <t>59373792R</t>
  </si>
  <si>
    <t>Schodišťové stupně z prostého betonu - (staveništní) prefabrikáty - beton C20/25-X0 - Dmax 16 mm (ČSN EN 206), povrch čerstvého betonu zdrsněný kartáčem případně jinak upraven, aby byl zajištěn součinitel smykového tření min. 0,6, přední hrana zkosená, nástupní a výstupní stupeň opatřen kontrastním pruhem š. 100 mm</t>
  </si>
  <si>
    <t>1819569421</t>
  </si>
  <si>
    <t>30</t>
  </si>
  <si>
    <t>434311113</t>
  </si>
  <si>
    <t>Stupně dusané z betonu prostého nebo prokládaného kamenem na terén nebo na desku bez potěru, se zahlazením povrchu tř. C 12/15</t>
  </si>
  <si>
    <t>-1232622352</t>
  </si>
  <si>
    <t>0,9*2+0,8*3</t>
  </si>
  <si>
    <t>31</t>
  </si>
  <si>
    <t>916991121</t>
  </si>
  <si>
    <t>Lože pod obrubníky, krajníky nebo obruby z dlažebních kostek z betonu prostého tř. C 12/15</t>
  </si>
  <si>
    <t>-525426387</t>
  </si>
  <si>
    <t>"podbetonování schod. stupňů" 1,37*1,8*2,3*0,5</t>
  </si>
  <si>
    <t>32</t>
  </si>
  <si>
    <t>434351141</t>
  </si>
  <si>
    <t>Bednění stupňů betonovaných na podstupňové desce nebo na terénu půdorysně přímočarých zřízení</t>
  </si>
  <si>
    <t>1634716025</t>
  </si>
  <si>
    <t>4,2*0,2 'Přepočtené koeficientem množství</t>
  </si>
  <si>
    <t>33</t>
  </si>
  <si>
    <t>434351142</t>
  </si>
  <si>
    <t>Bednění stupňů betonovaných na podstupňové desce nebo na terénu půdorysně přímočarých odstranění</t>
  </si>
  <si>
    <t>-1548506770</t>
  </si>
  <si>
    <t>Úpravy povrchů, podlahy a osazování výplní</t>
  </si>
  <si>
    <t>34</t>
  </si>
  <si>
    <t>611325225</t>
  </si>
  <si>
    <t>Vápenocementová nebo vápenná omítka jednotlivých malých ploch štuková na stropech, plochy jednotlivě přes 1,0 do 4 m2</t>
  </si>
  <si>
    <t>1894772144</t>
  </si>
  <si>
    <t>"strop 1.10" 1</t>
  </si>
  <si>
    <t>35</t>
  </si>
  <si>
    <t>612325203</t>
  </si>
  <si>
    <t>Vápenocementová nebo vápenná omítka jednotlivých malých ploch hrubá na stěnách, plochy jednotlivě přes 0,25 do 1 m2</t>
  </si>
  <si>
    <t>853016225</t>
  </si>
  <si>
    <t>36</t>
  </si>
  <si>
    <t>612325225</t>
  </si>
  <si>
    <t>Vápenocementová nebo vápenná omítka jednotlivých malých ploch štuková na stěnách, plochy jednotlivě přes 1,0 do 4 m2</t>
  </si>
  <si>
    <t>1514384235</t>
  </si>
  <si>
    <t>"stěny 1.10" 4</t>
  </si>
  <si>
    <t>37</t>
  </si>
  <si>
    <t>612325302</t>
  </si>
  <si>
    <t>Vápenocementová nebo vápenná omítka ostění nebo nadpraží štuková</t>
  </si>
  <si>
    <t>817550040</t>
  </si>
  <si>
    <t>(0,2+0,2)*(2,02*2+0,9)</t>
  </si>
  <si>
    <t>38</t>
  </si>
  <si>
    <t>631311113</t>
  </si>
  <si>
    <t>Mazanina z betonu prostého bez zvýšených nároků na prostředí tl. přes 50 do 80 mm tř. C 12/15</t>
  </si>
  <si>
    <t>-1036897976</t>
  </si>
  <si>
    <t>"1NP" (0,78*1,35+0,92*2)*0,08*2</t>
  </si>
  <si>
    <t>"podkladní beton" (2,93+27,34+12,33+11,28+36,71+0,52)*0,08</t>
  </si>
  <si>
    <t>39</t>
  </si>
  <si>
    <t>273321411</t>
  </si>
  <si>
    <t>Základy z betonu železového (bez výztuže) desky z betonu bez zvýšených nároků na prostředí tř. C 20/25</t>
  </si>
  <si>
    <t>1109866371</t>
  </si>
  <si>
    <t>0,25*(2,93+27,34+12,33+11,28+36,71+0,52)</t>
  </si>
  <si>
    <t>40</t>
  </si>
  <si>
    <t>272361821</t>
  </si>
  <si>
    <t>Výztuž základů kleneb z betonářské oceli 10 505 (R) nebo BSt 500</t>
  </si>
  <si>
    <t>1894635391</t>
  </si>
  <si>
    <t>22,778*0,1 'Přepočtené koeficientem množství</t>
  </si>
  <si>
    <t>41</t>
  </si>
  <si>
    <t>274351215</t>
  </si>
  <si>
    <t>Bednění základových stěn pasů svislé nebo šikmé (odkloněné), půdorysně přímé nebo zalomené ve volných nebo zapažených jámách, rýhách, šachtách, včetně případných vzpěr zřízení</t>
  </si>
  <si>
    <t>-39001997</t>
  </si>
  <si>
    <t>"jímky" 0,3*4*0,25*2</t>
  </si>
  <si>
    <t>42</t>
  </si>
  <si>
    <t>274351216</t>
  </si>
  <si>
    <t>Bednění základových stěn pasů svislé nebo šikmé (odkloněné), půdorysně přímé nebo zalomené ve volných nebo zapažených jámách, rýhách, šachtách, včetně případných vzpěr odstranění</t>
  </si>
  <si>
    <t>-758612047</t>
  </si>
  <si>
    <t>43</t>
  </si>
  <si>
    <t>631319013R</t>
  </si>
  <si>
    <t>Příplatek k cenám mazanin za úpravu povrchu mazaniny přehlazením, mazanina tl. přes 120 do 240 mm</t>
  </si>
  <si>
    <t>153371768</t>
  </si>
  <si>
    <t>44</t>
  </si>
  <si>
    <t>634663111</t>
  </si>
  <si>
    <t>Výplň dilatačních spar mazanin polyuretanovou samonivelační hmotou, šířka spáry do 10 mm</t>
  </si>
  <si>
    <t>-1895507567</t>
  </si>
  <si>
    <t>45</t>
  </si>
  <si>
    <t>634911113</t>
  </si>
  <si>
    <t>Řezání dilatačních nebo smršťovacích spár v čerstvé betonové mazanině nebo potěru šířky do 5 mm, hloubky přes 20 do 50 mm</t>
  </si>
  <si>
    <t>2033025081</t>
  </si>
  <si>
    <t>0,95+1,83+1,95+2,32</t>
  </si>
  <si>
    <t>46</t>
  </si>
  <si>
    <t>985324111</t>
  </si>
  <si>
    <t>Ochranný nátěr betonu na bázi silanu impregnační dvojnásobný (OS-A)</t>
  </si>
  <si>
    <t>586457473</t>
  </si>
  <si>
    <t>88,7+77,4*0,55+1,37*2,31</t>
  </si>
  <si>
    <t>Ostatní konstrukce a práce, bourání</t>
  </si>
  <si>
    <t>47</t>
  </si>
  <si>
    <t>961031311</t>
  </si>
  <si>
    <t>Bourání základů ze zdiva cihelného na maltu vápennou nebo vápenocementovou</t>
  </si>
  <si>
    <t>389883019</t>
  </si>
  <si>
    <t>schodiště 0.06</t>
  </si>
  <si>
    <t>3,0*1,37*1,2</t>
  </si>
  <si>
    <t>48</t>
  </si>
  <si>
    <t>962032230</t>
  </si>
  <si>
    <t>Bourání zdiva nadzákladového z cihel nebo tvárnic z cihel pálených nebo vápenopískových, na maltu vápennou nebo vápenocementovou, objemu do 1 m3</t>
  </si>
  <si>
    <t>1573091911</t>
  </si>
  <si>
    <t>vyzdívka ve stěně u schodiště 0.06</t>
  </si>
  <si>
    <t>1,4*1,1*0,5*0,15</t>
  </si>
  <si>
    <t>"krb"</t>
  </si>
  <si>
    <t>0,3*0,3*0,9*2+0,3*0,3*0,6+1,2*0,4*0,15</t>
  </si>
  <si>
    <t>příčka mezi 0.04 a 0.05</t>
  </si>
  <si>
    <t>0,6*1,5*0,15</t>
  </si>
  <si>
    <t>rozšíření dveří 1.04/1.10</t>
  </si>
  <si>
    <t>0,2*2,5*0,2</t>
  </si>
  <si>
    <t>49</t>
  </si>
  <si>
    <t>962051116</t>
  </si>
  <si>
    <t>Bourání příček železobetonových tloušťky do 150 mm</t>
  </si>
  <si>
    <t>-623737034</t>
  </si>
  <si>
    <t>nádrž v 0.03</t>
  </si>
  <si>
    <t>2*(1,8+1,55)*1,25</t>
  </si>
  <si>
    <t>50</t>
  </si>
  <si>
    <t>965042231</t>
  </si>
  <si>
    <t>Bourání podkladů pod dlažby nebo litých celistvých podlah a mazanin betonových nebo z litého asfaltu tl. přes 100 mm, plochy do 4 m2</t>
  </si>
  <si>
    <t>1034337735</t>
  </si>
  <si>
    <t>podlaha 1.10 a 0.01</t>
  </si>
  <si>
    <t>0,78*1,35*0,25</t>
  </si>
  <si>
    <t>0,92*2,5*0,25</t>
  </si>
  <si>
    <t>51</t>
  </si>
  <si>
    <t>965043431</t>
  </si>
  <si>
    <t>Bourání podkladů pod dlažby nebo litých celistvých podlah a mazanin betonových s potěrem nebo teracem tl. do 150 mm, plochy do 4 m2</t>
  </si>
  <si>
    <t>1396065787</t>
  </si>
  <si>
    <t>2,5*1,85*0,2</t>
  </si>
  <si>
    <t>52</t>
  </si>
  <si>
    <t>965081611</t>
  </si>
  <si>
    <t>Odsekání soklíků včetně otlučení podkladní omítky až na zdivo rovných</t>
  </si>
  <si>
    <t>2079640795</t>
  </si>
  <si>
    <t>místnost 1.10</t>
  </si>
  <si>
    <t>2*(0,78+1,35)-0,7</t>
  </si>
  <si>
    <t>53</t>
  </si>
  <si>
    <t>967022681</t>
  </si>
  <si>
    <t>Přisekání (špicování) ploch stupňů kamenných nebo jiných s tvrdým povrchem pro nové povrchové vrstvy</t>
  </si>
  <si>
    <t>420302704</t>
  </si>
  <si>
    <t>schodiště 0.01</t>
  </si>
  <si>
    <t>10*1,05</t>
  </si>
  <si>
    <t>54</t>
  </si>
  <si>
    <t>968062245</t>
  </si>
  <si>
    <t>Vybourání dřevěných rámů oken s křídly, dveřních zárubní, vrat, stěn, ostění nebo obkladů rámů oken s křídly jednoduchých, plochy do 2 m2</t>
  </si>
  <si>
    <t>-1145696748</t>
  </si>
  <si>
    <t>dveře 1.04/0.01</t>
  </si>
  <si>
    <t>2,02*0,7</t>
  </si>
  <si>
    <t>55</t>
  </si>
  <si>
    <t>968072244</t>
  </si>
  <si>
    <t>Vybourání kovových rámů oken s křídly, dveřních zárubní, vrat, stěn, ostění nebo obkladů okenních rámů s křídly jednoduchých, plochy do 1 m2</t>
  </si>
  <si>
    <t>1833945143</t>
  </si>
  <si>
    <t>sklepní okna</t>
  </si>
  <si>
    <t>0,4*0,6*3</t>
  </si>
  <si>
    <t>56</t>
  </si>
  <si>
    <t>968072245</t>
  </si>
  <si>
    <t>Vybourání kovových rámů oken s křídly, dveřních zárubní, vrat, stěn, ostění nebo obkladů okenních rámů s křídly jednoduchých, plochy do 2 m2</t>
  </si>
  <si>
    <t>1313223432</t>
  </si>
  <si>
    <t>dveře 1.13/0.01</t>
  </si>
  <si>
    <t>1,0*2,02</t>
  </si>
  <si>
    <t>57</t>
  </si>
  <si>
    <t>969011131</t>
  </si>
  <si>
    <t>Vybourání vodovodního, plynového a pod. vedení DN do 125 mm</t>
  </si>
  <si>
    <t>1183734733</t>
  </si>
  <si>
    <t>58</t>
  </si>
  <si>
    <t>969021121</t>
  </si>
  <si>
    <t>Vybourání kanalizačního potrubí DN do 200 mm</t>
  </si>
  <si>
    <t>1693903803</t>
  </si>
  <si>
    <t>1,5+6,7+10</t>
  </si>
  <si>
    <t>59</t>
  </si>
  <si>
    <t>971033651</t>
  </si>
  <si>
    <t>Vybourání otvorů ve zdivu základovém nebo nadzákladovém z cihel, tvárnic, příčkovek z cihel pálených na maltu vápennou nebo vápenocementovou plochy do 4 m2, tl. do 600 mm</t>
  </si>
  <si>
    <t>325468530</t>
  </si>
  <si>
    <t>průchod 1.10/0.01</t>
  </si>
  <si>
    <t>0,9*2*0,53</t>
  </si>
  <si>
    <t>60</t>
  </si>
  <si>
    <t>971035561</t>
  </si>
  <si>
    <t>Vybourání otvorů ve zdivu základovém nebo nadzákladovém z cihel, tvárnic, příčkovek z cihel pálených na maltu cementovou plochy do 1 m2, tl. do 600 mm</t>
  </si>
  <si>
    <t>1706908346</t>
  </si>
  <si>
    <t>otvor pro překlad nad průchodem</t>
  </si>
  <si>
    <t>0,9*0,3*0,53</t>
  </si>
  <si>
    <t>61</t>
  </si>
  <si>
    <t>974031137</t>
  </si>
  <si>
    <t>Vysekání rýh ve zdivu cihelném na maltu vápennou nebo vápenocementovou do hl. 50 mm a šířky do 300 mm</t>
  </si>
  <si>
    <t>1340271902</t>
  </si>
  <si>
    <t>2*0,5</t>
  </si>
  <si>
    <t>62</t>
  </si>
  <si>
    <t>974031155</t>
  </si>
  <si>
    <t>Vysekání rýh ve zdivu cihelném na maltu vápennou nebo vápenocementovou do hl. 100 mm a šířky do 200 mm</t>
  </si>
  <si>
    <t>-1020245867</t>
  </si>
  <si>
    <t>rýha pro překlad nad dveřmi 1.04/1.10</t>
  </si>
  <si>
    <t>1,2*2</t>
  </si>
  <si>
    <t>63</t>
  </si>
  <si>
    <t>975022341</t>
  </si>
  <si>
    <t>Podchycení nadzákladového zdiva dřevěnou výztuhou v. podchycení do 3 m, při tl. zdiva přes 450 do 600 mm a délce podchycení do 3 m</t>
  </si>
  <si>
    <t>1865739882</t>
  </si>
  <si>
    <t>64</t>
  </si>
  <si>
    <t>985111111</t>
  </si>
  <si>
    <t>Otlučení nebo odsekání vrstev omítek stěn</t>
  </si>
  <si>
    <t>1635370286</t>
  </si>
  <si>
    <t>"1.10" (0,78+1,35)*2*2,4-0,6*2</t>
  </si>
  <si>
    <t>"0.01" 2,5*2*2,05+(1,5*2+0,6+2,4)*2,05</t>
  </si>
  <si>
    <t>"0.02" (4,27+5,5+6,12+2,43+2,21)*0,4+(5,5+5,6)*1,6*0,75-0,96*1,3</t>
  </si>
  <si>
    <t>"0.02" 0,8*3*2,4*2</t>
  </si>
  <si>
    <t>"0.03" (1,85+2,33+0,49*2+2,29+2+5,55)*0,4+5,55*1,6*0,75*2-0,96*1,3</t>
  </si>
  <si>
    <t>"0.03" 0,8*3*2,4*2</t>
  </si>
  <si>
    <t>"0.04" (6,3+6,6)*0,95</t>
  </si>
  <si>
    <t>"0.05" (7,4+5,73+4,56*2)*0,4+4,65*2*1,6*0,75-1,96*1,5</t>
  </si>
  <si>
    <t>"0.05" 0,8*3*2,4*2</t>
  </si>
  <si>
    <t>"0.06" 2,74*2*2,3</t>
  </si>
  <si>
    <t>65</t>
  </si>
  <si>
    <t>985111121</t>
  </si>
  <si>
    <t>Otlučení nebo odsekání vrstev omítek líce kleneb a podhledů</t>
  </si>
  <si>
    <t>-1797177921</t>
  </si>
  <si>
    <t>"0.02" 5,55*6,65*1,25</t>
  </si>
  <si>
    <t>"0.03" 5,55*2*1,25</t>
  </si>
  <si>
    <t>"0.04" 6,5*1,9*pi*0,5</t>
  </si>
  <si>
    <t>"0.05" 7,4*4,56*1,25</t>
  </si>
  <si>
    <t>"okna" 0,6*0,8*1,2*6</t>
  </si>
  <si>
    <t>66</t>
  </si>
  <si>
    <t>952901131</t>
  </si>
  <si>
    <t>Čištění budov při provádění oprav a udržovacích prací konstrukcí nebo prvků omytím</t>
  </si>
  <si>
    <t>-216138028</t>
  </si>
  <si>
    <t>67</t>
  </si>
  <si>
    <t>245931220</t>
  </si>
  <si>
    <t>Přípravky desinfekční a dezodorační přípravek pro odstraňování plísní, řas, mechů a baktérií v exteriéru 100 g/kg hmoty</t>
  </si>
  <si>
    <t>kg</t>
  </si>
  <si>
    <t>870746750</t>
  </si>
  <si>
    <t>272,513*0,1 'Přepočtené koeficientem množství</t>
  </si>
  <si>
    <t>68</t>
  </si>
  <si>
    <t>985131111</t>
  </si>
  <si>
    <t>Očištění ploch stěn, rubu kleneb a podlah tlakovou vodou</t>
  </si>
  <si>
    <t>1633754307</t>
  </si>
  <si>
    <t>69</t>
  </si>
  <si>
    <t>985132111</t>
  </si>
  <si>
    <t>Očištění ploch líce kleneb a podhledů tlakovou vodou</t>
  </si>
  <si>
    <t>2001485679</t>
  </si>
  <si>
    <t>70</t>
  </si>
  <si>
    <t>985131211</t>
  </si>
  <si>
    <t>Očištění ploch stěn, rubu kleneb a podlah tryskání pískem sušeným</t>
  </si>
  <si>
    <t>1823883936</t>
  </si>
  <si>
    <t>71</t>
  </si>
  <si>
    <t>985132211</t>
  </si>
  <si>
    <t>Očištění ploch líce kleneb a podhledů tryskání pískem sušeným</t>
  </si>
  <si>
    <t>-1821586987</t>
  </si>
  <si>
    <t>72</t>
  </si>
  <si>
    <t>985141212</t>
  </si>
  <si>
    <t>Vyčištění trhlin nebo dutin ve zdivu šířky přes 30 do 50 mm, hloubky přes 150 do 300 mm</t>
  </si>
  <si>
    <t>-2013548501</t>
  </si>
  <si>
    <t>73</t>
  </si>
  <si>
    <t>985221101</t>
  </si>
  <si>
    <t>Doplnění zdiva ručně do aktivované malty cihlami</t>
  </si>
  <si>
    <t>182066716</t>
  </si>
  <si>
    <t>"zazdívky prostupů, drážek ve stěnách a klenbách" 3</t>
  </si>
  <si>
    <t>74</t>
  </si>
  <si>
    <t>985223110</t>
  </si>
  <si>
    <t>Přezdívání zdiva do aktivované malty cihelného, objemu do 1 m3</t>
  </si>
  <si>
    <t>736207780</t>
  </si>
  <si>
    <t>"přezdění ostění a jiných poškozených částí" 4,5</t>
  </si>
  <si>
    <t>75</t>
  </si>
  <si>
    <t>596100090</t>
  </si>
  <si>
    <t>Cihly pálené plné (vč. odlehčených, lícových a voštinových) cihly plné CP  rozměr 29 x 14 x 6,5 cm P 15</t>
  </si>
  <si>
    <t>tis kus</t>
  </si>
  <si>
    <t>-2122114932</t>
  </si>
  <si>
    <t>P</t>
  </si>
  <si>
    <t>Poznámka k položce:
Spotřeba: 333 kus/m3</t>
  </si>
  <si>
    <t>7,5*0,333 'Přepočtené koeficientem množství</t>
  </si>
  <si>
    <t>76</t>
  </si>
  <si>
    <t>985231113</t>
  </si>
  <si>
    <t>Spárování zdiva hloubky do 40 mm aktivovanou maltou délky spáry na 1 m2 upravované plochy přes 12 m</t>
  </si>
  <si>
    <t>-1960598111</t>
  </si>
  <si>
    <t>77</t>
  </si>
  <si>
    <t>985233131</t>
  </si>
  <si>
    <t>Úprava spár po spárování zdiva kamenného nebo cihelného délky spáry na 1 m2 upravované plochy přes 12 m uhlazením</t>
  </si>
  <si>
    <t>1445884261</t>
  </si>
  <si>
    <t>78</t>
  </si>
  <si>
    <t>985311315R</t>
  </si>
  <si>
    <t>Reprofilace betonu sanačními maltami na cementové bázi ručně rubu kleneb a podlah, tloušťky přes 40 do 50 mm</t>
  </si>
  <si>
    <t>374644458</t>
  </si>
  <si>
    <t>"schodišťové stupně - kamenné" 10*1,05*0,27</t>
  </si>
  <si>
    <t>79</t>
  </si>
  <si>
    <t>985421131</t>
  </si>
  <si>
    <t>Injektáž trhlin v cihelném, kamenném nebo smíšeném zdivu nízkotlaká do 0,6 MP, včetně provedení vrtů aktivovanou cementovou maltou šířka trhlin přes 5 do 10 mm tloušťka zdiva do 300 mm</t>
  </si>
  <si>
    <t>1366480289</t>
  </si>
  <si>
    <t>"injektáž dutin nad zdicem kleneb" 10</t>
  </si>
  <si>
    <t>997</t>
  </si>
  <si>
    <t>Přesun sutě</t>
  </si>
  <si>
    <t>80</t>
  </si>
  <si>
    <t>997013211</t>
  </si>
  <si>
    <t>Vnitrostaveništní doprava suti a vybouraných hmot vodorovně do 50 m svisle ručně (nošením po schodech) pro budovy a haly výšky do 6 m</t>
  </si>
  <si>
    <t>125477281</t>
  </si>
  <si>
    <t>81</t>
  </si>
  <si>
    <t>997013501</t>
  </si>
  <si>
    <t>Odvoz suti a vybouraných hmot na skládku nebo meziskládku se složením, na vzdálenost do 1 km</t>
  </si>
  <si>
    <t>-5941717</t>
  </si>
  <si>
    <t>82</t>
  </si>
  <si>
    <t>997013509</t>
  </si>
  <si>
    <t>Odvoz suti a vybouraných hmot na skládku nebo meziskládku se složením, na vzdálenost Příplatek k ceně za každý další i započatý 1 km přes 1 km</t>
  </si>
  <si>
    <t>1728112328</t>
  </si>
  <si>
    <t>59,273*14 'Přepočtené koeficientem množství</t>
  </si>
  <si>
    <t>83</t>
  </si>
  <si>
    <t>997013801</t>
  </si>
  <si>
    <t>Poplatek za uložení stavebního odpadu na skládce (skládkovné) betonového</t>
  </si>
  <si>
    <t>71094827</t>
  </si>
  <si>
    <t>998</t>
  </si>
  <si>
    <t>Přesun hmot</t>
  </si>
  <si>
    <t>84</t>
  </si>
  <si>
    <t>998018001</t>
  </si>
  <si>
    <t>Přesun hmot pro budovy občanské výstavby, bydlení, výrobu a služby ruční - bez užití mechanizace vodorovná dopravní vzdálenost do 100 m pro budovy s jakoukoliv nosnou konstrukcí výšky do 6 m</t>
  </si>
  <si>
    <t>-268963230</t>
  </si>
  <si>
    <t>PSV</t>
  </si>
  <si>
    <t>Práce a dodávky PSV</t>
  </si>
  <si>
    <t>711</t>
  </si>
  <si>
    <t>Izolace proti vodě, vlhkosti a plynům</t>
  </si>
  <si>
    <t>85</t>
  </si>
  <si>
    <t>7111R</t>
  </si>
  <si>
    <t>Dvojitý hydroizolační systém s možností kontroly a aktivace: 2 dvě fólie na bázi měkčeného PVC svařené do sektorů, v nich je vložena drenážní vložka z prostorové smyčkové rohože z polyethylenových vláken a napojeny kontrolní popř. sanační trubice. Vodorovné i svislé povrchy.</t>
  </si>
  <si>
    <t>-463097975</t>
  </si>
  <si>
    <t>Poznámka k položce:
Zahrnuje:
- hydroizolační fólie (2 vrstvy)
- drenážní vložky
- separační geotextilie
- kontrolní trubice
- hadice
- kontrolní  krabice
- ukončovací nástěné lišty
- koutové EPS klíny 
- ostatní montážní a spojovací materiál
- zpracování dílenské dokumentace
- montáž systému
- kontrolu těsnosti
- injektáž netěsností</t>
  </si>
  <si>
    <t>88,7+77,4*0,55+(1,37+2,1)*2,2</t>
  </si>
  <si>
    <t>86</t>
  </si>
  <si>
    <t>711491171</t>
  </si>
  <si>
    <t>Provedení izolace proti povrchové a podpovrchové tlakové vodě ostatní na ploše vodorovné V z textilií, vrstvy podkladní</t>
  </si>
  <si>
    <t>1733270724</t>
  </si>
  <si>
    <t>"drenážní vrstrva pod izolací" 88,7</t>
  </si>
  <si>
    <t>87</t>
  </si>
  <si>
    <t>1025160040</t>
  </si>
  <si>
    <t>HRUBÁ STAVBA DRENÁŽE A ODVODNĚNÍ NOPOVÉ FOLIE Drenážní rohož P 900 z prostorově orientovaných PE vláken</t>
  </si>
  <si>
    <t>-126898736</t>
  </si>
  <si>
    <t>88,7*1,05 'Přepočtené koeficientem množství</t>
  </si>
  <si>
    <t>88</t>
  </si>
  <si>
    <t>1227853171</t>
  </si>
  <si>
    <t>89</t>
  </si>
  <si>
    <t>711491271</t>
  </si>
  <si>
    <t>Provedení izolace proti povrchové a podpovrchové tlakové vodě ostatní na ploše svislé S z textilií, vrstvy podkladní</t>
  </si>
  <si>
    <t>1161767513</t>
  </si>
  <si>
    <t>77,4*0,55+(1,36+2,1)*2,2</t>
  </si>
  <si>
    <t>90</t>
  </si>
  <si>
    <t>693110730</t>
  </si>
  <si>
    <t>Geotextilie netkané vzráběné technologií vpichování z polypropylenových vláken 300 g/m2, šíře 500 cm</t>
  </si>
  <si>
    <t>-238140169</t>
  </si>
  <si>
    <t>Poznámka k položce:
Geotextilie netkaná, Plošná hmotnost: 300 g/m2, Pevnost v tahu (podélně/příčně): 15,5/8 kN/m, Statické protržení (CBR): 2100 N, Funkce: F, F+S  Šířka max.: 5 m, Délka nábalu: 110 m</t>
  </si>
  <si>
    <t>138,882*1,05 'Přepočtené koeficientem množství</t>
  </si>
  <si>
    <t>91</t>
  </si>
  <si>
    <t>711491172</t>
  </si>
  <si>
    <t>Provedení izolace proti povrchové a podpovrchové tlakové vodě ostatní na ploše vodorovné V z textilií, vrstvy ochranné</t>
  </si>
  <si>
    <t>1883832231</t>
  </si>
  <si>
    <t>92</t>
  </si>
  <si>
    <t>711491272</t>
  </si>
  <si>
    <t>Provedení izolace proti povrchové a podpovrchové tlakové vodě ostatní na ploše svislé S z textilií, vrstvy ochranné</t>
  </si>
  <si>
    <t>157014072</t>
  </si>
  <si>
    <t>93</t>
  </si>
  <si>
    <t>693110760</t>
  </si>
  <si>
    <t>Geotextilie netkané vzráběné technologií vpichování z polypropylenových vláken 500 g/m2, šíře 500 cm</t>
  </si>
  <si>
    <t>672281369</t>
  </si>
  <si>
    <t>Poznámka k položce:
Geotextilie netkaná, Plošná hmotnost: 500 g/m2, Pevnost v tahu (podélně/příčně): 30/20 kN/m, Statické protržení (CBR): 3800 N, Funkce: F, F+S, D, P  Šířka max.: 5 m, Délka nábalu: 80 m</t>
  </si>
  <si>
    <t>94</t>
  </si>
  <si>
    <t>711491273</t>
  </si>
  <si>
    <t>Provedení izolace proti povrchové a podpovrchové tlakové vodě ostatní na ploše svislé S z textilií, vrstvy z nopové fólie</t>
  </si>
  <si>
    <t>-907798258</t>
  </si>
  <si>
    <t>0,55*(0,6+3,2+2,4+0,8*2+2,3+1,1+5,5+1,9+2,35+2,2+6,3+6,9+1+1,2+5,75+2,9+5,8+2,15+0,3+0,5)+(1,37+1,9)*2,2</t>
  </si>
  <si>
    <t>95</t>
  </si>
  <si>
    <t>2640101125</t>
  </si>
  <si>
    <t>HRUBÁ STAVBA DRENÁŽE A ODVODNĚNÍ NOPOVÉ FOLIE DEKDREN T20 GARDEN profilovaná (nopová ) fólie s perforací, nopy výšky 20mm</t>
  </si>
  <si>
    <t>-838296700</t>
  </si>
  <si>
    <t>37,967*1,2 'Přepočtené koeficientem množství</t>
  </si>
  <si>
    <t>96</t>
  </si>
  <si>
    <t>998711101</t>
  </si>
  <si>
    <t>Přesun hmot pro izolace proti vodě, vlhkosti a plynům stanovený z hmotnosti přesunovaného materiálu vodorovná dopravní vzdálenost do 50 m v objektech výšky do 6 m</t>
  </si>
  <si>
    <t>1502711038</t>
  </si>
  <si>
    <t>97</t>
  </si>
  <si>
    <t>998711181</t>
  </si>
  <si>
    <t>Přesun hmot pro izolace proti vodě, vlhkosti a plynům stanovený z hmotnosti přesunovaného materiálu Příplatek k cenám za přesun prováděný bez použití mechanizace pro jakoukoliv výšku objektu</t>
  </si>
  <si>
    <t>798348917</t>
  </si>
  <si>
    <t>721</t>
  </si>
  <si>
    <t>Zdravotechnika - vnitřní kanalizace</t>
  </si>
  <si>
    <t>98</t>
  </si>
  <si>
    <t>721100911</t>
  </si>
  <si>
    <t>Opravy potrubí hrdlového zazátkování hrdla kanalizačního potrubí</t>
  </si>
  <si>
    <t>1402858121</t>
  </si>
  <si>
    <t>721140925</t>
  </si>
  <si>
    <t>Opravy odpadního potrubí litinového krácení trub DN 100</t>
  </si>
  <si>
    <t>368753184</t>
  </si>
  <si>
    <t>721211913</t>
  </si>
  <si>
    <t>Podlahové vpusti montáž podlahových vpustí DN 110</t>
  </si>
  <si>
    <t>527702629</t>
  </si>
  <si>
    <t>101</t>
  </si>
  <si>
    <t>551618R</t>
  </si>
  <si>
    <t>Uzávěrky zápachové, vpusti  - sifony sklepní podlahová vpusť DN 100, mřížka 150x150 mm HL 72      bez izolační příruby</t>
  </si>
  <si>
    <t>-1480429277</t>
  </si>
  <si>
    <t>Poznámka k položce:
Podlahová vpust s ležatým odtokem DN110, se zápachovou uzávěrkou 60mm. Plastová vtoková mříž 138x138mm, s nástavcem ø145 mm a plastovým rámem 150x150mm, s možností výškové úpravy se sítkem na nečistoty. Třída zatížení K3 (300kg).</t>
  </si>
  <si>
    <t>102</t>
  </si>
  <si>
    <t>2123121R</t>
  </si>
  <si>
    <t>Lože pro trativody z betonu prostého</t>
  </si>
  <si>
    <t>-1203937930</t>
  </si>
  <si>
    <t>0,15*0,3*0,6</t>
  </si>
  <si>
    <t>103</t>
  </si>
  <si>
    <t>721173722</t>
  </si>
  <si>
    <t>Potrubí z plastových trub polyetylenové (PE) svařované připojovací DN 40</t>
  </si>
  <si>
    <t>-333120567</t>
  </si>
  <si>
    <t>"bezpečnostní přepady vna soklu" 12*0,3+12*0,15</t>
  </si>
  <si>
    <t>104</t>
  </si>
  <si>
    <t>286110060</t>
  </si>
  <si>
    <t>Trubky z polyvinylchloridu trouby a tvarovky pro rozvod teplé a studené vody,  PVC-C, lepené spoje trubky pevné DN 40  50x5,6 mm, l = 3 m, PN/SDR 25/9</t>
  </si>
  <si>
    <t>1117233846</t>
  </si>
  <si>
    <t>Poznámka k položce:
Trubky z polyvinylchloridu trouby a tvarovky pro rozvod teplé a studené vody,  PVC-C, lepené spoje trubky pevné DN 40  50x5,6 mm, l = 3 m, PN/SDR 25/9</t>
  </si>
  <si>
    <t>5,4*1,05 'Přepočtené koeficientem množství</t>
  </si>
  <si>
    <t>105</t>
  </si>
  <si>
    <t>998721101</t>
  </si>
  <si>
    <t>Přesun hmot pro vnitřní kanalizace stanovený z hmotnosti přesunovaného materiálu vodorovná dopravní vzdálenost do 50 m v objektech výšky do 6 m</t>
  </si>
  <si>
    <t>1305575800</t>
  </si>
  <si>
    <t>106</t>
  </si>
  <si>
    <t>998721181</t>
  </si>
  <si>
    <t>Přesun hmot pro vnitřní kanalizace stanovený z hmotnosti přesunovaného materiálu Příplatek k ceně za přesun prováděný bez použití mechanizace pro jakoukoliv výšku objektu</t>
  </si>
  <si>
    <t>-548907846</t>
  </si>
  <si>
    <t>722</t>
  </si>
  <si>
    <t>Zdravotechnika - vnitřní vodovod</t>
  </si>
  <si>
    <t>107</t>
  </si>
  <si>
    <t>722130901</t>
  </si>
  <si>
    <t>Opravy vodovodního potrubí z ocelových trubek pozinkovaných závitových zazátkování vývodu</t>
  </si>
  <si>
    <t>-1500382373</t>
  </si>
  <si>
    <t>108</t>
  </si>
  <si>
    <t>722171914</t>
  </si>
  <si>
    <t>Odříznutí trubky nebo tvarovky u rozvodů vody z plastů D přes 25 do 32 mm</t>
  </si>
  <si>
    <t>1366593878</t>
  </si>
  <si>
    <t>109</t>
  </si>
  <si>
    <t>722173985</t>
  </si>
  <si>
    <t>Spoje rozvodů vody z plastů elektrotvarovkami D přes 32 do 40 mm</t>
  </si>
  <si>
    <t>-292499798</t>
  </si>
  <si>
    <t>110</t>
  </si>
  <si>
    <t>722176116</t>
  </si>
  <si>
    <t>Montáž potrubí z plastových trub svařovaných polyfuzně D přes 40 do 50 mm</t>
  </si>
  <si>
    <t>908779205</t>
  </si>
  <si>
    <t>111</t>
  </si>
  <si>
    <t>286151580</t>
  </si>
  <si>
    <t>Trubky z polypropylénu a kombinované pro rozvod pitné a teplé užitkové vody tlaková řada PN 20 D 40 x 6,7 x 4000 mm</t>
  </si>
  <si>
    <t>1553638400</t>
  </si>
  <si>
    <t>112</t>
  </si>
  <si>
    <t>286540080</t>
  </si>
  <si>
    <t>Prvky kompletační z polypropylénu pro trubky prvky kompletační z polypropylénu typu 3 (PPR) pro rozvod pitné a teplé užitkové vody celoplastové tvarovky koleno 90° D 40 mm</t>
  </si>
  <si>
    <t>1849485073</t>
  </si>
  <si>
    <t>113</t>
  </si>
  <si>
    <t>722179191</t>
  </si>
  <si>
    <t>Příplatek k ceně rozvody vody z plastů za práce malého rozsahu na zakázce do 20 m rozvodu</t>
  </si>
  <si>
    <t>346643783</t>
  </si>
  <si>
    <t>114</t>
  </si>
  <si>
    <t>722181222</t>
  </si>
  <si>
    <t>Ochrana potrubí tepelně izolačními trubicemi z pěnového polyetylenu PE přilepenými v příčných a podélných spojích, tloušťky izolace přes 6 do 10 mm, vnitřního průměru izolace DN přes 22 do 42 mm</t>
  </si>
  <si>
    <t>373652803</t>
  </si>
  <si>
    <t>115</t>
  </si>
  <si>
    <t>722190901</t>
  </si>
  <si>
    <t>Opravy ostatní uzavření nebo otevření vodovodního potrubí při opravách včetně vypuštění a napuštění</t>
  </si>
  <si>
    <t>1914366161</t>
  </si>
  <si>
    <t>116</t>
  </si>
  <si>
    <t>722212440</t>
  </si>
  <si>
    <t>Armatury přírubové šoupátka orientační štítky na zeď</t>
  </si>
  <si>
    <t>938636370</t>
  </si>
  <si>
    <t>117</t>
  </si>
  <si>
    <t>722260923</t>
  </si>
  <si>
    <t>Oprava vodoměrů zpětná montáž vodoměrů závitových do potrubí z trubek ocelových G 1</t>
  </si>
  <si>
    <t>1515318518</t>
  </si>
  <si>
    <t>118</t>
  </si>
  <si>
    <t>722270102</t>
  </si>
  <si>
    <t>Vodoměrové sestavy závitové G 1</t>
  </si>
  <si>
    <t>163541023</t>
  </si>
  <si>
    <t>119</t>
  </si>
  <si>
    <t>722290226</t>
  </si>
  <si>
    <t>Zkoušky, proplach a desinfekce vodovodního potrubí zkoušky těsnosti vodovodního potrubí závitového do DN 50</t>
  </si>
  <si>
    <t>434587371</t>
  </si>
  <si>
    <t>120</t>
  </si>
  <si>
    <t>722290234</t>
  </si>
  <si>
    <t>Zkoušky, proplach a desinfekce vodovodního potrubí proplach a desinfekce vodovodního potrubí do DN 80</t>
  </si>
  <si>
    <t>1672713678</t>
  </si>
  <si>
    <t>121</t>
  </si>
  <si>
    <t>998722101</t>
  </si>
  <si>
    <t>Přesun hmot pro vnitřní vodovod stanovený z hmotnosti přesunovaného materiálu vodorovná dopravní vzdálenost do 50 m v objektech výšky do 6 m</t>
  </si>
  <si>
    <t>538009132</t>
  </si>
  <si>
    <t>122</t>
  </si>
  <si>
    <t>998722181</t>
  </si>
  <si>
    <t>Přesun hmot pro vnitřní vodovod stanovený z hmotnosti přesunovaného materiálu Příplatek k ceně za přesun prováděný bez použití mechanizace pro jakoukoliv výšku objektu</t>
  </si>
  <si>
    <t>1993851438</t>
  </si>
  <si>
    <t>725</t>
  </si>
  <si>
    <t>Zdravotechnika - zařizovací předměty</t>
  </si>
  <si>
    <t>178</t>
  </si>
  <si>
    <t>449321R</t>
  </si>
  <si>
    <t>Přístroje hasicí ruční práškové
Hasící schopnost 34A</t>
  </si>
  <si>
    <t>-963788486</t>
  </si>
  <si>
    <t>123</t>
  </si>
  <si>
    <t>725110811</t>
  </si>
  <si>
    <t>Demontáž klozetů splachovacích s nádrží nebo tlakovým splachovačem</t>
  </si>
  <si>
    <t>-1418395400</t>
  </si>
  <si>
    <t>124</t>
  </si>
  <si>
    <t>725210826</t>
  </si>
  <si>
    <t>Demontáž umyvadel bez výtokových armatur umývátek</t>
  </si>
  <si>
    <t>-812312621</t>
  </si>
  <si>
    <t>125</t>
  </si>
  <si>
    <t>725810811</t>
  </si>
  <si>
    <t>Demontáž výtokových ventilů nástěnných</t>
  </si>
  <si>
    <t>810239052</t>
  </si>
  <si>
    <t>126</t>
  </si>
  <si>
    <t>725820802</t>
  </si>
  <si>
    <t>Demontáž baterií stojánkových do 1 otvoru</t>
  </si>
  <si>
    <t>-174373052</t>
  </si>
  <si>
    <t>127</t>
  </si>
  <si>
    <t>725860811</t>
  </si>
  <si>
    <t>Demontáž zápachových uzávěrek pro zařizovací předměty jednoduchých</t>
  </si>
  <si>
    <t>546257216</t>
  </si>
  <si>
    <t>179</t>
  </si>
  <si>
    <t>998725101</t>
  </si>
  <si>
    <t>Přesun hmot pro zařizovací předměty stanovený z hmotnosti přesunovaného materiálu vodorovná dopravní vzdálenost do 50 m v objektech výšky do 6 m</t>
  </si>
  <si>
    <t>-626241294</t>
  </si>
  <si>
    <t>180</t>
  </si>
  <si>
    <t>998725181</t>
  </si>
  <si>
    <t>Přesun hmot pro zařizovací předměty stanovený z hmotnosti přesunovaného materiálu Příplatek k cenám za přesun prováděný bez použití mechanizace pro jakoukoliv výšku objektu</t>
  </si>
  <si>
    <t>1213272773</t>
  </si>
  <si>
    <t>751</t>
  </si>
  <si>
    <t>128</t>
  </si>
  <si>
    <t>751398052</t>
  </si>
  <si>
    <t>Montáž ostatních zařízení protidešťové žaluzie nebo žaluziové klapky na čtyřhranné potrubí, průřezu přes 0,150 do 0,300 m2</t>
  </si>
  <si>
    <t>253528677</t>
  </si>
  <si>
    <t>Poznámka k položce:
zámečnický výrobek 3/Z</t>
  </si>
  <si>
    <t>129</t>
  </si>
  <si>
    <t>429729920</t>
  </si>
  <si>
    <t>Části koncové rozvodu vzduchu žaluzie protidešťové velikost  400 x  630 mm</t>
  </si>
  <si>
    <t>-1865679274</t>
  </si>
  <si>
    <t>130</t>
  </si>
  <si>
    <t>998751101</t>
  </si>
  <si>
    <t>Přesun hmot pro vzduchotechniku stanovený z hmotnosti přesunovaného materiálu vodorovná dopravní vzdálenost do 100 m v objektech výšky do 12 m</t>
  </si>
  <si>
    <t>-6455315</t>
  </si>
  <si>
    <t>131</t>
  </si>
  <si>
    <t>998751181</t>
  </si>
  <si>
    <t>Přesun hmot pro vzduchotechniku stanovený z hmotnosti přesunovaného materiálu Příplatek k cenám za přesun prováděný bez použití mechanizace pro jakoukoliv výšku objektu</t>
  </si>
  <si>
    <t>-144599557</t>
  </si>
  <si>
    <t>766</t>
  </si>
  <si>
    <t>Konstrukce truhlářské</t>
  </si>
  <si>
    <t>132</t>
  </si>
  <si>
    <t>766622862</t>
  </si>
  <si>
    <t>Demontáž okenních konstrukcí k opětovnému použití vyvěšení křídel dřevěných nebo plastových okenních, plochy otvoru přes 1,5 m2</t>
  </si>
  <si>
    <t>337512649</t>
  </si>
  <si>
    <t>133</t>
  </si>
  <si>
    <t>766660181</t>
  </si>
  <si>
    <t>Montáž dveřních křídel dřevěných nebo plastových otevíravých do obložkové zárubně protipožárních jednokřídlových, šířky do 800 mm</t>
  </si>
  <si>
    <t>56813767</t>
  </si>
  <si>
    <t>134</t>
  </si>
  <si>
    <t>6116533R</t>
  </si>
  <si>
    <t>Dveře dřevěné vnitřní profilované dveře plné dřevěné s požární odolností, El (EW)15/EI (EW)30/ - C DP3 (osazeny do ocelové nebo dřevěné protipožární obložkové zárubně) lakované jednokřídlové 80 x 197 cm</t>
  </si>
  <si>
    <t>2098949649</t>
  </si>
  <si>
    <t>135</t>
  </si>
  <si>
    <t>766660716</t>
  </si>
  <si>
    <t>Montáž dveřních křídel dřevěných nebo plastových ostatní práce samozavírače na zárubeň dřevěnou</t>
  </si>
  <si>
    <t>-877298492</t>
  </si>
  <si>
    <t>136</t>
  </si>
  <si>
    <t>549172600</t>
  </si>
  <si>
    <t>Samozavírače dveří hydraulické samozavírač hydraulický   č. 13 zlatá bronz</t>
  </si>
  <si>
    <t>-1906865133</t>
  </si>
  <si>
    <t>137</t>
  </si>
  <si>
    <t>766660722</t>
  </si>
  <si>
    <t>Montáž dveřních křídel dřevěných nebo plastových ostatní práce dveřního kování zámku</t>
  </si>
  <si>
    <t>-350185120</t>
  </si>
  <si>
    <t>138</t>
  </si>
  <si>
    <t>549260430</t>
  </si>
  <si>
    <t>Zámky stavební zadlabací vložkové hloubka zádlabu 80 mm s převodem</t>
  </si>
  <si>
    <t>-273607607</t>
  </si>
  <si>
    <t>139</t>
  </si>
  <si>
    <t>549141R</t>
  </si>
  <si>
    <t>Kování vrchní okenní a dveřní kování bezpečnostní bezpečnostní kování R4 klika-klika R4/O</t>
  </si>
  <si>
    <t>-903009165</t>
  </si>
  <si>
    <t>140</t>
  </si>
  <si>
    <t>549146R</t>
  </si>
  <si>
    <t>Kování vrchní okenní a dveřní kování klika včetně štítu a montážního materiálu matný nikl</t>
  </si>
  <si>
    <t>-440105363</t>
  </si>
  <si>
    <t>Poznámka k položce:
cena zahrnuje kování včetně rozet a montážního materiálu</t>
  </si>
  <si>
    <t>141</t>
  </si>
  <si>
    <t>766682112</t>
  </si>
  <si>
    <t>Montáž zárubní dřevěných, plastových nebo z lamina obložkových, pro dveře jednokřídlové, tloušťky stěny přes 170 do 350 mm</t>
  </si>
  <si>
    <t>-508780961</t>
  </si>
  <si>
    <t>142</t>
  </si>
  <si>
    <t>611822650</t>
  </si>
  <si>
    <t>Zárubně dřevěné zárubně obložkové Normal pro tl.stěny 18-25 cm dub, buk - protipožární</t>
  </si>
  <si>
    <t>-1755764357</t>
  </si>
  <si>
    <t>143</t>
  </si>
  <si>
    <t>766695213</t>
  </si>
  <si>
    <t>Montáž ostatních truhlářských konstrukcí prahů dveří jednokřídlových, šířky přes 100 mm</t>
  </si>
  <si>
    <t>-1010021213</t>
  </si>
  <si>
    <t>144</t>
  </si>
  <si>
    <t>611871610</t>
  </si>
  <si>
    <t>Výrobky dřevěné doplňkové pro stavební otvory - prahy prahy dveřní dřevěné dubové, tl. 2 cm délka cm       šířka cm 82            15</t>
  </si>
  <si>
    <t>-697567234</t>
  </si>
  <si>
    <t>145</t>
  </si>
  <si>
    <t>998766101</t>
  </si>
  <si>
    <t>Přesun hmot pro konstrukce truhlářské stanovený z hmotnosti přesunovaného materiálu vodorovná dopravní vzdálenost do 50 m v objektech výšky do 6 m</t>
  </si>
  <si>
    <t>-1599186395</t>
  </si>
  <si>
    <t>146</t>
  </si>
  <si>
    <t>998766181</t>
  </si>
  <si>
    <t>Přesun hmot pro konstrukce truhlářské stanovený z hmotnosti přesunovaného materiálu Příplatek k ceně za přesun prováděný bez použití mechanizace pro jakoukoliv výšku objektu</t>
  </si>
  <si>
    <t>-2124846549</t>
  </si>
  <si>
    <t>767</t>
  </si>
  <si>
    <t>Konstrukce zámečnické</t>
  </si>
  <si>
    <t>147</t>
  </si>
  <si>
    <t>767220110</t>
  </si>
  <si>
    <t>Montáž schodišťového zábradlí z trubek nebo tenkostěnných profilů do zdiva, hmotnosti 1 m zábradlí do 15 kg</t>
  </si>
  <si>
    <t>-248772601</t>
  </si>
  <si>
    <t>Poznámka k položce:
zámečnický výrobek 1/Z a 2/Z</t>
  </si>
  <si>
    <t>3,55*4+5,8*2</t>
  </si>
  <si>
    <t>148</t>
  </si>
  <si>
    <t>911122R</t>
  </si>
  <si>
    <t>Oprava částí ocelového zábradlí mostů svařovaného nebo šroubovaného výroba dílů hmotnosti do 50 kg</t>
  </si>
  <si>
    <t>-574365323</t>
  </si>
  <si>
    <t>3,551*(3,55*4+5,8*2)+0,888*0,4*(4*4+5*2)</t>
  </si>
  <si>
    <t>149</t>
  </si>
  <si>
    <t>140150240</t>
  </si>
  <si>
    <t>Trubky bezešvé přesné válcované za tepla v jakosti 11 353 vnější D x tloušťka stěny 40 x 5,0 mm</t>
  </si>
  <si>
    <t>1135853094</t>
  </si>
  <si>
    <t>150</t>
  </si>
  <si>
    <t>130100120</t>
  </si>
  <si>
    <t>Ocel profilová v jakosti 11 375 ocel kruhová konstrukční ocel válcovaná za tepla D 12 mm</t>
  </si>
  <si>
    <t>2086586510</t>
  </si>
  <si>
    <t>Poznámka k položce:
Hmotnost: 0,93 kg/m</t>
  </si>
  <si>
    <t>0,888/1000*0,4*(4*4+5*2)</t>
  </si>
  <si>
    <t>151</t>
  </si>
  <si>
    <t>789R</t>
  </si>
  <si>
    <t>Žárové zinkování ocelových konstrukcí včetně přípravy materiálu a začištění</t>
  </si>
  <si>
    <t>-914731356</t>
  </si>
  <si>
    <t>152</t>
  </si>
  <si>
    <t>953961113</t>
  </si>
  <si>
    <t>Kotvy chemické s vyvrtáním otvoru do betonu, železobetonu nebo tvrdého kamene tmel, velikost M 12, hloubka 110 mm</t>
  </si>
  <si>
    <t>66244423</t>
  </si>
  <si>
    <t>153</t>
  </si>
  <si>
    <t>767995115</t>
  </si>
  <si>
    <t>Montáž ostatních atypických zámečnických konstrukcí hmotnosti přes 50 do 100 kg</t>
  </si>
  <si>
    <t>560011</t>
  </si>
  <si>
    <t>Poznámka k položce:
zámečnický výrobek 5/Z</t>
  </si>
  <si>
    <t>(0,6^2*pi/0,1^2+1,2*pi)*0,01^2*7850</t>
  </si>
  <si>
    <t>154</t>
  </si>
  <si>
    <t>749R</t>
  </si>
  <si>
    <t>mříž na studnu průměru 1,2 m - kovářský výrobek</t>
  </si>
  <si>
    <t>ks</t>
  </si>
  <si>
    <t>-2073241512</t>
  </si>
  <si>
    <t>155</t>
  </si>
  <si>
    <t>767995112</t>
  </si>
  <si>
    <t>Montáž ostatních atypických zámečnických konstrukcí hmotnosti přes 5 do 10 kg</t>
  </si>
  <si>
    <t>141887990</t>
  </si>
  <si>
    <t>Poznámka k položce:
zámečnický výrobek 4/Z a 6/Z</t>
  </si>
  <si>
    <t>"4/Z" 0,73*0,3*0,008*7850*2</t>
  </si>
  <si>
    <t>"6/Z" 0,4*0,4*0,008*7850*2</t>
  </si>
  <si>
    <t>156</t>
  </si>
  <si>
    <t>137566240</t>
  </si>
  <si>
    <t>Plechy tenké hladké válcované za studena - tabule 1000 x 2000 mm plechy nerezové EN 10259, EN 10088-2 zn. 1.4301+2B 0,80 x 1000 x 2000 mm</t>
  </si>
  <si>
    <t>-2109172953</t>
  </si>
  <si>
    <t>Poznámka k položce:
Hmotnost 12,8 kg/kus</t>
  </si>
  <si>
    <t>47,602*0,001 'Přepočtené koeficientem množství</t>
  </si>
  <si>
    <t>157</t>
  </si>
  <si>
    <t>767R</t>
  </si>
  <si>
    <t>Osazení litinových mříží s rámem hmotnosti jednotlivě do 50 kg</t>
  </si>
  <si>
    <t>-1170533776</t>
  </si>
  <si>
    <t>Poznámka k položce:
zámečnický výrobek 7/Z</t>
  </si>
  <si>
    <t>158</t>
  </si>
  <si>
    <t>552423R</t>
  </si>
  <si>
    <t>Výrobky kanalizační litinové a ocelové vtokové mříže plochá 300x300mm</t>
  </si>
  <si>
    <t>-1587305007</t>
  </si>
  <si>
    <t>159</t>
  </si>
  <si>
    <t>998767101</t>
  </si>
  <si>
    <t>Přesun hmot pro zámečnické konstrukce stanovený z hmotnosti přesunovaného materiálu vodorovná dopravní vzdálenost do 50 m v objektech výšky do 6 m</t>
  </si>
  <si>
    <t>1638798653</t>
  </si>
  <si>
    <t>160</t>
  </si>
  <si>
    <t>998767181</t>
  </si>
  <si>
    <t>Přesun hmot pro zámečnické konstrukce stanovený z hmotnosti přesunovaného materiálu Příplatek k cenám za přesun prováděný bez použití mechanizace pro jakoukoliv výšku objektu</t>
  </si>
  <si>
    <t>1316536979</t>
  </si>
  <si>
    <t>771</t>
  </si>
  <si>
    <t>Podlahy z dlaždic</t>
  </si>
  <si>
    <t>161</t>
  </si>
  <si>
    <t>771274241</t>
  </si>
  <si>
    <t>Montáž obkladů schodišť z dlaždic keramických lepených flexibilním lepidlem podstupnic protiskluzných nebo reliefovaných výšky do 150 mm</t>
  </si>
  <si>
    <t>557721217</t>
  </si>
  <si>
    <t>0,9*3</t>
  </si>
  <si>
    <t>177</t>
  </si>
  <si>
    <t>771474112</t>
  </si>
  <si>
    <t>Montáž soklíků z dlaždic keramických lepených flexibilním lepidlem rovných výšky přes 65 do 90 mm</t>
  </si>
  <si>
    <t>636407851</t>
  </si>
  <si>
    <t>0,78*2+1,35*2-0,9-0,9+0,53*2+1+2,4*2-0,9</t>
  </si>
  <si>
    <t>163</t>
  </si>
  <si>
    <t>771574131</t>
  </si>
  <si>
    <t>Montáž podlah z dlaždic keramických lepených flexibilním lepidlem režných nebo glazovaných protiskluzných nebo reliefovaných do 50 ks/ m2</t>
  </si>
  <si>
    <t>-359947896</t>
  </si>
  <si>
    <t>1,35*0,78+0,53*0,9+0,92*2,5</t>
  </si>
  <si>
    <t>164</t>
  </si>
  <si>
    <t>597614R</t>
  </si>
  <si>
    <t>keramická dlažba - vzhled dle stávající dlažby v 1.NP</t>
  </si>
  <si>
    <t>-617346494</t>
  </si>
  <si>
    <t>2,7*0,15+8,42+3,83*0,075</t>
  </si>
  <si>
    <t>9,112*1,1 'Přepočtené koeficientem množství</t>
  </si>
  <si>
    <t>175</t>
  </si>
  <si>
    <t>771579191</t>
  </si>
  <si>
    <t>Montáž podlah z dlaždic keramických Příplatek k cenám za plochu do 5 m2 jednotlivě</t>
  </si>
  <si>
    <t>-1509115862</t>
  </si>
  <si>
    <t>176</t>
  </si>
  <si>
    <t>771579192</t>
  </si>
  <si>
    <t>Montáž podlah z dlaždic keramických Příplatek k cenám za podlahy v omezeném prostoru</t>
  </si>
  <si>
    <t>-940281614</t>
  </si>
  <si>
    <t>165</t>
  </si>
  <si>
    <t>998771101</t>
  </si>
  <si>
    <t>Přesun hmot pro podlahy z dlaždic stanovený z hmotnosti přesunovaného materiálu vodorovná dopravní vzdálenost do 50 m v objektech výšky do 6 m</t>
  </si>
  <si>
    <t>-1687745767</t>
  </si>
  <si>
    <t>166</t>
  </si>
  <si>
    <t>998771181</t>
  </si>
  <si>
    <t>Přesun hmot pro podlahy z dlaždic stanovený z hmotnosti přesunovaného materiálu Příplatek k ceně za přesun prováděný bez použití mechanizace pro jakoukoliv výšku objektu</t>
  </si>
  <si>
    <t>1111805537</t>
  </si>
  <si>
    <t>783</t>
  </si>
  <si>
    <t>Dokončovací práce - nátěry</t>
  </si>
  <si>
    <t>167</t>
  </si>
  <si>
    <t>783301313</t>
  </si>
  <si>
    <t>Příprava podkladu zámečnických konstrukcí před provedením nátěru odmaštění odmašťovačem ředidlovým</t>
  </si>
  <si>
    <t>-661608007</t>
  </si>
  <si>
    <t>0,04*pi*(3,55*4+5,8*2)+0,012*pi*0,4*(4*4+5*2)</t>
  </si>
  <si>
    <t>168</t>
  </si>
  <si>
    <t>783344201</t>
  </si>
  <si>
    <t>Základní antikorozní nátěr zámečnických konstrukcí jednonásobný syntetický polyuretanový</t>
  </si>
  <si>
    <t>-1480142932</t>
  </si>
  <si>
    <t>169</t>
  </si>
  <si>
    <t>783347101</t>
  </si>
  <si>
    <t>Krycí nátěr (email) zámečnických konstrukcí jednonásobný syntetický polyuretanový</t>
  </si>
  <si>
    <t>187964915</t>
  </si>
  <si>
    <t>170</t>
  </si>
  <si>
    <t>783823145</t>
  </si>
  <si>
    <t>Penetrační nátěr omítek hladkých lícového zdiva silikonový</t>
  </si>
  <si>
    <t>1252893104</t>
  </si>
  <si>
    <t>171</t>
  </si>
  <si>
    <t>783827209</t>
  </si>
  <si>
    <t>Krycí (ochranný ) nátěr omítek jednonásobný hladkých lícového zdiva Příplatek k cenám jednonásobného krycího nátěru lícového zdiva za za biocidní přísadu</t>
  </si>
  <si>
    <t>-1179331025</t>
  </si>
  <si>
    <t>784</t>
  </si>
  <si>
    <t>Dokončovací práce - malby a tapety</t>
  </si>
  <si>
    <t>172</t>
  </si>
  <si>
    <t>784111011</t>
  </si>
  <si>
    <t>Obroušení podkladu omítky v místnostech výšky do 3,80 m</t>
  </si>
  <si>
    <t>-612941771</t>
  </si>
  <si>
    <t xml:space="preserve"> (0,78+1,35)*2*2,35+0,78*1,35+0,2*(2*2+1,2)</t>
  </si>
  <si>
    <t>-0,8*2-0,9*2+0,53*(0,9+2*2)</t>
  </si>
  <si>
    <t>173</t>
  </si>
  <si>
    <t>784181121</t>
  </si>
  <si>
    <t>Penetrace podkladu jednonásobná hloubková v místnostech výšky do 3,80 m</t>
  </si>
  <si>
    <t>-1096881254</t>
  </si>
  <si>
    <t>174</t>
  </si>
  <si>
    <t>784211101</t>
  </si>
  <si>
    <t>Malby z malířských směsí otěruvzdorných za mokra dvojnásobné, bílé za mokra otěruvzdorné výborně v místnostech výšky do 3,80 m</t>
  </si>
  <si>
    <t>1166904768</t>
  </si>
  <si>
    <t>789</t>
  </si>
  <si>
    <t>Povrchové úpravy ocelových konstrukcí a technologických zařízení</t>
  </si>
  <si>
    <t>04 - Vzduchotechnika</t>
  </si>
  <si>
    <t>Ceník: RTS 2016</t>
  </si>
  <si>
    <t xml:space="preserve">      D1 - dodávka zařízení - VZT</t>
  </si>
  <si>
    <t xml:space="preserve">      D2 - montáž - VZT</t>
  </si>
  <si>
    <t xml:space="preserve">      D3 - kompletace - VZT</t>
  </si>
  <si>
    <t>998751201</t>
  </si>
  <si>
    <t>Přesun hmot pro vzduchotechniku stanovený procentní sazbou z ceny vodorovná dopravní vzdálenost do 50 m v objektech výšky do 12 m</t>
  </si>
  <si>
    <t>%</t>
  </si>
  <si>
    <t>-1298088843</t>
  </si>
  <si>
    <t>D1</t>
  </si>
  <si>
    <t>dodávka zařízení - VZT</t>
  </si>
  <si>
    <t>Pol4</t>
  </si>
  <si>
    <t>malá přívodní jednotka RME 250/125 s el. ohřevem a regulací MINREG</t>
  </si>
  <si>
    <t>Pol5</t>
  </si>
  <si>
    <t>konzola pro uchycení jednotky</t>
  </si>
  <si>
    <t>Pol6</t>
  </si>
  <si>
    <t>odtahový axiální ventilátor</t>
  </si>
  <si>
    <t xml:space="preserve">Poznámka k položce:
Odtahový axiální ventilátor
Technické parametry
průtok (0 Pa) - 280 [m3/h]
napětí - 230 [V]
Ø potrubí - 150 [mm]
Skříň je z nárazuvzdorného plastu, barva je bílá. Skříň je určena k montáži na stěnu.
Oběžné kolo je axiální, vyrobené z nárazuvzdorného plastu.
Motor je asynchronní s kotvou nakrátko a stíněným pólem. Motor je vybaven ochranou proti přehřátí. Motor má kuličková ložiska s tukovou náplní na dobu životnosti.
</t>
  </si>
  <si>
    <t>Pol7</t>
  </si>
  <si>
    <t xml:space="preserve">Poznámka k položce:
Odtahový axiální ventilátor
Technické parametry
průtok (0 Pa) - 95 [m3/h]
napětí - 230 [V]
Ø potrubí - 100 [mm]
Skříň je z nárazuvzdorného plastu, barva je bílá. Skříň je určena k montáži na stěnu.
Oběžné kolo je axiální, vyrobené z nárazuvzdorného plastu.
Motor je asynchronní s kotvou nakrátko a stíněným pólem. Motor je vybaven ochranou proti přehřátí. Motor má kuličková ložiska s tukovou náplní na dobu životnosti.
</t>
  </si>
  <si>
    <t>Pol8</t>
  </si>
  <si>
    <t>protidešťová žaluzie 200 x 200 mm - pozink. plech</t>
  </si>
  <si>
    <t>Pol9</t>
  </si>
  <si>
    <t>přechod plech. odtahový ventilátor a žaluzie - atyp</t>
  </si>
  <si>
    <t>Pol10</t>
  </si>
  <si>
    <t>čtyrhranná vyústka 300x150 mm - komfortní</t>
  </si>
  <si>
    <t>-2125576778</t>
  </si>
  <si>
    <t>Pol11</t>
  </si>
  <si>
    <t>připojovací box pro vyústku 300x150/ d160 mm</t>
  </si>
  <si>
    <t>Pol12</t>
  </si>
  <si>
    <t>škrtící klapka MSKT 160</t>
  </si>
  <si>
    <t>Pol13</t>
  </si>
  <si>
    <t>trouba kruhová spirálně vinutá pozinkované do průměru d125 - 50% tvarovek</t>
  </si>
  <si>
    <t>Pol14</t>
  </si>
  <si>
    <t>trouba kruhová spirálně vinutá pozinkované do průměru d160 - 100% tvarovek</t>
  </si>
  <si>
    <t>Pol15</t>
  </si>
  <si>
    <t>ohebná hadice 160 Al</t>
  </si>
  <si>
    <t>Poznámka k položce:
ohebná hadice 160 s tepelnou a hlukovou izolací z vrstvy nedráždivé minerální vaty tloušťky 25 mm, 16 kg/m3, parozábrana – zpevněný Al laminát. Vnitřní hadice je perforovaná jako tlumič hluku. Konstrukce obsahuje parotěsnou zábranu k zbránění kondenzace v hlukové izolaci.</t>
  </si>
  <si>
    <t>Pol16</t>
  </si>
  <si>
    <t>tepelná izolace z minerální plsti s Al fólií tl. 30 mm</t>
  </si>
  <si>
    <t>D2</t>
  </si>
  <si>
    <t>montáž - VZT</t>
  </si>
  <si>
    <t>Pol17</t>
  </si>
  <si>
    <t>montáž VZT jednotky</t>
  </si>
  <si>
    <t>Pol18</t>
  </si>
  <si>
    <t>montáž ventilátorů</t>
  </si>
  <si>
    <t>Pol19</t>
  </si>
  <si>
    <t>montáž potrubí a VZT komponent</t>
  </si>
  <si>
    <t>D3</t>
  </si>
  <si>
    <t>kompletace - VZT</t>
  </si>
  <si>
    <t>Pol20</t>
  </si>
  <si>
    <t>pomocný uchycovací materiál</t>
  </si>
  <si>
    <t>-962637344</t>
  </si>
  <si>
    <t>Pol21</t>
  </si>
  <si>
    <t>připojení a montáž elektro</t>
  </si>
  <si>
    <t>h</t>
  </si>
  <si>
    <t>Pol22</t>
  </si>
  <si>
    <t>zaregulování VZT zařízení a uvedení do provozu</t>
  </si>
  <si>
    <t>05 - Silnoproudá elektroinstalace</t>
  </si>
  <si>
    <t>Ceník: C21M - OCEP, Selpo Broumy</t>
  </si>
  <si>
    <t xml:space="preserve">    740 - Elektromontáže - zkoušky a revize</t>
  </si>
  <si>
    <t xml:space="preserve">    742 - Elektromontáže - rozvodný systém</t>
  </si>
  <si>
    <t xml:space="preserve">    743 - Elektromontáže - hrubá montáž</t>
  </si>
  <si>
    <t>740</t>
  </si>
  <si>
    <t>Elektromontáže - zkoušky a revize</t>
  </si>
  <si>
    <t>2101000100</t>
  </si>
  <si>
    <t>provozní a technické zajištění</t>
  </si>
  <si>
    <t>hod.</t>
  </si>
  <si>
    <t>-1147289010</t>
  </si>
  <si>
    <t>210900150</t>
  </si>
  <si>
    <t>Revize elektro výchozí</t>
  </si>
  <si>
    <t>1335019295</t>
  </si>
  <si>
    <t>210900155</t>
  </si>
  <si>
    <t>skutečný stav - pasport elektroinstalace</t>
  </si>
  <si>
    <t>-1863194980</t>
  </si>
  <si>
    <t>742</t>
  </si>
  <si>
    <t>Elektromontáže - rozvodný systém</t>
  </si>
  <si>
    <t>210010603D</t>
  </si>
  <si>
    <t>kompletní zazdění rozváděče vč.materiálu</t>
  </si>
  <si>
    <t>210120401D</t>
  </si>
  <si>
    <t>jistič bez krytu 1-polový, do 63A,do rozváděče;Icn=10kA</t>
  </si>
  <si>
    <t>00976</t>
  </si>
  <si>
    <t>rozváděč RMS1 - vyrobit a nacenit přesně dle projektové dokumentace;40A/6kA;6x24modulů</t>
  </si>
  <si>
    <t>-1144361744</t>
  </si>
  <si>
    <t>210100300</t>
  </si>
  <si>
    <t>úprava rozváděče ,zapojení jistícího prvku</t>
  </si>
  <si>
    <t>1067267940</t>
  </si>
  <si>
    <t>743</t>
  </si>
  <si>
    <t>Elektromontáže - hrubá montáž</t>
  </si>
  <si>
    <t>210010002</t>
  </si>
  <si>
    <t>trubka plastová ohebná instalační průměr 20mm (PO)</t>
  </si>
  <si>
    <t>-2071573307</t>
  </si>
  <si>
    <t>2100105021</t>
  </si>
  <si>
    <t>osazení bezšroubové svorky do 5x1,5 vč. zapojení</t>
  </si>
  <si>
    <t>-634597778</t>
  </si>
  <si>
    <t>210010512</t>
  </si>
  <si>
    <t>montáž kabelové příchytky distanční d16/26mm+hmoždinka</t>
  </si>
  <si>
    <t>1225522898</t>
  </si>
  <si>
    <t>210010603</t>
  </si>
  <si>
    <t>1889434681</t>
  </si>
  <si>
    <t>210100001</t>
  </si>
  <si>
    <t>ukončení vodiče v rozvaděči vč. zapojení a koncovky do 2.5mm2</t>
  </si>
  <si>
    <t>195498924</t>
  </si>
  <si>
    <t>210100003</t>
  </si>
  <si>
    <t>ukončení vodiče v rozvaděči vč. zapojení a koncovky do 16mm2</t>
  </si>
  <si>
    <t>-2135813615</t>
  </si>
  <si>
    <t>210111031</t>
  </si>
  <si>
    <t>zásuvka venkovní AC 16A/ 230V L +N + PE ,IP54 nástěnná ;průběžná montáž</t>
  </si>
  <si>
    <t>1967824886</t>
  </si>
  <si>
    <t>210120401</t>
  </si>
  <si>
    <t>1547408843</t>
  </si>
  <si>
    <t>210120471</t>
  </si>
  <si>
    <t>jistič 3-pólový bez krytu do 125A do rozváděče 10kA</t>
  </si>
  <si>
    <t>-1825342116</t>
  </si>
  <si>
    <t>210190003</t>
  </si>
  <si>
    <t>montáž oceloplech. rozvodnic do 100kg/nacenit přesně dle výkresové dokumentace!!</t>
  </si>
  <si>
    <t>19640886</t>
  </si>
  <si>
    <t>210200006</t>
  </si>
  <si>
    <t>LED pásek SMD2835 + Al lišta 12V DC 12W/m 1000lm/m</t>
  </si>
  <si>
    <t>-1883868792</t>
  </si>
  <si>
    <t>210200013</t>
  </si>
  <si>
    <t>svítidlo LED nástěnné přímé/nepřímé,IP54, Al korpus, 2x GU10</t>
  </si>
  <si>
    <t>1629702357</t>
  </si>
  <si>
    <t>210200018</t>
  </si>
  <si>
    <t>LED zdroj 230V/12V DC voděodolný,IP67;100W</t>
  </si>
  <si>
    <t>1054054916</t>
  </si>
  <si>
    <t>210203001</t>
  </si>
  <si>
    <t>svítidlo nástěnné LED nouzové SE/3hodiny,IP65 ,8W</t>
  </si>
  <si>
    <t>-1398142131</t>
  </si>
  <si>
    <t>210810045</t>
  </si>
  <si>
    <t>CYKY 3Cx1.5mm2 (CYKY 3J1.5) 750V (PU)</t>
  </si>
  <si>
    <t>-427935791</t>
  </si>
  <si>
    <t>210810046</t>
  </si>
  <si>
    <t>CYKY 3Cx2.5mm2 (CYKY 3J2.5) 750V (PU)</t>
  </si>
  <si>
    <t>-878202471</t>
  </si>
  <si>
    <t>210810053</t>
  </si>
  <si>
    <t>CYKY 5Cx10mm2 750V (PU)</t>
  </si>
  <si>
    <t>852437045</t>
  </si>
  <si>
    <t>210810056</t>
  </si>
  <si>
    <t>CYKY 5Cx2.5mm2 (CYKY 5J2.5) 750V (PU)</t>
  </si>
  <si>
    <t>203243664</t>
  </si>
  <si>
    <t>215012230</t>
  </si>
  <si>
    <t>lišta vkládací 60 x 40 mm</t>
  </si>
  <si>
    <t>-913059155</t>
  </si>
  <si>
    <t>216010331</t>
  </si>
  <si>
    <t>krabice instalační nástěnná plastová do 100x100mm,IP54 bez svorek</t>
  </si>
  <si>
    <t>587983334</t>
  </si>
  <si>
    <t>216012213</t>
  </si>
  <si>
    <t>lišta plastová/kovová nástěnná děrovaná 5822 + plastové úchyty</t>
  </si>
  <si>
    <t>1075466966</t>
  </si>
  <si>
    <t>210100210</t>
  </si>
  <si>
    <t>demontáže,úklid pracoviště</t>
  </si>
  <si>
    <t>-1387711172</t>
  </si>
  <si>
    <t>210100211</t>
  </si>
  <si>
    <t>zednické výpomoci,zdění otvoru,bourání otvoru</t>
  </si>
  <si>
    <t>-1730289271</t>
  </si>
  <si>
    <t>210100301</t>
  </si>
  <si>
    <t>zapojení regulačních prvků topení</t>
  </si>
  <si>
    <t>1279989568</t>
  </si>
  <si>
    <t>10.048.403</t>
  </si>
  <si>
    <t>CYKY 5J2,5 (5Cx2,5)</t>
  </si>
  <si>
    <t>953596585</t>
  </si>
  <si>
    <t>12*1,05 'Přepočtené koeficientem množství</t>
  </si>
  <si>
    <t>10.051.282</t>
  </si>
  <si>
    <t>CYKY 5J10 (5Cx10)</t>
  </si>
  <si>
    <t>1028090307</t>
  </si>
  <si>
    <t>30*1,05 'Přepočtené koeficientem množství</t>
  </si>
  <si>
    <t>10.067.266</t>
  </si>
  <si>
    <t>Lišta LH 60x40 vkládací bílá 2m</t>
  </si>
  <si>
    <t>1164217382</t>
  </si>
  <si>
    <t>24*1,05 'Přepočtené koeficientem množství</t>
  </si>
  <si>
    <t>10.074.418</t>
  </si>
  <si>
    <t>Příchytka 6723 řadová (PVC mašle)</t>
  </si>
  <si>
    <t>KS</t>
  </si>
  <si>
    <t>341628721</t>
  </si>
  <si>
    <t>600*1,05 'Přepočtené koeficientem množství</t>
  </si>
  <si>
    <t>10.075.372</t>
  </si>
  <si>
    <t>Kryt LH 60x40 koncový bílý</t>
  </si>
  <si>
    <t>-1593945589</t>
  </si>
  <si>
    <t>10.075.429</t>
  </si>
  <si>
    <t>Trubka oheb.DN 20 pr.20 750N</t>
  </si>
  <si>
    <t>-357534782</t>
  </si>
  <si>
    <t>500*1,05 'Přepočtené koeficientem množství</t>
  </si>
  <si>
    <t>10.076.040</t>
  </si>
  <si>
    <t>Příchytka 6516 distanční</t>
  </si>
  <si>
    <t>-747927845</t>
  </si>
  <si>
    <t>250*1,05 'Přepočtené koeficientem množství</t>
  </si>
  <si>
    <t>10.083.914</t>
  </si>
  <si>
    <t>Zásuvka IP54/230V</t>
  </si>
  <si>
    <t>-1673947279</t>
  </si>
  <si>
    <t>10.662.313</t>
  </si>
  <si>
    <t>Konektor 71B-1,5, šedý</t>
  </si>
  <si>
    <t>-792737324</t>
  </si>
  <si>
    <t>150*1,05 'Přepočtené koeficientem množství</t>
  </si>
  <si>
    <t>10.712.693</t>
  </si>
  <si>
    <t>Kryt LH 60x40 ohyb. R bílý</t>
  </si>
  <si>
    <t>143409408</t>
  </si>
  <si>
    <t>10.854.747</t>
  </si>
  <si>
    <t>Pásek LED SMD 2835 t.b.12,0W/m 12V IP65</t>
  </si>
  <si>
    <t>1946940237</t>
  </si>
  <si>
    <t>50*1,05 'Přepočtené koeficientem množství</t>
  </si>
  <si>
    <t>10.967.504</t>
  </si>
  <si>
    <t>CYKY 3J1,5 (3Cx 1,5) instal PLUS</t>
  </si>
  <si>
    <t>23920885</t>
  </si>
  <si>
    <t>425*1,05 'Přepočtené koeficientem množství</t>
  </si>
  <si>
    <t>10.967.505</t>
  </si>
  <si>
    <t>CYKY 3J2,5 (3Cx 2,5) instal PLUS</t>
  </si>
  <si>
    <t>-137131010</t>
  </si>
  <si>
    <t>65*1,05 'Přepočtené koeficientem množství</t>
  </si>
  <si>
    <t>11.000.633</t>
  </si>
  <si>
    <t xml:space="preserve">Žár.LED 10W-75 GU10 5000K 50° </t>
  </si>
  <si>
    <t>525829382</t>
  </si>
  <si>
    <t>11.039.425</t>
  </si>
  <si>
    <t>Profil AL pro pásek led SMD 2835 nástěnný 1 m</t>
  </si>
  <si>
    <t>286440150</t>
  </si>
  <si>
    <t>4150</t>
  </si>
  <si>
    <t>KO LIŠTA NOSNÁ PLAST 5822 3M/90M DĚROV</t>
  </si>
  <si>
    <t>-1136848486</t>
  </si>
  <si>
    <t>200*1,05 'Přepočtené koeficientem množství</t>
  </si>
  <si>
    <t>47097</t>
  </si>
  <si>
    <t>svít. nástěnné přímé/nepřímé Al odlitek,IP54,d125x280,2xGU10; N307 par 16</t>
  </si>
  <si>
    <t>-1710491926</t>
  </si>
  <si>
    <t>47100</t>
  </si>
  <si>
    <t>LED napájecí zdroj voděodolný,IP67,230V/12VDC,100W</t>
  </si>
  <si>
    <t>-1810590236</t>
  </si>
  <si>
    <t>81191668</t>
  </si>
  <si>
    <t>SVÍTIDLO NOUZOVÉ LED 8W,IP65</t>
  </si>
  <si>
    <t>-492046804</t>
  </si>
  <si>
    <t>87977</t>
  </si>
  <si>
    <t>KO KRABICE 8130 KA + VÍČKO IP54 85X85X40MM ŠEDÁ</t>
  </si>
  <si>
    <t>-600581542</t>
  </si>
  <si>
    <t>BM017340--</t>
  </si>
  <si>
    <t>Jistič C40/3 10kA</t>
  </si>
  <si>
    <t>-1419241416</t>
  </si>
  <si>
    <t>em</t>
  </si>
  <si>
    <t>Montáž rodinných domů z kompletizovaných panelů s nosnou konstrukcí dřevěnou, opláštěnou sádrovláknitou deskou materiál kotvící a spojovací</t>
  </si>
  <si>
    <t>-1535426609</t>
  </si>
  <si>
    <t>R</t>
  </si>
  <si>
    <t>-216664515</t>
  </si>
  <si>
    <t>06 - Elektrická požární signalizace</t>
  </si>
  <si>
    <t>Ceník: C22M (VC-7/156/89-M)</t>
  </si>
  <si>
    <t>Automatické hlásiče - Automatické hlásiče</t>
  </si>
  <si>
    <t>Manuální tlačítkový - Manuální tlačítkový</t>
  </si>
  <si>
    <t>Optické a akustické - Optické a akustické</t>
  </si>
  <si>
    <t>Ostatní - Ostatní</t>
  </si>
  <si>
    <t xml:space="preserve">    D1 - NOSNÝ MATERIÁL</t>
  </si>
  <si>
    <t xml:space="preserve">    D2 - C - 2 2 M -  ZAŘÍZENÍ</t>
  </si>
  <si>
    <t>D3 - OSTATNÍ MONTÁŽE - ZAŘÍZENÍ- CELKEM</t>
  </si>
  <si>
    <t>D4 - OSTATNÍ MONTÁŽE - ROZVODY- CELKEM</t>
  </si>
  <si>
    <t>Automatické hlásiče</t>
  </si>
  <si>
    <t>MTD 533X</t>
  </si>
  <si>
    <t>multisenzorový hlásič MTD 533X</t>
  </si>
  <si>
    <t>Poznámka k položce:
30-5000003-01-02</t>
  </si>
  <si>
    <t>USB 501-6</t>
  </si>
  <si>
    <t>sokl USB 501-6, bez loop kontaktu</t>
  </si>
  <si>
    <t>Poznámka k položce:
FG030700--</t>
  </si>
  <si>
    <t>S USB 501</t>
  </si>
  <si>
    <t>popisný štítek pro USB501</t>
  </si>
  <si>
    <t>Poznámka k položce:
FG030138-A</t>
  </si>
  <si>
    <t>Manuální tlačítkový</t>
  </si>
  <si>
    <t>MCP545X-1R</t>
  </si>
  <si>
    <t>tlačítkový hlásič MCP545X-1R - červený, IP24</t>
  </si>
  <si>
    <t>Poznámka k položce:
30-5700007-01-02</t>
  </si>
  <si>
    <t>Optické a akustické</t>
  </si>
  <si>
    <t>CS200-SV/R</t>
  </si>
  <si>
    <t>siréna CS 200 červená, 32 tónů, IP 21c</t>
  </si>
  <si>
    <t>Poznámka k položce:
FG020387-A</t>
  </si>
  <si>
    <t>Ostatní</t>
  </si>
  <si>
    <t>PRUEFGAS</t>
  </si>
  <si>
    <t>láhev zkušebního plynu 918/5</t>
  </si>
  <si>
    <t>Poznámka k položce:
FG030117--; CELKEM - DODÁVKA, vč. dopravy; CELKEM - MONTÁŽ,  vč. přesunu; DODÁVKA ZAŘÍZENÍ - CELKEM</t>
  </si>
  <si>
    <t>NOSNÝ MATERIÁL</t>
  </si>
  <si>
    <t>2316</t>
  </si>
  <si>
    <t>Elektroinstal. PVC trubka ohebná 16mm</t>
  </si>
  <si>
    <t>Pol1</t>
  </si>
  <si>
    <t>Kabel J-Y(st)Y 1x2x0,8 - v trubce, liště, žlabu</t>
  </si>
  <si>
    <t>Pol2</t>
  </si>
  <si>
    <t>Kabel 1-CSKH V-180 O-2x1,5 - pod omítkou</t>
  </si>
  <si>
    <t>345711356422</t>
  </si>
  <si>
    <t>Krabice univers. KU68/2 vč. víčka</t>
  </si>
  <si>
    <t>Poznámka k položce:
Složka - A, nosný materiál; Složka - B, podružný materiál t.j. 3% z "A"; CELKEM - DODÁVKA, vč. dopravy; CELKEM - MONTÁŽ,  vč. přesunu; NOSNÝ MATERIÁL - CELKEM</t>
  </si>
  <si>
    <t>C - 2 2 M -  ZAŘÍZENÍ</t>
  </si>
  <si>
    <t>220111436</t>
  </si>
  <si>
    <t>Kontrolní zavěrečné měření na kabelu</t>
  </si>
  <si>
    <t>vod</t>
  </si>
  <si>
    <t>220260111</t>
  </si>
  <si>
    <t>Odv. a zavičk. krab. s víčkem na závit</t>
  </si>
  <si>
    <t>220300001</t>
  </si>
  <si>
    <t>Forma kabelova do 5x2</t>
  </si>
  <si>
    <t>220330191</t>
  </si>
  <si>
    <t>Měření kontinuity smyčky</t>
  </si>
  <si>
    <t>220330741</t>
  </si>
  <si>
    <t>-S Revize EPS</t>
  </si>
  <si>
    <t>OSTATNÍ MONTÁŽE - ZAŘÍZENÍ- CELKEM</t>
  </si>
  <si>
    <t>220261661</t>
  </si>
  <si>
    <t>Značení trasy vedení</t>
  </si>
  <si>
    <t>220261611</t>
  </si>
  <si>
    <t>Zhotovení kruhových otvorů</t>
  </si>
  <si>
    <t>220500801</t>
  </si>
  <si>
    <t>Kontrola stavební připravenosti</t>
  </si>
  <si>
    <t>22011346</t>
  </si>
  <si>
    <t>Štítek kabelový</t>
  </si>
  <si>
    <t>220111761</t>
  </si>
  <si>
    <t>Uzemění kabelu</t>
  </si>
  <si>
    <t>Pol3</t>
  </si>
  <si>
    <t>Montáž požární kabelové ucpávky vč. materiálu, do 20mm</t>
  </si>
  <si>
    <t>D4</t>
  </si>
  <si>
    <t>OSTATNÍ MONTÁŽE - ROZVODY- CELKEM</t>
  </si>
  <si>
    <t>99 - Vedlejší a ostatní náklady</t>
  </si>
  <si>
    <t>VRN - Vedlejší rozpočtové náklady</t>
  </si>
  <si>
    <t xml:space="preserve">    VRN1 - Průzkumné, geodetické a projektové práce</t>
  </si>
  <si>
    <t xml:space="preserve">    VRN2 - Příprava staveniště</t>
  </si>
  <si>
    <t xml:space="preserve">    VRN3 - Zařízení staveniště</t>
  </si>
  <si>
    <t xml:space="preserve">    VRN6 - Územní vlivy</t>
  </si>
  <si>
    <t>VRN</t>
  </si>
  <si>
    <t>Vedlejší rozpočtové náklady</t>
  </si>
  <si>
    <t>VRN1</t>
  </si>
  <si>
    <t>Průzkumné, geodetické a projektové práce</t>
  </si>
  <si>
    <t>011324000</t>
  </si>
  <si>
    <t>Průzkumné, geodetické a projektové práce průzkumné práce archeologická činnost archeologický průzkum</t>
  </si>
  <si>
    <t>1024</t>
  </si>
  <si>
    <t>1978077379</t>
  </si>
  <si>
    <t>011514000</t>
  </si>
  <si>
    <t>Průzkumné, geodetické a projektové práce průzkumné práce stavební průzkum průzkum stavebně-statický</t>
  </si>
  <si>
    <t>727354137</t>
  </si>
  <si>
    <t>Poznámka k položce:
Ručně kopané sondy k základové spáře pro ověření tvaru a hloubky základů</t>
  </si>
  <si>
    <t>013254000</t>
  </si>
  <si>
    <t>Průzkumné, geodetické a projektové práce projektové práce dokumentace stavby (výkresová a textová) skutečného provedení stavby</t>
  </si>
  <si>
    <t>-1870887939</t>
  </si>
  <si>
    <t>VRN2</t>
  </si>
  <si>
    <t>Příprava staveniště</t>
  </si>
  <si>
    <t>020001000</t>
  </si>
  <si>
    <t>Základní rozdělení průvodních činností a nákladů příprava staveniště</t>
  </si>
  <si>
    <t>1914676719</t>
  </si>
  <si>
    <t>VRN3</t>
  </si>
  <si>
    <t>Zařízení staveniště</t>
  </si>
  <si>
    <t>030001000</t>
  </si>
  <si>
    <t>Základní rozdělení průvodních činností a nákladů zařízení staveniště</t>
  </si>
  <si>
    <t>889336217</t>
  </si>
  <si>
    <t>039002000</t>
  </si>
  <si>
    <t>Hlavní tituly průvodních činností a nákladů zařízení staveniště zrušení zařízení staveniště</t>
  </si>
  <si>
    <t>-2043905053</t>
  </si>
  <si>
    <t>VRN6</t>
  </si>
  <si>
    <t>Územní vlivy</t>
  </si>
  <si>
    <t>063002000</t>
  </si>
  <si>
    <t>Hlavní tituly průvodních činností a nákladů územní vlivy práce na těžce přístupných místech</t>
  </si>
  <si>
    <t>1331084135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</si>
  <si>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</si>
  <si>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</si>
  <si>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</si>
  <si>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</si>
  <si>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0"/>
      </rPr>
      <t xml:space="preserve">Rekapitulace stavby </t>
    </r>
    <r>
      <rPr>
        <sz val="9"/>
        <rFont val="Trebuchet MS"/>
        <family val="0"/>
      </rPr>
      <t>obsahuje sestavu Rekapitulace stavby a Rekapitulace objektů stavby a soupisů prací.</t>
    </r>
  </si>
  <si>
    <r>
      <rPr>
        <sz val="8"/>
        <rFont val="Trebuchet MS"/>
        <family val="2"/>
      </rPr>
      <t xml:space="preserve">V sestavě </t>
    </r>
    <r>
      <rPr>
        <b/>
        <sz val="9"/>
        <rFont val="Trebuchet MS"/>
        <family val="0"/>
      </rPr>
      <t>Rekapitulace stavby</t>
    </r>
    <r>
      <rPr>
        <sz val="9"/>
        <rFont val="Trebuchet MS"/>
        <family val="0"/>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</si>
  <si>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</si>
  <si>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0"/>
      </rPr>
      <t>Rekapitulace objektů stavby a soupisů prací</t>
    </r>
    <r>
      <rPr>
        <sz val="9"/>
        <rFont val="Trebuchet MS"/>
        <family val="0"/>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</si>
  <si>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</si>
  <si>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</si>
  <si>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</si>
  <si>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</si>
  <si>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</si>
  <si>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</si>
  <si>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</si>
  <si>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</si>
  <si>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</si>
  <si>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Soupis prací pro daný typ objektu</t>
  </si>
  <si>
    <r>
      <rPr>
        <i/>
        <sz val="9"/>
        <rFont val="Trebuchet MS"/>
        <family val="0"/>
      </rPr>
      <t xml:space="preserve">Soupis prací </t>
    </r>
    <r>
      <rPr>
        <sz val="9"/>
        <rFont val="Trebuchet MS"/>
        <family val="0"/>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</si>
  <si>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</si>
  <si>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0"/>
      </rPr>
      <t>Krycí list soupisu</t>
    </r>
    <r>
      <rPr>
        <sz val="9"/>
        <rFont val="Trebuchet MS"/>
        <family val="0"/>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</si>
  <si>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</si>
  <si>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0"/>
      </rPr>
      <t>Rekapitulace členění soupisu prací</t>
    </r>
    <r>
      <rPr>
        <sz val="9"/>
        <rFont val="Trebuchet MS"/>
        <family val="0"/>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</si>
  <si>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</si>
  <si>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0"/>
      </rPr>
      <t xml:space="preserve">Soupis prací </t>
    </r>
    <r>
      <rPr>
        <sz val="9"/>
        <rFont val="Trebuchet MS"/>
        <family val="0"/>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</si>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</sst>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7">
    <numFmt numFmtId="164" formatCode="General"/>
    <numFmt numFmtId="165" formatCode="@"/>
    <numFmt numFmtId="166" formatCode="#,##0.00"/>
    <numFmt numFmtId="167" formatCode="#,##0.00%"/>
    <numFmt numFmtId="168" formatCode="DD\.MM\.YYYY"/>
    <numFmt numFmtId="169" formatCode="#,##0.00000"/>
    <numFmt numFmtId="170" formatCode="#,##0.000"/>
  </numFmts>
  <fonts count="43">
    <font>
      <sz val="8"/>
      <name val="Trebuchet MS"/>
      <family val="2"/>
    </font>
    <font>
      <sz val="10"/>
      <name val="Arial"/>
      <family val="2"/>
    </font>
    <font>
      <sz val="8"/>
      <color rgb="FFFAE682"/>
      <name val="Trebuchet MS"/>
      <family val="0"/>
    </font>
    <font>
      <sz val="10"/>
      <name val="Trebuchet MS"/>
      <family val="0"/>
    </font>
    <font>
      <sz val="10"/>
      <color rgb="FF960000"/>
      <name val="Trebuchet MS"/>
      <family val="0"/>
    </font>
    <font>
      <u val="single"/>
      <sz val="10"/>
      <color rgb="FF0000FF"/>
      <name val="Trebuchet MS"/>
      <family val="0"/>
    </font>
    <font>
      <u val="single"/>
      <sz val="11"/>
      <color rgb="FF0000FF"/>
      <name val="Calibri"/>
      <family val="0"/>
    </font>
    <font>
      <b/>
      <sz val="16"/>
      <name val="Trebuchet MS"/>
      <family val="0"/>
    </font>
    <font>
      <sz val="8"/>
      <color rgb="FF3366FF"/>
      <name val="Trebuchet MS"/>
      <family val="0"/>
    </font>
    <font>
      <b/>
      <sz val="12"/>
      <color rgb="FF969696"/>
      <name val="Trebuchet MS"/>
      <family val="0"/>
    </font>
    <font>
      <sz val="9"/>
      <color rgb="FF969696"/>
      <name val="Trebuchet MS"/>
      <family val="0"/>
    </font>
    <font>
      <sz val="9"/>
      <name val="Trebuchet MS"/>
      <family val="0"/>
    </font>
    <font>
      <b/>
      <sz val="8"/>
      <color rgb="FF969696"/>
      <name val="Trebuchet MS"/>
      <family val="0"/>
    </font>
    <font>
      <b/>
      <sz val="12"/>
      <name val="Trebuchet MS"/>
      <family val="0"/>
    </font>
    <font>
      <b/>
      <sz val="10"/>
      <name val="Trebuchet MS"/>
      <family val="0"/>
    </font>
    <font>
      <sz val="8"/>
      <color rgb="FF969696"/>
      <name val="Trebuchet MS"/>
      <family val="0"/>
    </font>
    <font>
      <b/>
      <sz val="9"/>
      <name val="Trebuchet MS"/>
      <family val="0"/>
    </font>
    <font>
      <sz val="12"/>
      <color rgb="FF969696"/>
      <name val="Trebuchet MS"/>
      <family val="0"/>
    </font>
    <font>
      <b/>
      <sz val="12"/>
      <color rgb="FF960000"/>
      <name val="Trebuchet MS"/>
      <family val="0"/>
    </font>
    <font>
      <sz val="12"/>
      <name val="Trebuchet MS"/>
      <family val="0"/>
    </font>
    <font>
      <sz val="11"/>
      <name val="Trebuchet MS"/>
      <family val="0"/>
    </font>
    <font>
      <b/>
      <sz val="11"/>
      <color rgb="FF003366"/>
      <name val="Trebuchet MS"/>
      <family val="0"/>
    </font>
    <font>
      <sz val="11"/>
      <color rgb="FF003366"/>
      <name val="Trebuchet MS"/>
      <family val="0"/>
    </font>
    <font>
      <b/>
      <sz val="11"/>
      <name val="Trebuchet MS"/>
      <family val="0"/>
    </font>
    <font>
      <sz val="11"/>
      <color rgb="FF969696"/>
      <name val="Trebuchet MS"/>
      <family val="0"/>
    </font>
    <font>
      <sz val="18"/>
      <color rgb="FF0000FF"/>
      <name val="Wingdings 2"/>
      <family val="0"/>
    </font>
    <font>
      <sz val="10"/>
      <color rgb="FF003366"/>
      <name val="Trebuchet MS"/>
      <family val="0"/>
    </font>
    <font>
      <b/>
      <sz val="10"/>
      <color rgb="FF003366"/>
      <name val="Trebuchet MS"/>
      <family val="0"/>
    </font>
    <font>
      <sz val="10"/>
      <color rgb="FF969696"/>
      <name val="Trebuchet MS"/>
      <family val="0"/>
    </font>
    <font>
      <sz val="10"/>
      <color rgb="FF0000FF"/>
      <name val="Trebuchet MS"/>
      <family val="0"/>
    </font>
    <font>
      <b/>
      <sz val="12"/>
      <color rgb="FF800000"/>
      <name val="Trebuchet MS"/>
      <family val="0"/>
    </font>
    <font>
      <sz val="12"/>
      <color rgb="FF003366"/>
      <name val="Trebuchet MS"/>
      <family val="0"/>
    </font>
    <font>
      <sz val="9"/>
      <color rgb="FF000000"/>
      <name val="Trebuchet MS"/>
      <family val="0"/>
    </font>
    <font>
      <sz val="8"/>
      <color rgb="FF960000"/>
      <name val="Trebuchet MS"/>
      <family val="0"/>
    </font>
    <font>
      <b/>
      <sz val="8"/>
      <name val="Trebuchet MS"/>
      <family val="0"/>
    </font>
    <font>
      <sz val="8"/>
      <color rgb="FF003366"/>
      <name val="Trebuchet MS"/>
      <family val="0"/>
    </font>
    <font>
      <sz val="8"/>
      <color rgb="FF505050"/>
      <name val="Trebuchet MS"/>
      <family val="0"/>
    </font>
    <font>
      <sz val="7"/>
      <color rgb="FF969696"/>
      <name val="Trebuchet MS"/>
      <family val="0"/>
    </font>
    <font>
      <sz val="8"/>
      <color rgb="FF800080"/>
      <name val="Trebuchet MS"/>
      <family val="0"/>
    </font>
    <font>
      <sz val="8"/>
      <color rgb="FFFF0000"/>
      <name val="Trebuchet MS"/>
      <family val="0"/>
    </font>
    <font>
      <i/>
      <sz val="8"/>
      <color rgb="FF0000FF"/>
      <name val="Trebuchet MS"/>
      <family val="0"/>
    </font>
    <font>
      <i/>
      <sz val="7"/>
      <color rgb="FF969696"/>
      <name val="Trebuchet MS"/>
      <family val="0"/>
    </font>
    <font>
      <i/>
      <sz val="9"/>
      <name val="Trebuchet MS"/>
      <family val="0"/>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8">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style="hair"/>
      <bottom/>
    </border>
    <border>
      <left/>
      <right/>
      <top/>
      <bottom style="hair"/>
    </border>
    <border>
      <left style="hair"/>
      <right/>
      <top style="hair"/>
      <bottom style="hair"/>
    </border>
    <border>
      <left/>
      <right/>
      <top style="hair"/>
      <bottom style="hair"/>
    </border>
    <border>
      <left/>
      <right style="hair"/>
      <top style="hair"/>
      <bottom style="hair"/>
    </border>
    <border>
      <left style="thin"/>
      <right/>
      <top/>
      <bottom style="thin"/>
    </border>
    <border>
      <left/>
      <right/>
      <top/>
      <bottom style="thin"/>
    </border>
    <border>
      <left/>
      <right style="thin"/>
      <top/>
      <bottom style="thin"/>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top style="hair">
        <color rgb="FF969696"/>
      </top>
      <bottom/>
    </border>
    <border>
      <left/>
      <right style="thin"/>
      <top style="hair"/>
      <bottom style="hair"/>
    </border>
    <border>
      <left style="hair">
        <color rgb="FF969696"/>
      </left>
      <right style="hair">
        <color rgb="FF969696"/>
      </right>
      <top style="hair">
        <color rgb="FF969696"/>
      </top>
      <bottom style="hair">
        <color rgb="FF969696"/>
      </bottom>
    </border>
  </borders>
  <cellStyleXfs count="35">
    <xf numFmtId="164" fontId="0" fillId="0" borderId="0">
      <alignment/>
      <protection hidden="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Border="0" applyAlignment="0" applyProtection="0"/>
    <xf numFmtId="44" fontId="1" fillId="0" borderId="0" applyBorder="0" applyAlignment="0" applyProtection="0"/>
    <xf numFmtId="42" fontId="1" fillId="0" borderId="0" applyBorder="0" applyAlignment="0" applyProtection="0"/>
    <xf numFmtId="43" fontId="1" fillId="0" borderId="0" applyBorder="0" applyAlignment="0" applyProtection="0"/>
    <xf numFmtId="41" fontId="1" fillId="0" borderId="0" applyBorder="0" applyAlignment="0" applyProtection="0"/>
    <xf numFmtId="0" fontId="1" fillId="0" borderId="0" applyBorder="0" applyAlignment="0" applyProtection="0"/>
    <xf numFmtId="0" fontId="1" fillId="0" borderId="0" applyBorder="0" applyAlignment="0" applyProtection="0"/>
    <xf numFmtId="0" fontId="1" fillId="0" borderId="0" applyBorder="0" applyAlignment="0" applyProtection="0"/>
    <xf numFmtId="0" fontId="1"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4" fontId="6" fillId="0" borderId="0" applyBorder="0" applyProtection="0">
      <alignment/>
    </xf>
  </cellStyleXfs>
  <cellXfs count="385">
    <xf numFmtId="164" fontId="0" fillId="0" borderId="0" xfId="0" applyAlignment="1" applyProtection="1">
      <alignment/>
      <protection hidden="1"/>
    </xf>
    <xf numFmtId="164" fontId="2" fillId="2" borderId="0" xfId="0" applyFont="1" applyAlignment="1" applyProtection="1">
      <alignment horizontal="left" vertical="center"/>
      <protection hidden="1"/>
    </xf>
    <xf numFmtId="164" fontId="3" fillId="2" borderId="0" xfId="0" applyFont="1" applyAlignment="1" applyProtection="1">
      <alignment vertical="center"/>
      <protection hidden="1"/>
    </xf>
    <xf numFmtId="164" fontId="4" fillId="2" borderId="0" xfId="0" applyFont="1" applyAlignment="1" applyProtection="1">
      <alignment horizontal="left" vertical="center"/>
      <protection hidden="1"/>
    </xf>
    <xf numFmtId="164" fontId="5" fillId="2" borderId="0" xfId="34" applyFont="1" applyBorder="1" applyAlignment="1" applyProtection="1">
      <alignment vertical="center"/>
      <protection hidden="1"/>
    </xf>
    <xf numFmtId="164" fontId="6" fillId="2" borderId="0" xfId="34" applyBorder="1" applyAlignment="1" applyProtection="1">
      <alignment/>
      <protection hidden="1"/>
    </xf>
    <xf numFmtId="164" fontId="0" fillId="2" borderId="0" xfId="0" applyAlignment="1" applyProtection="1">
      <alignment/>
      <protection hidden="1"/>
    </xf>
    <xf numFmtId="164" fontId="2" fillId="2" borderId="0" xfId="0" applyFont="1" applyAlignment="1" applyProtection="1">
      <alignment horizontal="left" vertical="center"/>
      <protection hidden="1"/>
    </xf>
    <xf numFmtId="164" fontId="2" fillId="0" borderId="0" xfId="0" applyFont="1" applyAlignment="1" applyProtection="1">
      <alignment horizontal="left" vertical="center"/>
      <protection hidden="1"/>
    </xf>
    <xf numFmtId="164" fontId="0" fillId="0" borderId="0" xfId="0" applyBorder="1" applyAlignment="1" applyProtection="1">
      <alignment/>
      <protection hidden="1"/>
    </xf>
    <xf numFmtId="164" fontId="0" fillId="0" borderId="0" xfId="0" applyFont="1" applyAlignment="1" applyProtection="1">
      <alignment horizontal="left" vertical="center"/>
      <protection hidden="1"/>
    </xf>
    <xf numFmtId="164" fontId="0" fillId="0" borderId="1" xfId="0" applyBorder="1" applyAlignment="1" applyProtection="1">
      <alignment/>
      <protection hidden="1"/>
    </xf>
    <xf numFmtId="164" fontId="0" fillId="0" borderId="2" xfId="0" applyBorder="1" applyAlignment="1" applyProtection="1">
      <alignment/>
      <protection hidden="1"/>
    </xf>
    <xf numFmtId="164" fontId="0" fillId="0" borderId="3" xfId="0" applyBorder="1" applyAlignment="1" applyProtection="1">
      <alignment/>
      <protection hidden="1"/>
    </xf>
    <xf numFmtId="164" fontId="0" fillId="0" borderId="4" xfId="0" applyBorder="1" applyAlignment="1" applyProtection="1">
      <alignment/>
      <protection hidden="1"/>
    </xf>
    <xf numFmtId="164" fontId="0" fillId="0" borderId="0" xfId="0" applyBorder="1" applyAlignment="1" applyProtection="1">
      <alignment/>
      <protection hidden="1"/>
    </xf>
    <xf numFmtId="164" fontId="7" fillId="0" borderId="0" xfId="0" applyFont="1" applyBorder="1" applyAlignment="1" applyProtection="1">
      <alignment horizontal="left" vertical="center"/>
      <protection hidden="1"/>
    </xf>
    <xf numFmtId="164" fontId="0" fillId="0" borderId="5" xfId="0" applyBorder="1" applyAlignment="1" applyProtection="1">
      <alignment/>
      <protection hidden="1"/>
    </xf>
    <xf numFmtId="164" fontId="8" fillId="0" borderId="0" xfId="0" applyFont="1" applyAlignment="1" applyProtection="1">
      <alignment horizontal="left" vertical="center"/>
      <protection hidden="1"/>
    </xf>
    <xf numFmtId="164" fontId="9" fillId="0" borderId="0" xfId="0" applyFont="1" applyAlignment="1" applyProtection="1">
      <alignment horizontal="left" vertical="center"/>
      <protection hidden="1"/>
    </xf>
    <xf numFmtId="164" fontId="10" fillId="0" borderId="0" xfId="0" applyFont="1" applyBorder="1" applyAlignment="1" applyProtection="1">
      <alignment horizontal="left" vertical="top"/>
      <protection hidden="1"/>
    </xf>
    <xf numFmtId="164" fontId="11" fillId="0" borderId="0" xfId="0" applyFont="1" applyBorder="1" applyAlignment="1" applyProtection="1">
      <alignment horizontal="left" vertical="center"/>
      <protection hidden="1"/>
    </xf>
    <xf numFmtId="164" fontId="12" fillId="0" borderId="0" xfId="0" applyFont="1" applyBorder="1" applyAlignment="1" applyProtection="1">
      <alignment horizontal="left" vertical="top" wrapText="1"/>
      <protection hidden="1"/>
    </xf>
    <xf numFmtId="164" fontId="13" fillId="0" borderId="0" xfId="0" applyFont="1" applyBorder="1" applyAlignment="1" applyProtection="1">
      <alignment horizontal="left" vertical="top"/>
      <protection hidden="1"/>
    </xf>
    <xf numFmtId="164" fontId="13" fillId="0" borderId="0" xfId="0" applyFont="1" applyBorder="1" applyAlignment="1" applyProtection="1">
      <alignment horizontal="left" vertical="top" wrapText="1"/>
      <protection hidden="1"/>
    </xf>
    <xf numFmtId="164" fontId="10" fillId="0" borderId="0" xfId="0" applyFont="1" applyBorder="1" applyAlignment="1" applyProtection="1">
      <alignment horizontal="left" vertical="center"/>
      <protection hidden="1"/>
    </xf>
    <xf numFmtId="164" fontId="11" fillId="3" borderId="0" xfId="0" applyFont="1" applyBorder="1" applyAlignment="1" applyProtection="1">
      <alignment horizontal="left" vertical="center"/>
      <protection hidden="1"/>
    </xf>
    <xf numFmtId="165" fontId="11" fillId="3" borderId="0" xfId="0" applyFont="1" applyBorder="1" applyAlignment="1" applyProtection="1">
      <alignment horizontal="left" vertical="center"/>
      <protection hidden="1"/>
    </xf>
    <xf numFmtId="164" fontId="11" fillId="0" borderId="0" xfId="0" applyFont="1" applyBorder="1" applyAlignment="1" applyProtection="1">
      <alignment horizontal="left" vertical="center" wrapText="1"/>
      <protection hidden="1"/>
    </xf>
    <xf numFmtId="164" fontId="0" fillId="0" borderId="6" xfId="0" applyBorder="1" applyAlignment="1" applyProtection="1">
      <alignment/>
      <protection hidden="1"/>
    </xf>
    <xf numFmtId="164" fontId="0" fillId="0" borderId="0" xfId="0" applyFont="1" applyAlignment="1" applyProtection="1">
      <alignment vertical="center"/>
      <protection hidden="1"/>
    </xf>
    <xf numFmtId="164" fontId="0" fillId="0" borderId="4" xfId="0" applyFont="1" applyBorder="1" applyAlignment="1" applyProtection="1">
      <alignment vertical="center"/>
      <protection hidden="1"/>
    </xf>
    <xf numFmtId="164" fontId="0" fillId="0" borderId="0" xfId="0" applyFont="1" applyBorder="1" applyAlignment="1" applyProtection="1">
      <alignment vertical="center"/>
      <protection hidden="1"/>
    </xf>
    <xf numFmtId="164" fontId="14" fillId="0" borderId="7" xfId="0" applyFont="1" applyBorder="1" applyAlignment="1" applyProtection="1">
      <alignment horizontal="left" vertical="center"/>
      <protection hidden="1"/>
    </xf>
    <xf numFmtId="164" fontId="0" fillId="0" borderId="7" xfId="0" applyFont="1" applyBorder="1" applyAlignment="1" applyProtection="1">
      <alignment vertical="center"/>
      <protection hidden="1"/>
    </xf>
    <xf numFmtId="166" fontId="14" fillId="0" borderId="7" xfId="0" applyFont="1" applyBorder="1" applyAlignment="1" applyProtection="1">
      <alignment vertical="center"/>
      <protection hidden="1"/>
    </xf>
    <xf numFmtId="164" fontId="0" fillId="0" borderId="5" xfId="0" applyFont="1" applyBorder="1" applyAlignment="1" applyProtection="1">
      <alignment vertical="center"/>
      <protection hidden="1"/>
    </xf>
    <xf numFmtId="164" fontId="15" fillId="0" borderId="0" xfId="0" applyFont="1" applyBorder="1" applyAlignment="1" applyProtection="1">
      <alignment horizontal="right" vertical="center"/>
      <protection hidden="1"/>
    </xf>
    <xf numFmtId="164" fontId="15" fillId="0" borderId="0" xfId="0" applyFont="1" applyAlignment="1" applyProtection="1">
      <alignment vertical="center"/>
      <protection hidden="1"/>
    </xf>
    <xf numFmtId="164" fontId="15" fillId="0" borderId="4" xfId="0" applyFont="1" applyBorder="1" applyAlignment="1" applyProtection="1">
      <alignment vertical="center"/>
      <protection hidden="1"/>
    </xf>
    <xf numFmtId="164" fontId="15" fillId="0" borderId="0" xfId="0" applyFont="1" applyBorder="1" applyAlignment="1" applyProtection="1">
      <alignment vertical="center"/>
      <protection hidden="1"/>
    </xf>
    <xf numFmtId="164" fontId="15" fillId="0" borderId="0" xfId="0" applyFont="1" applyBorder="1" applyAlignment="1" applyProtection="1">
      <alignment horizontal="left" vertical="center"/>
      <protection hidden="1"/>
    </xf>
    <xf numFmtId="167" fontId="15" fillId="0" borderId="0" xfId="0" applyFont="1" applyBorder="1" applyAlignment="1" applyProtection="1">
      <alignment horizontal="center" vertical="center"/>
      <protection hidden="1"/>
    </xf>
    <xf numFmtId="166" fontId="12" fillId="0" borderId="0" xfId="0" applyFont="1" applyBorder="1" applyAlignment="1" applyProtection="1">
      <alignment vertical="center"/>
      <protection hidden="1"/>
    </xf>
    <xf numFmtId="164" fontId="15" fillId="0" borderId="5" xfId="0" applyFont="1" applyBorder="1" applyAlignment="1" applyProtection="1">
      <alignment vertical="center"/>
      <protection hidden="1"/>
    </xf>
    <xf numFmtId="164" fontId="0" fillId="4" borderId="0" xfId="0" applyFont="1" applyBorder="1" applyAlignment="1" applyProtection="1">
      <alignment vertical="center"/>
      <protection hidden="1"/>
    </xf>
    <xf numFmtId="164" fontId="13" fillId="4" borderId="8" xfId="0" applyFont="1" applyBorder="1" applyAlignment="1" applyProtection="1">
      <alignment horizontal="left" vertical="center"/>
      <protection hidden="1"/>
    </xf>
    <xf numFmtId="164" fontId="0" fillId="4" borderId="9" xfId="0" applyFont="1" applyBorder="1" applyAlignment="1" applyProtection="1">
      <alignment vertical="center"/>
      <protection hidden="1"/>
    </xf>
    <xf numFmtId="164" fontId="13" fillId="4" borderId="9" xfId="0" applyFont="1" applyBorder="1" applyAlignment="1" applyProtection="1">
      <alignment horizontal="center" vertical="center"/>
      <protection hidden="1"/>
    </xf>
    <xf numFmtId="164" fontId="13" fillId="4" borderId="9" xfId="0" applyFont="1" applyBorder="1" applyAlignment="1" applyProtection="1">
      <alignment horizontal="left" vertical="center"/>
      <protection hidden="1"/>
    </xf>
    <xf numFmtId="166" fontId="13" fillId="4" borderId="10" xfId="0" applyFont="1" applyBorder="1" applyAlignment="1" applyProtection="1">
      <alignment vertical="center"/>
      <protection hidden="1"/>
    </xf>
    <xf numFmtId="164" fontId="0" fillId="4" borderId="5" xfId="0" applyFont="1" applyBorder="1" applyAlignment="1" applyProtection="1">
      <alignment vertical="center"/>
      <protection hidden="1"/>
    </xf>
    <xf numFmtId="164" fontId="0" fillId="0" borderId="11" xfId="0" applyFont="1" applyBorder="1" applyAlignment="1" applyProtection="1">
      <alignment vertical="center"/>
      <protection hidden="1"/>
    </xf>
    <xf numFmtId="164" fontId="0" fillId="0" borderId="12" xfId="0" applyFont="1" applyBorder="1" applyAlignment="1" applyProtection="1">
      <alignment vertical="center"/>
      <protection hidden="1"/>
    </xf>
    <xf numFmtId="164" fontId="0" fillId="0" borderId="13" xfId="0" applyFont="1" applyBorder="1" applyAlignment="1" applyProtection="1">
      <alignment vertical="center"/>
      <protection hidden="1"/>
    </xf>
    <xf numFmtId="164" fontId="0" fillId="0" borderId="1" xfId="0" applyFont="1" applyBorder="1" applyAlignment="1" applyProtection="1">
      <alignment vertical="center"/>
      <protection hidden="1"/>
    </xf>
    <xf numFmtId="164" fontId="0" fillId="0" borderId="2" xfId="0" applyFont="1" applyBorder="1" applyAlignment="1" applyProtection="1">
      <alignment vertical="center"/>
      <protection hidden="1"/>
    </xf>
    <xf numFmtId="164" fontId="0" fillId="0" borderId="4" xfId="0" applyFont="1" applyBorder="1" applyAlignment="1" applyProtection="1">
      <alignment vertical="center"/>
      <protection hidden="1"/>
    </xf>
    <xf numFmtId="164" fontId="7" fillId="0" borderId="0" xfId="0" applyFont="1" applyAlignment="1" applyProtection="1">
      <alignment horizontal="left" vertical="center"/>
      <protection hidden="1"/>
    </xf>
    <xf numFmtId="164" fontId="0" fillId="0" borderId="0" xfId="0" applyFont="1" applyAlignment="1" applyProtection="1">
      <alignment vertical="center"/>
      <protection hidden="1"/>
    </xf>
    <xf numFmtId="164" fontId="11" fillId="0" borderId="0" xfId="0" applyFont="1" applyAlignment="1" applyProtection="1">
      <alignment vertical="center"/>
      <protection hidden="1"/>
    </xf>
    <xf numFmtId="164" fontId="11" fillId="0" borderId="4" xfId="0" applyFont="1" applyBorder="1" applyAlignment="1" applyProtection="1">
      <alignment vertical="center"/>
      <protection hidden="1"/>
    </xf>
    <xf numFmtId="164" fontId="10" fillId="0" borderId="0" xfId="0" applyFont="1" applyAlignment="1" applyProtection="1">
      <alignment horizontal="left" vertical="center"/>
      <protection hidden="1"/>
    </xf>
    <xf numFmtId="164" fontId="11" fillId="0" borderId="0" xfId="0" applyFont="1" applyAlignment="1" applyProtection="1">
      <alignment vertical="center"/>
      <protection hidden="1"/>
    </xf>
    <xf numFmtId="164" fontId="11" fillId="0" borderId="4" xfId="0" applyFont="1" applyBorder="1" applyAlignment="1" applyProtection="1">
      <alignment vertical="center"/>
      <protection hidden="1"/>
    </xf>
    <xf numFmtId="164" fontId="13" fillId="0" borderId="0" xfId="0" applyFont="1" applyAlignment="1" applyProtection="1">
      <alignment vertical="center"/>
      <protection hidden="1"/>
    </xf>
    <xf numFmtId="164" fontId="13" fillId="0" borderId="4" xfId="0" applyFont="1" applyBorder="1" applyAlignment="1" applyProtection="1">
      <alignment vertical="center"/>
      <protection hidden="1"/>
    </xf>
    <xf numFmtId="164" fontId="13" fillId="0" borderId="0" xfId="0" applyFont="1" applyAlignment="1" applyProtection="1">
      <alignment horizontal="left" vertical="center"/>
      <protection hidden="1"/>
    </xf>
    <xf numFmtId="164" fontId="13" fillId="0" borderId="0" xfId="0" applyFont="1" applyAlignment="1" applyProtection="1">
      <alignment vertical="center"/>
      <protection hidden="1"/>
    </xf>
    <xf numFmtId="164" fontId="13" fillId="0" borderId="0" xfId="0" applyFont="1" applyBorder="1" applyAlignment="1" applyProtection="1">
      <alignment horizontal="left" vertical="center" wrapText="1"/>
      <protection hidden="1"/>
    </xf>
    <xf numFmtId="164" fontId="13" fillId="0" borderId="4" xfId="0" applyFont="1" applyBorder="1" applyAlignment="1" applyProtection="1">
      <alignment vertical="center"/>
      <protection hidden="1"/>
    </xf>
    <xf numFmtId="164" fontId="16" fillId="0" borderId="0" xfId="0" applyFont="1" applyAlignment="1" applyProtection="1">
      <alignment vertical="center"/>
      <protection hidden="1"/>
    </xf>
    <xf numFmtId="168" fontId="11" fillId="0" borderId="0" xfId="0" applyFont="1" applyBorder="1" applyAlignment="1" applyProtection="1">
      <alignment horizontal="left" vertical="center"/>
      <protection hidden="1"/>
    </xf>
    <xf numFmtId="164" fontId="11" fillId="0" borderId="0" xfId="0" applyFont="1" applyBorder="1" applyAlignment="1" applyProtection="1">
      <alignment vertical="center"/>
      <protection hidden="1"/>
    </xf>
    <xf numFmtId="164" fontId="17" fillId="0" borderId="14" xfId="0" applyFont="1" applyBorder="1" applyAlignment="1" applyProtection="1">
      <alignment horizontal="center" vertical="center"/>
      <protection hidden="1"/>
    </xf>
    <xf numFmtId="164" fontId="0" fillId="0" borderId="15" xfId="0" applyFont="1" applyBorder="1" applyAlignment="1" applyProtection="1">
      <alignment vertical="center"/>
      <protection hidden="1"/>
    </xf>
    <xf numFmtId="164" fontId="0" fillId="0" borderId="16" xfId="0" applyFont="1" applyBorder="1" applyAlignment="1" applyProtection="1">
      <alignment vertical="center"/>
      <protection hidden="1"/>
    </xf>
    <xf numFmtId="164" fontId="0" fillId="0" borderId="0" xfId="0" applyFont="1" applyBorder="1" applyAlignment="1" applyProtection="1">
      <alignment vertical="center"/>
      <protection hidden="1"/>
    </xf>
    <xf numFmtId="164" fontId="0" fillId="0" borderId="17" xfId="0" applyFont="1" applyBorder="1" applyAlignment="1" applyProtection="1">
      <alignment vertical="center"/>
      <protection hidden="1"/>
    </xf>
    <xf numFmtId="164" fontId="0" fillId="0" borderId="17" xfId="0" applyFont="1" applyBorder="1" applyAlignment="1" applyProtection="1">
      <alignment vertical="center"/>
      <protection hidden="1"/>
    </xf>
    <xf numFmtId="164" fontId="11" fillId="5" borderId="8" xfId="0" applyFont="1" applyBorder="1" applyAlignment="1" applyProtection="1">
      <alignment horizontal="center" vertical="center"/>
      <protection hidden="1"/>
    </xf>
    <xf numFmtId="164" fontId="0" fillId="5" borderId="9" xfId="0" applyFont="1" applyBorder="1" applyAlignment="1" applyProtection="1">
      <alignment vertical="center"/>
      <protection hidden="1"/>
    </xf>
    <xf numFmtId="164" fontId="11" fillId="5" borderId="9" xfId="0" applyFont="1" applyBorder="1" applyAlignment="1" applyProtection="1">
      <alignment horizontal="center" vertical="center"/>
      <protection hidden="1"/>
    </xf>
    <xf numFmtId="164" fontId="11" fillId="5" borderId="9" xfId="0" applyFont="1" applyBorder="1" applyAlignment="1" applyProtection="1">
      <alignment horizontal="right" vertical="center"/>
      <protection hidden="1"/>
    </xf>
    <xf numFmtId="164" fontId="11" fillId="5" borderId="10" xfId="0" applyFont="1" applyBorder="1" applyAlignment="1" applyProtection="1">
      <alignment horizontal="center" vertical="center"/>
      <protection hidden="1"/>
    </xf>
    <xf numFmtId="164" fontId="10" fillId="0" borderId="18" xfId="0" applyFont="1" applyBorder="1" applyAlignment="1" applyProtection="1">
      <alignment horizontal="center" vertical="center" wrapText="1"/>
      <protection hidden="1"/>
    </xf>
    <xf numFmtId="164" fontId="10" fillId="0" borderId="19" xfId="0" applyFont="1" applyBorder="1" applyAlignment="1" applyProtection="1">
      <alignment horizontal="center" vertical="center" wrapText="1"/>
      <protection hidden="1"/>
    </xf>
    <xf numFmtId="164" fontId="10" fillId="0" borderId="20" xfId="0" applyFont="1" applyBorder="1" applyAlignment="1" applyProtection="1">
      <alignment horizontal="center" vertical="center" wrapText="1"/>
      <protection hidden="1"/>
    </xf>
    <xf numFmtId="164" fontId="0" fillId="0" borderId="14" xfId="0" applyFont="1" applyBorder="1" applyAlignment="1" applyProtection="1">
      <alignment vertical="center"/>
      <protection hidden="1"/>
    </xf>
    <xf numFmtId="164" fontId="0" fillId="0" borderId="15" xfId="0" applyFont="1" applyBorder="1" applyAlignment="1" applyProtection="1">
      <alignment vertical="center"/>
      <protection hidden="1"/>
    </xf>
    <xf numFmtId="164" fontId="0" fillId="0" borderId="16" xfId="0" applyFont="1" applyBorder="1" applyAlignment="1" applyProtection="1">
      <alignment vertical="center"/>
      <protection hidden="1"/>
    </xf>
    <xf numFmtId="164" fontId="18" fillId="0" borderId="0" xfId="0" applyFont="1" applyAlignment="1" applyProtection="1">
      <alignment horizontal="left" vertical="center"/>
      <protection hidden="1"/>
    </xf>
    <xf numFmtId="164" fontId="18" fillId="0" borderId="0" xfId="0" applyFont="1" applyAlignment="1" applyProtection="1">
      <alignment vertical="center"/>
      <protection hidden="1"/>
    </xf>
    <xf numFmtId="166" fontId="18" fillId="0" borderId="0" xfId="0" applyFont="1" applyBorder="1" applyAlignment="1" applyProtection="1">
      <alignment horizontal="right" vertical="center"/>
      <protection hidden="1"/>
    </xf>
    <xf numFmtId="166" fontId="18" fillId="0" borderId="0" xfId="0" applyFont="1" applyBorder="1" applyAlignment="1" applyProtection="1">
      <alignment vertical="center"/>
      <protection hidden="1"/>
    </xf>
    <xf numFmtId="164" fontId="13" fillId="0" borderId="0" xfId="0" applyFont="1" applyAlignment="1" applyProtection="1">
      <alignment horizontal="center" vertical="center"/>
      <protection hidden="1"/>
    </xf>
    <xf numFmtId="166" fontId="17" fillId="0" borderId="21" xfId="0" applyFont="1" applyBorder="1" applyAlignment="1" applyProtection="1">
      <alignment vertical="center"/>
      <protection hidden="1"/>
    </xf>
    <xf numFmtId="166" fontId="17" fillId="0" borderId="0" xfId="0" applyFont="1" applyBorder="1" applyAlignment="1" applyProtection="1">
      <alignment vertical="center"/>
      <protection hidden="1"/>
    </xf>
    <xf numFmtId="169" fontId="17" fillId="0" borderId="0" xfId="0" applyFont="1" applyBorder="1" applyAlignment="1" applyProtection="1">
      <alignment vertical="center"/>
      <protection hidden="1"/>
    </xf>
    <xf numFmtId="166" fontId="17" fillId="0" borderId="17" xfId="0" applyFont="1" applyBorder="1" applyAlignment="1" applyProtection="1">
      <alignment vertical="center"/>
      <protection hidden="1"/>
    </xf>
    <xf numFmtId="164" fontId="13" fillId="0" borderId="0" xfId="0" applyFont="1" applyAlignment="1" applyProtection="1">
      <alignment horizontal="left" vertical="center"/>
      <protection hidden="1"/>
    </xf>
    <xf numFmtId="164" fontId="19" fillId="0" borderId="0" xfId="0" applyFont="1" applyAlignment="1" applyProtection="1">
      <alignment horizontal="left" vertical="center"/>
      <protection hidden="1"/>
    </xf>
    <xf numFmtId="164" fontId="20" fillId="0" borderId="0" xfId="0" applyFont="1" applyAlignment="1" applyProtection="1">
      <alignment vertical="center"/>
      <protection hidden="1"/>
    </xf>
    <xf numFmtId="164" fontId="20" fillId="0" borderId="4" xfId="0" applyFont="1" applyBorder="1" applyAlignment="1" applyProtection="1">
      <alignment vertical="center"/>
      <protection hidden="1"/>
    </xf>
    <xf numFmtId="164" fontId="21" fillId="0" borderId="0" xfId="0" applyFont="1" applyAlignment="1" applyProtection="1">
      <alignment vertical="center"/>
      <protection hidden="1"/>
    </xf>
    <xf numFmtId="164" fontId="21" fillId="0" borderId="0" xfId="0" applyFont="1" applyBorder="1" applyAlignment="1" applyProtection="1">
      <alignment horizontal="left" vertical="center" wrapText="1"/>
      <protection hidden="1"/>
    </xf>
    <xf numFmtId="164" fontId="22" fillId="0" borderId="0" xfId="0" applyFont="1" applyAlignment="1" applyProtection="1">
      <alignment vertical="center"/>
      <protection hidden="1"/>
    </xf>
    <xf numFmtId="166" fontId="22" fillId="0" borderId="0" xfId="0" applyFont="1" applyBorder="1" applyAlignment="1" applyProtection="1">
      <alignment horizontal="right" vertical="center"/>
      <protection hidden="1"/>
    </xf>
    <xf numFmtId="166" fontId="22" fillId="0" borderId="0" xfId="0" applyFont="1" applyBorder="1" applyAlignment="1" applyProtection="1">
      <alignment vertical="center"/>
      <protection hidden="1"/>
    </xf>
    <xf numFmtId="164" fontId="23" fillId="0" borderId="0" xfId="0" applyFont="1" applyAlignment="1" applyProtection="1">
      <alignment horizontal="center" vertical="center"/>
      <protection hidden="1"/>
    </xf>
    <xf numFmtId="164" fontId="20" fillId="0" borderId="4" xfId="0" applyFont="1" applyBorder="1" applyAlignment="1" applyProtection="1">
      <alignment vertical="center"/>
      <protection hidden="1"/>
    </xf>
    <xf numFmtId="166" fontId="24" fillId="0" borderId="21" xfId="0" applyFont="1" applyBorder="1" applyAlignment="1" applyProtection="1">
      <alignment vertical="center"/>
      <protection hidden="1"/>
    </xf>
    <xf numFmtId="166" fontId="24" fillId="0" borderId="0" xfId="0" applyFont="1" applyBorder="1" applyAlignment="1" applyProtection="1">
      <alignment vertical="center"/>
      <protection hidden="1"/>
    </xf>
    <xf numFmtId="169" fontId="24" fillId="0" borderId="0" xfId="0" applyFont="1" applyBorder="1" applyAlignment="1" applyProtection="1">
      <alignment vertical="center"/>
      <protection hidden="1"/>
    </xf>
    <xf numFmtId="166" fontId="24" fillId="0" borderId="17" xfId="0" applyFont="1" applyBorder="1" applyAlignment="1" applyProtection="1">
      <alignment vertical="center"/>
      <protection hidden="1"/>
    </xf>
    <xf numFmtId="164" fontId="20" fillId="0" borderId="0" xfId="0" applyFont="1" applyAlignment="1" applyProtection="1">
      <alignment horizontal="left" vertical="center"/>
      <protection hidden="1"/>
    </xf>
    <xf numFmtId="164" fontId="25" fillId="0" borderId="0" xfId="34" applyFont="1" applyBorder="1" applyAlignment="1" applyProtection="1">
      <alignment horizontal="center" vertical="center"/>
      <protection hidden="1"/>
    </xf>
    <xf numFmtId="164" fontId="3" fillId="0" borderId="4" xfId="0" applyFont="1" applyBorder="1" applyAlignment="1" applyProtection="1">
      <alignment vertical="center"/>
      <protection hidden="1"/>
    </xf>
    <xf numFmtId="164" fontId="26" fillId="0" borderId="0" xfId="0" applyFont="1" applyAlignment="1" applyProtection="1">
      <alignment vertical="center"/>
      <protection hidden="1"/>
    </xf>
    <xf numFmtId="164" fontId="27" fillId="0" borderId="0" xfId="0" applyFont="1" applyBorder="1" applyAlignment="1" applyProtection="1">
      <alignment horizontal="left" vertical="center" wrapText="1"/>
      <protection hidden="1"/>
    </xf>
    <xf numFmtId="166" fontId="26" fillId="0" borderId="0" xfId="0" applyFont="1" applyBorder="1" applyAlignment="1" applyProtection="1">
      <alignment vertical="center"/>
      <protection hidden="1"/>
    </xf>
    <xf numFmtId="164" fontId="3" fillId="0" borderId="0" xfId="0" applyFont="1" applyAlignment="1" applyProtection="1">
      <alignment horizontal="center" vertical="center"/>
      <protection hidden="1"/>
    </xf>
    <xf numFmtId="164" fontId="3" fillId="0" borderId="4" xfId="0" applyFont="1" applyBorder="1" applyAlignment="1" applyProtection="1">
      <alignment vertical="center"/>
      <protection hidden="1"/>
    </xf>
    <xf numFmtId="166" fontId="28" fillId="0" borderId="21" xfId="0" applyFont="1" applyBorder="1" applyAlignment="1" applyProtection="1">
      <alignment vertical="center"/>
      <protection hidden="1"/>
    </xf>
    <xf numFmtId="166" fontId="28" fillId="0" borderId="0" xfId="0" applyFont="1" applyBorder="1" applyAlignment="1" applyProtection="1">
      <alignment vertical="center"/>
      <protection hidden="1"/>
    </xf>
    <xf numFmtId="169" fontId="28" fillId="0" borderId="0" xfId="0" applyFont="1" applyBorder="1" applyAlignment="1" applyProtection="1">
      <alignment vertical="center"/>
      <protection hidden="1"/>
    </xf>
    <xf numFmtId="166" fontId="28" fillId="0" borderId="17" xfId="0" applyFont="1" applyBorder="1" applyAlignment="1" applyProtection="1">
      <alignment vertical="center"/>
      <protection hidden="1"/>
    </xf>
    <xf numFmtId="164" fontId="3" fillId="0" borderId="0" xfId="0" applyFont="1" applyAlignment="1" applyProtection="1">
      <alignment vertical="center"/>
      <protection hidden="1"/>
    </xf>
    <xf numFmtId="164" fontId="3" fillId="0" borderId="0" xfId="0" applyFont="1" applyAlignment="1" applyProtection="1">
      <alignment horizontal="left" vertical="center"/>
      <protection hidden="1"/>
    </xf>
    <xf numFmtId="166" fontId="28" fillId="0" borderId="22" xfId="0" applyFont="1" applyBorder="1" applyAlignment="1" applyProtection="1">
      <alignment vertical="center"/>
      <protection hidden="1"/>
    </xf>
    <xf numFmtId="166" fontId="28" fillId="0" borderId="23" xfId="0" applyFont="1" applyBorder="1" applyAlignment="1" applyProtection="1">
      <alignment vertical="center"/>
      <protection hidden="1"/>
    </xf>
    <xf numFmtId="169" fontId="28" fillId="0" borderId="23" xfId="0" applyFont="1" applyBorder="1" applyAlignment="1" applyProtection="1">
      <alignment vertical="center"/>
      <protection hidden="1"/>
    </xf>
    <xf numFmtId="166" fontId="28" fillId="0" borderId="24" xfId="0" applyFont="1" applyBorder="1" applyAlignment="1" applyProtection="1">
      <alignment vertical="center"/>
      <protection hidden="1"/>
    </xf>
    <xf numFmtId="164" fontId="0" fillId="0" borderId="0" xfId="0" applyAlignment="1" applyProtection="1">
      <alignment/>
      <protection hidden="1"/>
    </xf>
    <xf numFmtId="164" fontId="3" fillId="2" borderId="0" xfId="0" applyFont="1" applyAlignment="1" applyProtection="1">
      <alignment vertical="center"/>
      <protection hidden="1"/>
    </xf>
    <xf numFmtId="164" fontId="4" fillId="2" borderId="0" xfId="0" applyFont="1" applyAlignment="1" applyProtection="1">
      <alignment horizontal="left" vertical="center"/>
      <protection hidden="1"/>
    </xf>
    <xf numFmtId="164" fontId="29" fillId="2" borderId="0" xfId="34" applyFont="1" applyBorder="1" applyAlignment="1" applyProtection="1">
      <alignment vertical="center"/>
      <protection hidden="1"/>
    </xf>
    <xf numFmtId="164" fontId="3" fillId="2" borderId="0" xfId="0" applyFont="1" applyAlignment="1" applyProtection="1">
      <alignment vertical="center"/>
      <protection hidden="1"/>
    </xf>
    <xf numFmtId="164" fontId="0" fillId="0" borderId="2" xfId="0" applyBorder="1" applyAlignment="1" applyProtection="1">
      <alignment/>
      <protection hidden="1"/>
    </xf>
    <xf numFmtId="164" fontId="0" fillId="0" borderId="0" xfId="0" applyBorder="1" applyAlignment="1" applyProtection="1">
      <alignment/>
      <protection hidden="1"/>
    </xf>
    <xf numFmtId="164" fontId="10" fillId="0" borderId="0" xfId="0" applyFont="1" applyBorder="1" applyAlignment="1" applyProtection="1">
      <alignment horizontal="left" vertical="center" wrapText="1"/>
      <protection hidden="1"/>
    </xf>
    <xf numFmtId="164" fontId="0" fillId="0" borderId="0" xfId="0" applyFont="1" applyBorder="1" applyAlignment="1" applyProtection="1">
      <alignment vertical="center"/>
      <protection hidden="1"/>
    </xf>
    <xf numFmtId="164" fontId="10" fillId="0" borderId="0" xfId="0" applyFont="1" applyBorder="1" applyAlignment="1" applyProtection="1">
      <alignment horizontal="left" vertical="center"/>
      <protection hidden="1"/>
    </xf>
    <xf numFmtId="164" fontId="0" fillId="0" borderId="0" xfId="0" applyFont="1" applyAlignment="1" applyProtection="1">
      <alignment vertical="center" wrapText="1"/>
      <protection hidden="1"/>
    </xf>
    <xf numFmtId="164" fontId="0" fillId="0" borderId="4" xfId="0" applyFont="1" applyBorder="1" applyAlignment="1" applyProtection="1">
      <alignment vertical="center" wrapText="1"/>
      <protection hidden="1"/>
    </xf>
    <xf numFmtId="164" fontId="0" fillId="0" borderId="0" xfId="0" applyFont="1" applyBorder="1" applyAlignment="1" applyProtection="1">
      <alignment vertical="center" wrapText="1"/>
      <protection hidden="1"/>
    </xf>
    <xf numFmtId="164" fontId="0" fillId="0" borderId="0" xfId="0" applyFont="1" applyBorder="1" applyAlignment="1" applyProtection="1">
      <alignment vertical="center" wrapText="1"/>
      <protection hidden="1"/>
    </xf>
    <xf numFmtId="164" fontId="0" fillId="0" borderId="5" xfId="0" applyFont="1" applyBorder="1" applyAlignment="1" applyProtection="1">
      <alignment vertical="center" wrapText="1"/>
      <protection hidden="1"/>
    </xf>
    <xf numFmtId="164" fontId="0" fillId="0" borderId="15" xfId="0" applyFont="1" applyBorder="1" applyAlignment="1" applyProtection="1">
      <alignment vertical="center"/>
      <protection hidden="1"/>
    </xf>
    <xf numFmtId="164" fontId="0" fillId="0" borderId="25" xfId="0" applyFont="1" applyBorder="1" applyAlignment="1" applyProtection="1">
      <alignment vertical="center"/>
      <protection hidden="1"/>
    </xf>
    <xf numFmtId="164" fontId="14" fillId="0" borderId="0" xfId="0" applyFont="1" applyBorder="1" applyAlignment="1" applyProtection="1">
      <alignment horizontal="left" vertical="center"/>
      <protection hidden="1"/>
    </xf>
    <xf numFmtId="164" fontId="15" fillId="0" borderId="0" xfId="0" applyFont="1" applyBorder="1" applyAlignment="1" applyProtection="1">
      <alignment horizontal="right" vertical="center"/>
      <protection hidden="1"/>
    </xf>
    <xf numFmtId="166" fontId="15" fillId="0" borderId="0" xfId="0" applyFont="1" applyBorder="1" applyAlignment="1" applyProtection="1">
      <alignment vertical="center"/>
      <protection hidden="1"/>
    </xf>
    <xf numFmtId="167" fontId="15" fillId="0" borderId="0" xfId="0" applyFont="1" applyBorder="1" applyAlignment="1" applyProtection="1">
      <alignment horizontal="right" vertical="center"/>
      <protection hidden="1"/>
    </xf>
    <xf numFmtId="164" fontId="0" fillId="5" borderId="0" xfId="0" applyFont="1" applyBorder="1" applyAlignment="1" applyProtection="1">
      <alignment vertical="center"/>
      <protection hidden="1"/>
    </xf>
    <xf numFmtId="164" fontId="13" fillId="5" borderId="8" xfId="0" applyFont="1" applyBorder="1" applyAlignment="1" applyProtection="1">
      <alignment horizontal="left" vertical="center"/>
      <protection hidden="1"/>
    </xf>
    <xf numFmtId="164" fontId="13" fillId="5" borderId="9" xfId="0" applyFont="1" applyBorder="1" applyAlignment="1" applyProtection="1">
      <alignment horizontal="right" vertical="center"/>
      <protection hidden="1"/>
    </xf>
    <xf numFmtId="164" fontId="13" fillId="5" borderId="9" xfId="0" applyFont="1" applyBorder="1" applyAlignment="1" applyProtection="1">
      <alignment horizontal="center" vertical="center"/>
      <protection hidden="1"/>
    </xf>
    <xf numFmtId="164" fontId="0" fillId="5" borderId="9" xfId="0" applyFont="1" applyBorder="1" applyAlignment="1" applyProtection="1">
      <alignment vertical="center"/>
      <protection hidden="1"/>
    </xf>
    <xf numFmtId="166" fontId="13" fillId="5" borderId="9" xfId="0" applyFont="1" applyBorder="1" applyAlignment="1" applyProtection="1">
      <alignment vertical="center"/>
      <protection hidden="1"/>
    </xf>
    <xf numFmtId="164" fontId="0" fillId="5" borderId="26" xfId="0" applyFont="1" applyBorder="1" applyAlignment="1" applyProtection="1">
      <alignment vertical="center"/>
      <protection hidden="1"/>
    </xf>
    <xf numFmtId="164" fontId="0" fillId="0" borderId="12" xfId="0" applyFont="1" applyBorder="1" applyAlignment="1" applyProtection="1">
      <alignment vertical="center"/>
      <protection hidden="1"/>
    </xf>
    <xf numFmtId="164" fontId="0" fillId="0" borderId="1" xfId="0" applyFont="1" applyBorder="1" applyAlignment="1" applyProtection="1">
      <alignment vertical="center"/>
      <protection hidden="1"/>
    </xf>
    <xf numFmtId="164" fontId="0" fillId="0" borderId="2" xfId="0" applyFont="1" applyBorder="1" applyAlignment="1" applyProtection="1">
      <alignment vertical="center"/>
      <protection hidden="1"/>
    </xf>
    <xf numFmtId="164" fontId="0" fillId="0" borderId="2" xfId="0" applyFont="1" applyBorder="1" applyAlignment="1" applyProtection="1">
      <alignment vertical="center"/>
      <protection hidden="1"/>
    </xf>
    <xf numFmtId="164" fontId="0" fillId="0" borderId="3" xfId="0" applyFont="1" applyBorder="1" applyAlignment="1" applyProtection="1">
      <alignment vertical="center"/>
      <protection hidden="1"/>
    </xf>
    <xf numFmtId="164" fontId="11" fillId="5" borderId="0" xfId="0" applyFont="1" applyBorder="1" applyAlignment="1" applyProtection="1">
      <alignment horizontal="left" vertical="center"/>
      <protection hidden="1"/>
    </xf>
    <xf numFmtId="164" fontId="0" fillId="5" borderId="0" xfId="0" applyFont="1" applyBorder="1" applyAlignment="1" applyProtection="1">
      <alignment vertical="center"/>
      <protection hidden="1"/>
    </xf>
    <xf numFmtId="164" fontId="11" fillId="5" borderId="0" xfId="0" applyFont="1" applyBorder="1" applyAlignment="1" applyProtection="1">
      <alignment horizontal="right" vertical="center"/>
      <protection hidden="1"/>
    </xf>
    <xf numFmtId="164" fontId="0" fillId="5" borderId="5" xfId="0" applyFont="1" applyBorder="1" applyAlignment="1" applyProtection="1">
      <alignment vertical="center"/>
      <protection hidden="1"/>
    </xf>
    <xf numFmtId="164" fontId="30" fillId="0" borderId="0" xfId="0" applyFont="1" applyBorder="1" applyAlignment="1" applyProtection="1">
      <alignment horizontal="left" vertical="center"/>
      <protection hidden="1"/>
    </xf>
    <xf numFmtId="164" fontId="31" fillId="0" borderId="0" xfId="0" applyFont="1" applyAlignment="1" applyProtection="1">
      <alignment vertical="center"/>
      <protection hidden="1"/>
    </xf>
    <xf numFmtId="164" fontId="31" fillId="0" borderId="4" xfId="0" applyFont="1" applyBorder="1" applyAlignment="1" applyProtection="1">
      <alignment vertical="center"/>
      <protection hidden="1"/>
    </xf>
    <xf numFmtId="164" fontId="31" fillId="0" borderId="0" xfId="0" applyFont="1" applyBorder="1" applyAlignment="1" applyProtection="1">
      <alignment vertical="center"/>
      <protection hidden="1"/>
    </xf>
    <xf numFmtId="164" fontId="31" fillId="0" borderId="23" xfId="0" applyFont="1" applyBorder="1" applyAlignment="1" applyProtection="1">
      <alignment horizontal="left" vertical="center"/>
      <protection hidden="1"/>
    </xf>
    <xf numFmtId="164" fontId="31" fillId="0" borderId="23" xfId="0" applyFont="1" applyBorder="1" applyAlignment="1" applyProtection="1">
      <alignment vertical="center"/>
      <protection hidden="1"/>
    </xf>
    <xf numFmtId="164" fontId="31" fillId="0" borderId="23" xfId="0" applyFont="1" applyBorder="1" applyAlignment="1" applyProtection="1">
      <alignment vertical="center"/>
      <protection hidden="1"/>
    </xf>
    <xf numFmtId="166" fontId="31" fillId="0" borderId="23" xfId="0" applyFont="1" applyBorder="1" applyAlignment="1" applyProtection="1">
      <alignment vertical="center"/>
      <protection hidden="1"/>
    </xf>
    <xf numFmtId="164" fontId="31" fillId="0" borderId="5" xfId="0" applyFont="1" applyBorder="1" applyAlignment="1" applyProtection="1">
      <alignment vertical="center"/>
      <protection hidden="1"/>
    </xf>
    <xf numFmtId="164" fontId="26" fillId="0" borderId="0" xfId="0" applyFont="1" applyAlignment="1" applyProtection="1">
      <alignment vertical="center"/>
      <protection hidden="1"/>
    </xf>
    <xf numFmtId="164" fontId="26" fillId="0" borderId="4" xfId="0" applyFont="1" applyBorder="1" applyAlignment="1" applyProtection="1">
      <alignment vertical="center"/>
      <protection hidden="1"/>
    </xf>
    <xf numFmtId="164" fontId="26" fillId="0" borderId="0" xfId="0" applyFont="1" applyBorder="1" applyAlignment="1" applyProtection="1">
      <alignment vertical="center"/>
      <protection hidden="1"/>
    </xf>
    <xf numFmtId="164" fontId="26" fillId="0" borderId="23" xfId="0" applyFont="1" applyBorder="1" applyAlignment="1" applyProtection="1">
      <alignment horizontal="left" vertical="center"/>
      <protection hidden="1"/>
    </xf>
    <xf numFmtId="164" fontId="26" fillId="0" borderId="23" xfId="0" applyFont="1" applyBorder="1" applyAlignment="1" applyProtection="1">
      <alignment vertical="center"/>
      <protection hidden="1"/>
    </xf>
    <xf numFmtId="164" fontId="26" fillId="0" borderId="23" xfId="0" applyFont="1" applyBorder="1" applyAlignment="1" applyProtection="1">
      <alignment vertical="center"/>
      <protection hidden="1"/>
    </xf>
    <xf numFmtId="166" fontId="26" fillId="0" borderId="23" xfId="0" applyFont="1" applyBorder="1" applyAlignment="1" applyProtection="1">
      <alignment vertical="center"/>
      <protection hidden="1"/>
    </xf>
    <xf numFmtId="164" fontId="26" fillId="0" borderId="5" xfId="0" applyFont="1" applyBorder="1" applyAlignment="1" applyProtection="1">
      <alignment vertical="center"/>
      <protection hidden="1"/>
    </xf>
    <xf numFmtId="164" fontId="0" fillId="0" borderId="0" xfId="0" applyFont="1" applyAlignment="1" applyProtection="1">
      <alignment vertical="center"/>
      <protection hidden="1"/>
    </xf>
    <xf numFmtId="164" fontId="0" fillId="0" borderId="0" xfId="0" applyAlignment="1" applyProtection="1">
      <alignment/>
      <protection hidden="1"/>
    </xf>
    <xf numFmtId="164" fontId="0" fillId="0" borderId="4" xfId="0" applyBorder="1" applyAlignment="1" applyProtection="1">
      <alignment/>
      <protection hidden="1"/>
    </xf>
    <xf numFmtId="164" fontId="11" fillId="0" borderId="0" xfId="0" applyFont="1" applyAlignment="1" applyProtection="1">
      <alignment horizontal="left" vertical="center"/>
      <protection hidden="1"/>
    </xf>
    <xf numFmtId="164" fontId="10" fillId="0" borderId="0" xfId="0" applyFont="1" applyAlignment="1" applyProtection="1">
      <alignment horizontal="left" vertical="center"/>
      <protection hidden="1"/>
    </xf>
    <xf numFmtId="168" fontId="11" fillId="0" borderId="0" xfId="0" applyFont="1" applyAlignment="1" applyProtection="1">
      <alignment horizontal="left" vertical="center"/>
      <protection hidden="1"/>
    </xf>
    <xf numFmtId="164" fontId="0" fillId="0" borderId="0" xfId="0" applyFont="1" applyAlignment="1" applyProtection="1">
      <alignment horizontal="center" vertical="center" wrapText="1"/>
      <protection hidden="1"/>
    </xf>
    <xf numFmtId="164" fontId="0" fillId="0" borderId="4" xfId="0" applyFont="1" applyBorder="1" applyAlignment="1" applyProtection="1">
      <alignment horizontal="center" vertical="center" wrapText="1"/>
      <protection hidden="1"/>
    </xf>
    <xf numFmtId="164" fontId="11" fillId="5" borderId="18" xfId="0" applyFont="1" applyBorder="1" applyAlignment="1" applyProtection="1">
      <alignment horizontal="center" vertical="center" wrapText="1"/>
      <protection hidden="1"/>
    </xf>
    <xf numFmtId="164" fontId="11" fillId="5" borderId="19" xfId="0" applyFont="1" applyBorder="1" applyAlignment="1" applyProtection="1">
      <alignment horizontal="center" vertical="center" wrapText="1"/>
      <protection hidden="1"/>
    </xf>
    <xf numFmtId="164" fontId="32" fillId="5" borderId="19" xfId="0" applyFont="1" applyBorder="1" applyAlignment="1" applyProtection="1">
      <alignment horizontal="center" vertical="center" wrapText="1"/>
      <protection hidden="1"/>
    </xf>
    <xf numFmtId="164" fontId="11" fillId="5" borderId="20" xfId="0" applyFont="1" applyBorder="1" applyAlignment="1" applyProtection="1">
      <alignment horizontal="center" vertical="center" wrapText="1"/>
      <protection hidden="1"/>
    </xf>
    <xf numFmtId="164" fontId="0" fillId="0" borderId="4" xfId="0" applyFont="1" applyBorder="1" applyAlignment="1" applyProtection="1">
      <alignment horizontal="center" vertical="center" wrapText="1"/>
      <protection hidden="1"/>
    </xf>
    <xf numFmtId="166" fontId="18" fillId="0" borderId="0" xfId="0" applyFont="1" applyAlignment="1" applyProtection="1">
      <alignment/>
      <protection hidden="1"/>
    </xf>
    <xf numFmtId="169" fontId="33" fillId="0" borderId="15" xfId="0" applyFont="1" applyBorder="1" applyAlignment="1" applyProtection="1">
      <alignment/>
      <protection hidden="1"/>
    </xf>
    <xf numFmtId="169" fontId="33" fillId="0" borderId="16" xfId="0" applyFont="1" applyBorder="1" applyAlignment="1" applyProtection="1">
      <alignment/>
      <protection hidden="1"/>
    </xf>
    <xf numFmtId="166" fontId="34" fillId="0" borderId="0" xfId="0" applyFont="1" applyAlignment="1" applyProtection="1">
      <alignment vertical="center"/>
      <protection hidden="1"/>
    </xf>
    <xf numFmtId="164" fontId="35" fillId="0" borderId="0" xfId="0" applyFont="1" applyAlignment="1" applyProtection="1">
      <alignment/>
      <protection hidden="1"/>
    </xf>
    <xf numFmtId="164" fontId="35" fillId="0" borderId="4" xfId="0" applyFont="1" applyBorder="1" applyAlignment="1" applyProtection="1">
      <alignment/>
      <protection hidden="1"/>
    </xf>
    <xf numFmtId="164" fontId="35" fillId="0" borderId="0" xfId="0" applyFont="1" applyAlignment="1" applyProtection="1">
      <alignment/>
      <protection hidden="1"/>
    </xf>
    <xf numFmtId="164" fontId="35" fillId="0" borderId="0" xfId="0" applyFont="1" applyAlignment="1" applyProtection="1">
      <alignment horizontal="left"/>
      <protection hidden="1"/>
    </xf>
    <xf numFmtId="164" fontId="31" fillId="0" borderId="0" xfId="0" applyFont="1" applyAlignment="1" applyProtection="1">
      <alignment horizontal="left"/>
      <protection hidden="1"/>
    </xf>
    <xf numFmtId="164" fontId="35" fillId="0" borderId="0" xfId="0" applyFont="1" applyAlignment="1" applyProtection="1">
      <alignment/>
      <protection hidden="1"/>
    </xf>
    <xf numFmtId="166" fontId="31" fillId="0" borderId="0" xfId="0" applyFont="1" applyAlignment="1" applyProtection="1">
      <alignment/>
      <protection hidden="1"/>
    </xf>
    <xf numFmtId="164" fontId="35" fillId="0" borderId="4" xfId="0" applyFont="1" applyBorder="1" applyAlignment="1" applyProtection="1">
      <alignment/>
      <protection hidden="1"/>
    </xf>
    <xf numFmtId="164" fontId="35" fillId="0" borderId="21" xfId="0" applyFont="1" applyBorder="1" applyAlignment="1" applyProtection="1">
      <alignment/>
      <protection hidden="1"/>
    </xf>
    <xf numFmtId="164" fontId="35" fillId="0" borderId="0" xfId="0" applyFont="1" applyBorder="1" applyAlignment="1" applyProtection="1">
      <alignment/>
      <protection hidden="1"/>
    </xf>
    <xf numFmtId="169" fontId="35" fillId="0" borderId="0" xfId="0" applyFont="1" applyBorder="1" applyAlignment="1" applyProtection="1">
      <alignment/>
      <protection hidden="1"/>
    </xf>
    <xf numFmtId="169" fontId="35" fillId="0" borderId="17" xfId="0" applyFont="1" applyBorder="1" applyAlignment="1" applyProtection="1">
      <alignment/>
      <protection hidden="1"/>
    </xf>
    <xf numFmtId="164" fontId="35" fillId="0" borderId="0" xfId="0" applyFont="1" applyAlignment="1" applyProtection="1">
      <alignment horizontal="left"/>
      <protection hidden="1"/>
    </xf>
    <xf numFmtId="164" fontId="35" fillId="0" borderId="0" xfId="0" applyFont="1" applyAlignment="1" applyProtection="1">
      <alignment horizontal="center"/>
      <protection hidden="1"/>
    </xf>
    <xf numFmtId="166" fontId="35" fillId="0" borderId="0" xfId="0" applyFont="1" applyAlignment="1" applyProtection="1">
      <alignment vertical="center"/>
      <protection hidden="1"/>
    </xf>
    <xf numFmtId="164" fontId="35" fillId="0" borderId="0" xfId="0" applyFont="1" applyBorder="1" applyAlignment="1" applyProtection="1">
      <alignment horizontal="left"/>
      <protection hidden="1"/>
    </xf>
    <xf numFmtId="164" fontId="26" fillId="0" borderId="0" xfId="0" applyFont="1" applyBorder="1" applyAlignment="1" applyProtection="1">
      <alignment horizontal="left"/>
      <protection hidden="1"/>
    </xf>
    <xf numFmtId="166" fontId="26" fillId="0" borderId="0" xfId="0" applyFont="1" applyBorder="1" applyAlignment="1" applyProtection="1">
      <alignment/>
      <protection hidden="1"/>
    </xf>
    <xf numFmtId="164" fontId="0" fillId="0" borderId="27" xfId="0" applyFont="1" applyBorder="1" applyAlignment="1" applyProtection="1">
      <alignment horizontal="center" vertical="center"/>
      <protection hidden="1"/>
    </xf>
    <xf numFmtId="165" fontId="0" fillId="0" borderId="27" xfId="0" applyFont="1" applyBorder="1" applyAlignment="1" applyProtection="1">
      <alignment horizontal="left" vertical="center" wrapText="1"/>
      <protection hidden="1"/>
    </xf>
    <xf numFmtId="164" fontId="0" fillId="0" borderId="27" xfId="0" applyFont="1" applyBorder="1" applyAlignment="1" applyProtection="1">
      <alignment horizontal="left" vertical="center" wrapText="1"/>
      <protection hidden="1"/>
    </xf>
    <xf numFmtId="164" fontId="0" fillId="0" borderId="27" xfId="0" applyFont="1" applyBorder="1" applyAlignment="1" applyProtection="1">
      <alignment horizontal="center" vertical="center" wrapText="1"/>
      <protection hidden="1"/>
    </xf>
    <xf numFmtId="170" fontId="0" fillId="0" borderId="27" xfId="0" applyFont="1" applyBorder="1" applyAlignment="1" applyProtection="1">
      <alignment vertical="center"/>
      <protection hidden="1"/>
    </xf>
    <xf numFmtId="166" fontId="0" fillId="3" borderId="27" xfId="0" applyFont="1" applyBorder="1" applyAlignment="1" applyProtection="1">
      <alignment vertical="center"/>
      <protection hidden="1"/>
    </xf>
    <xf numFmtId="166" fontId="0" fillId="0" borderId="27" xfId="0" applyFont="1" applyBorder="1" applyAlignment="1" applyProtection="1">
      <alignment vertical="center"/>
      <protection hidden="1"/>
    </xf>
    <xf numFmtId="164" fontId="15" fillId="3" borderId="27" xfId="0" applyFont="1" applyBorder="1" applyAlignment="1" applyProtection="1">
      <alignment horizontal="left" vertical="center"/>
      <protection hidden="1"/>
    </xf>
    <xf numFmtId="164" fontId="15" fillId="0" borderId="0" xfId="0" applyFont="1" applyBorder="1" applyAlignment="1" applyProtection="1">
      <alignment horizontal="center" vertical="center"/>
      <protection hidden="1"/>
    </xf>
    <xf numFmtId="169" fontId="15" fillId="0" borderId="0" xfId="0" applyFont="1" applyBorder="1" applyAlignment="1" applyProtection="1">
      <alignment vertical="center"/>
      <protection hidden="1"/>
    </xf>
    <xf numFmtId="169" fontId="15" fillId="0" borderId="17" xfId="0" applyFont="1" applyBorder="1" applyAlignment="1" applyProtection="1">
      <alignment vertical="center"/>
      <protection hidden="1"/>
    </xf>
    <xf numFmtId="166" fontId="0" fillId="0" borderId="0" xfId="0" applyFont="1" applyAlignment="1" applyProtection="1">
      <alignment vertical="center"/>
      <protection hidden="1"/>
    </xf>
    <xf numFmtId="164" fontId="36" fillId="0" borderId="0" xfId="0" applyFont="1" applyAlignment="1" applyProtection="1">
      <alignment vertical="center"/>
      <protection hidden="1"/>
    </xf>
    <xf numFmtId="164" fontId="36" fillId="0" borderId="4" xfId="0" applyFont="1" applyBorder="1" applyAlignment="1" applyProtection="1">
      <alignment vertical="center"/>
      <protection hidden="1"/>
    </xf>
    <xf numFmtId="164" fontId="36" fillId="0" borderId="0" xfId="0" applyFont="1" applyAlignment="1" applyProtection="1">
      <alignment vertical="center"/>
      <protection hidden="1"/>
    </xf>
    <xf numFmtId="164" fontId="37" fillId="0" borderId="0" xfId="0" applyFont="1" applyBorder="1" applyAlignment="1" applyProtection="1">
      <alignment horizontal="left" vertical="center"/>
      <protection hidden="1"/>
    </xf>
    <xf numFmtId="164" fontId="36" fillId="0" borderId="0" xfId="0" applyFont="1" applyBorder="1" applyAlignment="1" applyProtection="1">
      <alignment horizontal="left" vertical="center"/>
      <protection hidden="1"/>
    </xf>
    <xf numFmtId="164" fontId="36" fillId="0" borderId="0" xfId="0" applyFont="1" applyBorder="1" applyAlignment="1" applyProtection="1">
      <alignment horizontal="left" vertical="center" wrapText="1"/>
      <protection hidden="1"/>
    </xf>
    <xf numFmtId="170" fontId="36" fillId="0" borderId="0" xfId="0" applyFont="1" applyBorder="1" applyAlignment="1" applyProtection="1">
      <alignment vertical="center"/>
      <protection hidden="1"/>
    </xf>
    <xf numFmtId="164" fontId="36" fillId="0" borderId="0" xfId="0" applyFont="1" applyAlignment="1" applyProtection="1">
      <alignment vertical="center"/>
      <protection hidden="1"/>
    </xf>
    <xf numFmtId="164" fontId="36" fillId="0" borderId="4" xfId="0" applyFont="1" applyBorder="1" applyAlignment="1" applyProtection="1">
      <alignment vertical="center"/>
      <protection hidden="1"/>
    </xf>
    <xf numFmtId="164" fontId="36" fillId="0" borderId="21" xfId="0" applyFont="1" applyBorder="1" applyAlignment="1" applyProtection="1">
      <alignment vertical="center"/>
      <protection hidden="1"/>
    </xf>
    <xf numFmtId="164" fontId="36" fillId="0" borderId="0" xfId="0" applyFont="1" applyBorder="1" applyAlignment="1" applyProtection="1">
      <alignment vertical="center"/>
      <protection hidden="1"/>
    </xf>
    <xf numFmtId="164" fontId="36" fillId="0" borderId="17" xfId="0" applyFont="1" applyBorder="1" applyAlignment="1" applyProtection="1">
      <alignment vertical="center"/>
      <protection hidden="1"/>
    </xf>
    <xf numFmtId="164" fontId="36" fillId="0" borderId="0" xfId="0" applyFont="1" applyAlignment="1" applyProtection="1">
      <alignment horizontal="left" vertical="center"/>
      <protection hidden="1"/>
    </xf>
    <xf numFmtId="164" fontId="38" fillId="0" borderId="0" xfId="0" applyFont="1" applyAlignment="1" applyProtection="1">
      <alignment vertical="center"/>
      <protection hidden="1"/>
    </xf>
    <xf numFmtId="164" fontId="38" fillId="0" borderId="4" xfId="0" applyFont="1" applyBorder="1" applyAlignment="1" applyProtection="1">
      <alignment vertical="center"/>
      <protection hidden="1"/>
    </xf>
    <xf numFmtId="164" fontId="38" fillId="0" borderId="0" xfId="0" applyFont="1" applyAlignment="1" applyProtection="1">
      <alignment vertical="center"/>
      <protection hidden="1"/>
    </xf>
    <xf numFmtId="164" fontId="37" fillId="0" borderId="0" xfId="0" applyFont="1" applyAlignment="1" applyProtection="1">
      <alignment horizontal="left" vertical="center"/>
      <protection hidden="1"/>
    </xf>
    <xf numFmtId="164" fontId="38" fillId="0" borderId="0" xfId="0" applyFont="1" applyAlignment="1" applyProtection="1">
      <alignment horizontal="left" vertical="center"/>
      <protection hidden="1"/>
    </xf>
    <xf numFmtId="164" fontId="38" fillId="0" borderId="0" xfId="0" applyFont="1" applyAlignment="1" applyProtection="1">
      <alignment horizontal="left" vertical="center" wrapText="1"/>
      <protection hidden="1"/>
    </xf>
    <xf numFmtId="164" fontId="38" fillId="0" borderId="0" xfId="0" applyFont="1" applyAlignment="1" applyProtection="1">
      <alignment vertical="center"/>
      <protection hidden="1"/>
    </xf>
    <xf numFmtId="164" fontId="38" fillId="0" borderId="4" xfId="0" applyFont="1" applyBorder="1" applyAlignment="1" applyProtection="1">
      <alignment vertical="center"/>
      <protection hidden="1"/>
    </xf>
    <xf numFmtId="164" fontId="38" fillId="0" borderId="21" xfId="0" applyFont="1" applyBorder="1" applyAlignment="1" applyProtection="1">
      <alignment vertical="center"/>
      <protection hidden="1"/>
    </xf>
    <xf numFmtId="164" fontId="38" fillId="0" borderId="0" xfId="0" applyFont="1" applyBorder="1" applyAlignment="1" applyProtection="1">
      <alignment vertical="center"/>
      <protection hidden="1"/>
    </xf>
    <xf numFmtId="164" fontId="38" fillId="0" borderId="17" xfId="0" applyFont="1" applyBorder="1" applyAlignment="1" applyProtection="1">
      <alignment vertical="center"/>
      <protection hidden="1"/>
    </xf>
    <xf numFmtId="164" fontId="38" fillId="0" borderId="0" xfId="0" applyFont="1" applyAlignment="1" applyProtection="1">
      <alignment horizontal="left" vertical="center"/>
      <protection hidden="1"/>
    </xf>
    <xf numFmtId="164" fontId="36" fillId="0" borderId="0" xfId="0" applyFont="1" applyAlignment="1" applyProtection="1">
      <alignment horizontal="left" vertical="center"/>
      <protection hidden="1"/>
    </xf>
    <xf numFmtId="164" fontId="36" fillId="0" borderId="0" xfId="0" applyFont="1" applyAlignment="1" applyProtection="1">
      <alignment horizontal="left" vertical="center" wrapText="1"/>
      <protection hidden="1"/>
    </xf>
    <xf numFmtId="170" fontId="36" fillId="0" borderId="0" xfId="0" applyFont="1" applyAlignment="1" applyProtection="1">
      <alignment vertical="center"/>
      <protection hidden="1"/>
    </xf>
    <xf numFmtId="164" fontId="39" fillId="0" borderId="0" xfId="0" applyFont="1" applyAlignment="1" applyProtection="1">
      <alignment vertical="center"/>
      <protection hidden="1"/>
    </xf>
    <xf numFmtId="164" fontId="39" fillId="0" borderId="4" xfId="0" applyFont="1" applyBorder="1" applyAlignment="1" applyProtection="1">
      <alignment vertical="center"/>
      <protection hidden="1"/>
    </xf>
    <xf numFmtId="164" fontId="39" fillId="0" borderId="0" xfId="0" applyFont="1" applyAlignment="1" applyProtection="1">
      <alignment vertical="center"/>
      <protection hidden="1"/>
    </xf>
    <xf numFmtId="164" fontId="39" fillId="0" borderId="0" xfId="0" applyFont="1" applyBorder="1" applyAlignment="1" applyProtection="1">
      <alignment horizontal="left" vertical="center"/>
      <protection hidden="1"/>
    </xf>
    <xf numFmtId="164" fontId="39" fillId="0" borderId="0" xfId="0" applyFont="1" applyBorder="1" applyAlignment="1" applyProtection="1">
      <alignment horizontal="left" vertical="center" wrapText="1"/>
      <protection hidden="1"/>
    </xf>
    <xf numFmtId="170" fontId="39" fillId="0" borderId="0" xfId="0" applyFont="1" applyBorder="1" applyAlignment="1" applyProtection="1">
      <alignment vertical="center"/>
      <protection hidden="1"/>
    </xf>
    <xf numFmtId="164" fontId="39" fillId="0" borderId="0" xfId="0" applyFont="1" applyAlignment="1" applyProtection="1">
      <alignment vertical="center"/>
      <protection hidden="1"/>
    </xf>
    <xf numFmtId="164" fontId="39" fillId="0" borderId="4" xfId="0" applyFont="1" applyBorder="1" applyAlignment="1" applyProtection="1">
      <alignment vertical="center"/>
      <protection hidden="1"/>
    </xf>
    <xf numFmtId="164" fontId="39" fillId="0" borderId="21" xfId="0" applyFont="1" applyBorder="1" applyAlignment="1" applyProtection="1">
      <alignment vertical="center"/>
      <protection hidden="1"/>
    </xf>
    <xf numFmtId="164" fontId="39" fillId="0" borderId="0" xfId="0" applyFont="1" applyBorder="1" applyAlignment="1" applyProtection="1">
      <alignment vertical="center"/>
      <protection hidden="1"/>
    </xf>
    <xf numFmtId="164" fontId="39" fillId="0" borderId="17" xfId="0" applyFont="1" applyBorder="1" applyAlignment="1" applyProtection="1">
      <alignment vertical="center"/>
      <protection hidden="1"/>
    </xf>
    <xf numFmtId="164" fontId="39" fillId="0" borderId="0" xfId="0" applyFont="1" applyAlignment="1" applyProtection="1">
      <alignment horizontal="left" vertical="center"/>
      <protection hidden="1"/>
    </xf>
    <xf numFmtId="164" fontId="40" fillId="0" borderId="27" xfId="0" applyFont="1" applyBorder="1" applyAlignment="1" applyProtection="1">
      <alignment horizontal="center" vertical="center"/>
      <protection hidden="1"/>
    </xf>
    <xf numFmtId="165" fontId="40" fillId="0" borderId="27" xfId="0" applyFont="1" applyBorder="1" applyAlignment="1" applyProtection="1">
      <alignment horizontal="left" vertical="center" wrapText="1"/>
      <protection hidden="1"/>
    </xf>
    <xf numFmtId="164" fontId="40" fillId="0" borderId="27" xfId="0" applyFont="1" applyBorder="1" applyAlignment="1" applyProtection="1">
      <alignment horizontal="left" vertical="center" wrapText="1"/>
      <protection hidden="1"/>
    </xf>
    <xf numFmtId="164" fontId="40" fillId="0" borderId="27" xfId="0" applyFont="1" applyBorder="1" applyAlignment="1" applyProtection="1">
      <alignment horizontal="center" vertical="center" wrapText="1"/>
      <protection hidden="1"/>
    </xf>
    <xf numFmtId="170" fontId="40" fillId="0" borderId="27" xfId="0" applyFont="1" applyBorder="1" applyAlignment="1" applyProtection="1">
      <alignment vertical="center"/>
      <protection hidden="1"/>
    </xf>
    <xf numFmtId="166" fontId="40" fillId="3" borderId="27" xfId="0" applyFont="1" applyBorder="1" applyAlignment="1" applyProtection="1">
      <alignment vertical="center"/>
      <protection hidden="1"/>
    </xf>
    <xf numFmtId="166" fontId="40" fillId="0" borderId="27" xfId="0" applyFont="1" applyBorder="1" applyAlignment="1" applyProtection="1">
      <alignment vertical="center"/>
      <protection hidden="1"/>
    </xf>
    <xf numFmtId="164" fontId="40" fillId="0" borderId="4" xfId="0" applyFont="1" applyBorder="1" applyAlignment="1" applyProtection="1">
      <alignment vertical="center"/>
      <protection hidden="1"/>
    </xf>
    <xf numFmtId="164" fontId="40" fillId="3" borderId="27" xfId="0" applyFont="1" applyBorder="1" applyAlignment="1" applyProtection="1">
      <alignment horizontal="left" vertical="center"/>
      <protection hidden="1"/>
    </xf>
    <xf numFmtId="164" fontId="40" fillId="0" borderId="0" xfId="0" applyFont="1" applyBorder="1" applyAlignment="1" applyProtection="1">
      <alignment horizontal="center" vertical="center"/>
      <protection hidden="1"/>
    </xf>
    <xf numFmtId="164" fontId="41" fillId="0" borderId="0" xfId="0" applyFont="1" applyAlignment="1" applyProtection="1">
      <alignment vertical="center" wrapText="1"/>
      <protection hidden="1"/>
    </xf>
    <xf numFmtId="164" fontId="0" fillId="0" borderId="21" xfId="0" applyFont="1" applyBorder="1" applyAlignment="1" applyProtection="1">
      <alignment vertical="center"/>
      <protection hidden="1"/>
    </xf>
    <xf numFmtId="164" fontId="41" fillId="0" borderId="0" xfId="0" applyFont="1" applyBorder="1" applyAlignment="1" applyProtection="1">
      <alignment vertical="center" wrapText="1"/>
      <protection hidden="1"/>
    </xf>
    <xf numFmtId="164" fontId="26" fillId="0" borderId="0" xfId="0" applyFont="1" applyAlignment="1" applyProtection="1">
      <alignment horizontal="left"/>
      <protection hidden="1"/>
    </xf>
    <xf numFmtId="166" fontId="26" fillId="0" borderId="0" xfId="0" applyFont="1" applyAlignment="1" applyProtection="1">
      <alignment/>
      <protection hidden="1"/>
    </xf>
    <xf numFmtId="164" fontId="35" fillId="0" borderId="22" xfId="0" applyFont="1" applyBorder="1" applyAlignment="1" applyProtection="1">
      <alignment/>
      <protection hidden="1"/>
    </xf>
    <xf numFmtId="164" fontId="35" fillId="0" borderId="23" xfId="0" applyFont="1" applyBorder="1" applyAlignment="1" applyProtection="1">
      <alignment/>
      <protection hidden="1"/>
    </xf>
    <xf numFmtId="169" fontId="35" fillId="0" borderId="23" xfId="0" applyFont="1" applyBorder="1" applyAlignment="1" applyProtection="1">
      <alignment/>
      <protection hidden="1"/>
    </xf>
    <xf numFmtId="169" fontId="35" fillId="0" borderId="24" xfId="0" applyFont="1" applyBorder="1" applyAlignment="1" applyProtection="1">
      <alignment/>
      <protection hidden="1"/>
    </xf>
    <xf numFmtId="170" fontId="0" fillId="3" borderId="27" xfId="0" applyFont="1" applyBorder="1" applyAlignment="1" applyProtection="1">
      <alignment vertical="center"/>
      <protection hidden="1"/>
    </xf>
    <xf numFmtId="164" fontId="15" fillId="0" borderId="23" xfId="0" applyFont="1" applyBorder="1" applyAlignment="1" applyProtection="1">
      <alignment horizontal="center" vertical="center"/>
      <protection hidden="1"/>
    </xf>
    <xf numFmtId="164" fontId="0" fillId="0" borderId="23" xfId="0" applyFont="1" applyBorder="1" applyAlignment="1" applyProtection="1">
      <alignment vertical="center"/>
      <protection hidden="1"/>
    </xf>
    <xf numFmtId="169" fontId="15" fillId="0" borderId="23" xfId="0" applyFont="1" applyBorder="1" applyAlignment="1" applyProtection="1">
      <alignment vertical="center"/>
      <protection hidden="1"/>
    </xf>
    <xf numFmtId="169" fontId="15" fillId="0" borderId="24" xfId="0" applyFont="1" applyBorder="1" applyAlignment="1" applyProtection="1">
      <alignment vertical="center"/>
      <protection hidden="1"/>
    </xf>
    <xf numFmtId="164" fontId="31" fillId="0" borderId="0" xfId="0" applyFont="1" applyBorder="1" applyAlignment="1" applyProtection="1">
      <alignment horizontal="left"/>
      <protection hidden="1"/>
    </xf>
    <xf numFmtId="166" fontId="31" fillId="0" borderId="0" xfId="0" applyFont="1" applyBorder="1" applyAlignment="1" applyProtection="1">
      <alignment/>
      <protection hidden="1"/>
    </xf>
    <xf numFmtId="164" fontId="0" fillId="0" borderId="0" xfId="0" applyAlignment="1" applyProtection="1">
      <alignment vertical="top"/>
      <protection hidden="1"/>
    </xf>
    <xf numFmtId="164" fontId="0" fillId="0" borderId="1" xfId="0" applyFont="1" applyBorder="1" applyAlignment="1" applyProtection="1">
      <alignment vertical="center" wrapText="1"/>
      <protection hidden="1"/>
    </xf>
    <xf numFmtId="164" fontId="0" fillId="0" borderId="2" xfId="0" applyFont="1" applyBorder="1" applyAlignment="1" applyProtection="1">
      <alignment vertical="center" wrapText="1"/>
      <protection hidden="1"/>
    </xf>
    <xf numFmtId="164" fontId="0" fillId="0" borderId="3" xfId="0" applyFont="1" applyBorder="1" applyAlignment="1" applyProtection="1">
      <alignment vertical="center" wrapText="1"/>
      <protection hidden="1"/>
    </xf>
    <xf numFmtId="164" fontId="0" fillId="0" borderId="0" xfId="0" applyAlignment="1" applyProtection="1">
      <alignment horizontal="center" vertical="center"/>
      <protection hidden="1"/>
    </xf>
    <xf numFmtId="164" fontId="0" fillId="0" borderId="4" xfId="0" applyFont="1" applyBorder="1" applyAlignment="1" applyProtection="1">
      <alignment horizontal="center" vertical="center" wrapText="1"/>
      <protection hidden="1"/>
    </xf>
    <xf numFmtId="164" fontId="7" fillId="0" borderId="0" xfId="0" applyFont="1" applyBorder="1" applyAlignment="1" applyProtection="1">
      <alignment horizontal="center" vertical="center" wrapText="1"/>
      <protection hidden="1"/>
    </xf>
    <xf numFmtId="164" fontId="0" fillId="0" borderId="5" xfId="0" applyFont="1" applyBorder="1" applyAlignment="1" applyProtection="1">
      <alignment horizontal="center" vertical="center" wrapText="1"/>
      <protection hidden="1"/>
    </xf>
    <xf numFmtId="164" fontId="0" fillId="0" borderId="4" xfId="0" applyFont="1" applyBorder="1" applyAlignment="1" applyProtection="1">
      <alignment vertical="center" wrapText="1"/>
      <protection hidden="1"/>
    </xf>
    <xf numFmtId="164" fontId="23" fillId="0" borderId="12" xfId="0" applyFont="1" applyBorder="1" applyAlignment="1" applyProtection="1">
      <alignment horizontal="left" wrapText="1"/>
      <protection hidden="1"/>
    </xf>
    <xf numFmtId="164" fontId="0" fillId="0" borderId="5" xfId="0" applyFont="1" applyBorder="1" applyAlignment="1" applyProtection="1">
      <alignment vertical="center" wrapText="1"/>
      <protection hidden="1"/>
    </xf>
    <xf numFmtId="164" fontId="23" fillId="0" borderId="0" xfId="0" applyFont="1" applyBorder="1" applyAlignment="1" applyProtection="1">
      <alignment horizontal="left" vertical="center" wrapText="1"/>
      <protection hidden="1"/>
    </xf>
    <xf numFmtId="164" fontId="11" fillId="0" borderId="0" xfId="0" applyFont="1" applyBorder="1" applyAlignment="1" applyProtection="1">
      <alignment horizontal="left" vertical="center" wrapText="1"/>
      <protection hidden="1"/>
    </xf>
    <xf numFmtId="164" fontId="11" fillId="0" borderId="4" xfId="0" applyFont="1" applyBorder="1" applyAlignment="1" applyProtection="1">
      <alignment vertical="center" wrapText="1"/>
      <protection hidden="1"/>
    </xf>
    <xf numFmtId="164" fontId="42" fillId="0" borderId="0" xfId="0" applyFont="1" applyBorder="1" applyAlignment="1" applyProtection="1">
      <alignment horizontal="left" vertical="center" wrapText="1"/>
      <protection hidden="1"/>
    </xf>
    <xf numFmtId="164" fontId="0" fillId="0" borderId="0" xfId="0" applyFont="1" applyBorder="1" applyAlignment="1" applyProtection="1">
      <alignment horizontal="left" vertical="center" wrapText="1"/>
      <protection hidden="1"/>
    </xf>
    <xf numFmtId="164" fontId="11" fillId="0" borderId="0" xfId="0" applyFont="1" applyBorder="1" applyAlignment="1" applyProtection="1">
      <alignment vertical="center" wrapText="1"/>
      <protection hidden="1"/>
    </xf>
    <xf numFmtId="164" fontId="11" fillId="0" borderId="0" xfId="0" applyFont="1" applyBorder="1" applyAlignment="1" applyProtection="1">
      <alignment vertical="center"/>
      <protection hidden="1"/>
    </xf>
    <xf numFmtId="164" fontId="16" fillId="0" borderId="0" xfId="0" applyFont="1" applyBorder="1" applyAlignment="1" applyProtection="1">
      <alignment horizontal="left" vertical="center" wrapText="1"/>
      <protection hidden="1"/>
    </xf>
    <xf numFmtId="164" fontId="11" fillId="0" borderId="0" xfId="0" applyFont="1" applyBorder="1" applyAlignment="1" applyProtection="1">
      <alignment horizontal="left" vertical="center"/>
      <protection hidden="1"/>
    </xf>
    <xf numFmtId="165" fontId="11" fillId="0" borderId="0" xfId="0" applyFont="1" applyBorder="1" applyAlignment="1" applyProtection="1">
      <alignment horizontal="left" vertical="center" wrapText="1"/>
      <protection hidden="1"/>
    </xf>
    <xf numFmtId="165" fontId="11" fillId="0" borderId="0" xfId="0" applyFont="1" applyBorder="1" applyAlignment="1" applyProtection="1">
      <alignment vertical="center" wrapText="1"/>
      <protection hidden="1"/>
    </xf>
    <xf numFmtId="164" fontId="0" fillId="0" borderId="11" xfId="0" applyFont="1" applyBorder="1" applyAlignment="1" applyProtection="1">
      <alignment vertical="center" wrapText="1"/>
      <protection hidden="1"/>
    </xf>
    <xf numFmtId="164" fontId="3" fillId="0" borderId="12" xfId="0" applyFont="1" applyBorder="1" applyAlignment="1" applyProtection="1">
      <alignment vertical="center" wrapText="1"/>
      <protection hidden="1"/>
    </xf>
    <xf numFmtId="164" fontId="0" fillId="0" borderId="13" xfId="0" applyFont="1" applyBorder="1" applyAlignment="1" applyProtection="1">
      <alignment vertical="center" wrapText="1"/>
      <protection hidden="1"/>
    </xf>
    <xf numFmtId="164" fontId="0" fillId="0" borderId="0" xfId="0" applyFont="1" applyBorder="1" applyAlignment="1" applyProtection="1">
      <alignment vertical="top"/>
      <protection hidden="1"/>
    </xf>
    <xf numFmtId="164" fontId="0" fillId="0" borderId="0" xfId="0" applyFont="1" applyAlignment="1" applyProtection="1">
      <alignment vertical="top"/>
      <protection hidden="1"/>
    </xf>
    <xf numFmtId="164" fontId="0" fillId="0" borderId="1" xfId="0" applyFont="1" applyBorder="1" applyAlignment="1" applyProtection="1">
      <alignment horizontal="left" vertical="center"/>
      <protection hidden="1"/>
    </xf>
    <xf numFmtId="164" fontId="0" fillId="0" borderId="2" xfId="0" applyFont="1" applyBorder="1" applyAlignment="1" applyProtection="1">
      <alignment horizontal="left" vertical="center"/>
      <protection hidden="1"/>
    </xf>
    <xf numFmtId="164" fontId="0" fillId="0" borderId="3" xfId="0" applyFont="1" applyBorder="1" applyAlignment="1" applyProtection="1">
      <alignment horizontal="left" vertical="center"/>
      <protection hidden="1"/>
    </xf>
    <xf numFmtId="164" fontId="0" fillId="0" borderId="4" xfId="0" applyFont="1" applyBorder="1" applyAlignment="1" applyProtection="1">
      <alignment horizontal="left" vertical="center"/>
      <protection hidden="1"/>
    </xf>
    <xf numFmtId="164" fontId="7" fillId="0" borderId="0" xfId="0" applyFont="1" applyBorder="1" applyAlignment="1" applyProtection="1">
      <alignment horizontal="center" vertical="center"/>
      <protection hidden="1"/>
    </xf>
    <xf numFmtId="164" fontId="0" fillId="0" borderId="5" xfId="0" applyFont="1" applyBorder="1" applyAlignment="1" applyProtection="1">
      <alignment horizontal="left" vertical="center"/>
      <protection hidden="1"/>
    </xf>
    <xf numFmtId="164" fontId="23" fillId="0" borderId="0" xfId="0" applyFont="1" applyBorder="1" applyAlignment="1" applyProtection="1">
      <alignment horizontal="left" vertical="center"/>
      <protection hidden="1"/>
    </xf>
    <xf numFmtId="164" fontId="20" fillId="0" borderId="0" xfId="0" applyFont="1" applyAlignment="1" applyProtection="1">
      <alignment horizontal="left" vertical="center"/>
      <protection hidden="1"/>
    </xf>
    <xf numFmtId="164" fontId="23" fillId="0" borderId="12" xfId="0" applyFont="1" applyBorder="1" applyAlignment="1" applyProtection="1">
      <alignment horizontal="left" vertical="center"/>
      <protection hidden="1"/>
    </xf>
    <xf numFmtId="164" fontId="23" fillId="0" borderId="12" xfId="0" applyFont="1" applyBorder="1" applyAlignment="1" applyProtection="1">
      <alignment horizontal="center" vertical="center"/>
      <protection hidden="1"/>
    </xf>
    <xf numFmtId="164" fontId="20" fillId="0" borderId="12" xfId="0" applyFont="1" applyBorder="1" applyAlignment="1" applyProtection="1">
      <alignment horizontal="left" vertical="center"/>
      <protection hidden="1"/>
    </xf>
    <xf numFmtId="164" fontId="16" fillId="0" borderId="0" xfId="0" applyFont="1" applyBorder="1" applyAlignment="1" applyProtection="1">
      <alignment horizontal="left" vertical="center"/>
      <protection hidden="1"/>
    </xf>
    <xf numFmtId="164" fontId="11" fillId="0" borderId="0" xfId="0" applyFont="1" applyAlignment="1" applyProtection="1">
      <alignment horizontal="left" vertical="center"/>
      <protection hidden="1"/>
    </xf>
    <xf numFmtId="164" fontId="11" fillId="0" borderId="0" xfId="0" applyFont="1" applyBorder="1" applyAlignment="1" applyProtection="1">
      <alignment horizontal="center" vertical="center"/>
      <protection hidden="1"/>
    </xf>
    <xf numFmtId="164" fontId="11" fillId="0" borderId="4" xfId="0" applyFont="1" applyBorder="1" applyAlignment="1" applyProtection="1">
      <alignment horizontal="left" vertical="center"/>
      <protection hidden="1"/>
    </xf>
    <xf numFmtId="164" fontId="11" fillId="0" borderId="0" xfId="0" applyFont="1" applyBorder="1" applyAlignment="1" applyProtection="1">
      <alignment horizontal="left" vertical="center"/>
      <protection hidden="1"/>
    </xf>
    <xf numFmtId="164" fontId="11" fillId="0" borderId="0" xfId="0" applyFont="1" applyBorder="1" applyAlignment="1" applyProtection="1">
      <alignment horizontal="center" vertical="center"/>
      <protection hidden="1"/>
    </xf>
    <xf numFmtId="164" fontId="0" fillId="0" borderId="11" xfId="0" applyFont="1" applyBorder="1" applyAlignment="1" applyProtection="1">
      <alignment horizontal="left" vertical="center"/>
      <protection hidden="1"/>
    </xf>
    <xf numFmtId="164" fontId="3" fillId="0" borderId="12" xfId="0" applyFont="1" applyBorder="1" applyAlignment="1" applyProtection="1">
      <alignment horizontal="left" vertical="center"/>
      <protection hidden="1"/>
    </xf>
    <xf numFmtId="164" fontId="0" fillId="0" borderId="13" xfId="0" applyFont="1" applyBorder="1" applyAlignment="1" applyProtection="1">
      <alignment horizontal="left" vertical="center"/>
      <protection hidden="1"/>
    </xf>
    <xf numFmtId="164" fontId="0" fillId="0" borderId="0" xfId="0" applyFont="1" applyBorder="1" applyAlignment="1" applyProtection="1">
      <alignment horizontal="left" vertical="center"/>
      <protection hidden="1"/>
    </xf>
    <xf numFmtId="164" fontId="3" fillId="0" borderId="0" xfId="0" applyFont="1" applyBorder="1" applyAlignment="1" applyProtection="1">
      <alignment horizontal="left" vertical="center"/>
      <protection hidden="1"/>
    </xf>
    <xf numFmtId="164" fontId="20" fillId="0" borderId="0" xfId="0" applyFont="1" applyBorder="1" applyAlignment="1" applyProtection="1">
      <alignment horizontal="left" vertical="center"/>
      <protection hidden="1"/>
    </xf>
    <xf numFmtId="164" fontId="11" fillId="0" borderId="12" xfId="0" applyFont="1" applyBorder="1" applyAlignment="1" applyProtection="1">
      <alignment horizontal="left" vertical="center"/>
      <protection hidden="1"/>
    </xf>
    <xf numFmtId="164" fontId="11" fillId="0" borderId="0" xfId="0" applyFont="1" applyBorder="1" applyAlignment="1" applyProtection="1">
      <alignment horizontal="center" vertical="center" wrapText="1"/>
      <protection hidden="1"/>
    </xf>
    <xf numFmtId="164" fontId="0" fillId="0" borderId="1" xfId="0" applyFont="1" applyBorder="1" applyAlignment="1" applyProtection="1">
      <alignment horizontal="left" vertical="center" wrapText="1"/>
      <protection hidden="1"/>
    </xf>
    <xf numFmtId="164" fontId="0" fillId="0" borderId="2" xfId="0" applyFont="1" applyBorder="1" applyAlignment="1" applyProtection="1">
      <alignment horizontal="left" vertical="center" wrapText="1"/>
      <protection hidden="1"/>
    </xf>
    <xf numFmtId="164" fontId="0" fillId="0" borderId="3" xfId="0" applyFont="1" applyBorder="1" applyAlignment="1" applyProtection="1">
      <alignment horizontal="left" vertical="center" wrapText="1"/>
      <protection hidden="1"/>
    </xf>
    <xf numFmtId="164" fontId="0" fillId="0" borderId="4" xfId="0" applyFont="1" applyBorder="1" applyAlignment="1" applyProtection="1">
      <alignment horizontal="left" vertical="center" wrapText="1"/>
      <protection hidden="1"/>
    </xf>
    <xf numFmtId="164" fontId="0" fillId="0" borderId="5" xfId="0" applyFont="1" applyBorder="1" applyAlignment="1" applyProtection="1">
      <alignment horizontal="left" vertical="center" wrapText="1"/>
      <protection hidden="1"/>
    </xf>
    <xf numFmtId="164" fontId="20" fillId="0" borderId="4" xfId="0" applyFont="1" applyBorder="1" applyAlignment="1" applyProtection="1">
      <alignment horizontal="left" vertical="center" wrapText="1"/>
      <protection hidden="1"/>
    </xf>
    <xf numFmtId="164" fontId="20" fillId="0" borderId="5" xfId="0" applyFont="1" applyBorder="1" applyAlignment="1" applyProtection="1">
      <alignment horizontal="left" vertical="center" wrapText="1"/>
      <protection hidden="1"/>
    </xf>
    <xf numFmtId="164" fontId="11" fillId="0" borderId="4" xfId="0" applyFont="1" applyBorder="1" applyAlignment="1" applyProtection="1">
      <alignment horizontal="left" vertical="center" wrapText="1"/>
      <protection hidden="1"/>
    </xf>
    <xf numFmtId="164" fontId="11" fillId="0" borderId="5" xfId="0" applyFont="1" applyBorder="1" applyAlignment="1" applyProtection="1">
      <alignment horizontal="left" vertical="center" wrapText="1"/>
      <protection hidden="1"/>
    </xf>
    <xf numFmtId="164" fontId="11" fillId="0" borderId="5" xfId="0" applyFont="1" applyBorder="1" applyAlignment="1" applyProtection="1">
      <alignment horizontal="left" vertical="center"/>
      <protection hidden="1"/>
    </xf>
    <xf numFmtId="164" fontId="11" fillId="0" borderId="11" xfId="0" applyFont="1" applyBorder="1" applyAlignment="1" applyProtection="1">
      <alignment horizontal="left" vertical="center" wrapText="1"/>
      <protection hidden="1"/>
    </xf>
    <xf numFmtId="164" fontId="11" fillId="0" borderId="12" xfId="0" applyFont="1" applyBorder="1" applyAlignment="1" applyProtection="1">
      <alignment horizontal="left" vertical="center" wrapText="1"/>
      <protection hidden="1"/>
    </xf>
    <xf numFmtId="164" fontId="11" fillId="0" borderId="13" xfId="0" applyFont="1" applyBorder="1" applyAlignment="1" applyProtection="1">
      <alignment horizontal="left" vertical="center" wrapText="1"/>
      <protection hidden="1"/>
    </xf>
    <xf numFmtId="164" fontId="11" fillId="0" borderId="0" xfId="0" applyFont="1" applyBorder="1" applyAlignment="1" applyProtection="1">
      <alignment horizontal="left" vertical="top"/>
      <protection hidden="1"/>
    </xf>
    <xf numFmtId="164" fontId="11" fillId="0" borderId="0" xfId="0" applyFont="1" applyBorder="1" applyAlignment="1" applyProtection="1">
      <alignment horizontal="center" vertical="top"/>
      <protection hidden="1"/>
    </xf>
    <xf numFmtId="164" fontId="11" fillId="0" borderId="11" xfId="0" applyFont="1" applyBorder="1" applyAlignment="1" applyProtection="1">
      <alignment horizontal="left" vertical="center"/>
      <protection hidden="1"/>
    </xf>
    <xf numFmtId="164" fontId="11" fillId="0" borderId="13" xfId="0" applyFont="1" applyBorder="1" applyAlignment="1" applyProtection="1">
      <alignment horizontal="left" vertical="center"/>
      <protection hidden="1"/>
    </xf>
    <xf numFmtId="164" fontId="20" fillId="0" borderId="0" xfId="0" applyFont="1" applyAlignment="1" applyProtection="1">
      <alignment vertical="center"/>
      <protection hidden="1"/>
    </xf>
    <xf numFmtId="164" fontId="23" fillId="0" borderId="0" xfId="0" applyFont="1" applyBorder="1" applyAlignment="1" applyProtection="1">
      <alignment vertical="center"/>
      <protection hidden="1"/>
    </xf>
    <xf numFmtId="164" fontId="20" fillId="0" borderId="12" xfId="0" applyFont="1" applyBorder="1" applyAlignment="1" applyProtection="1">
      <alignment vertical="center"/>
      <protection hidden="1"/>
    </xf>
    <xf numFmtId="164" fontId="23" fillId="0" borderId="12" xfId="0" applyFont="1" applyBorder="1" applyAlignment="1" applyProtection="1">
      <alignment vertical="center"/>
      <protection hidden="1"/>
    </xf>
    <xf numFmtId="164" fontId="0" fillId="0" borderId="0" xfId="0" applyFont="1" applyBorder="1" applyAlignment="1" applyProtection="1">
      <alignment vertical="top"/>
      <protection hidden="1"/>
    </xf>
    <xf numFmtId="165" fontId="11" fillId="0" borderId="0" xfId="0" applyFont="1" applyBorder="1" applyAlignment="1" applyProtection="1">
      <alignment horizontal="left" vertical="center"/>
      <protection hidden="1"/>
    </xf>
    <xf numFmtId="164" fontId="0" fillId="0" borderId="12" xfId="0" applyBorder="1" applyAlignment="1" applyProtection="1">
      <alignment vertical="top"/>
      <protection hidden="1"/>
    </xf>
    <xf numFmtId="164" fontId="23" fillId="0" borderId="12" xfId="0" applyFont="1" applyBorder="1" applyAlignment="1" applyProtection="1">
      <alignment horizontal="left"/>
      <protection hidden="1"/>
    </xf>
    <xf numFmtId="164" fontId="20" fillId="0" borderId="12" xfId="0" applyFont="1" applyBorder="1" applyAlignment="1" applyProtection="1">
      <alignment/>
      <protection hidden="1"/>
    </xf>
    <xf numFmtId="164" fontId="0" fillId="0" borderId="4" xfId="0" applyFont="1" applyBorder="1" applyAlignment="1" applyProtection="1">
      <alignment vertical="top"/>
      <protection hidden="1"/>
    </xf>
    <xf numFmtId="164" fontId="0" fillId="0" borderId="5" xfId="0" applyFont="1" applyBorder="1" applyAlignment="1" applyProtection="1">
      <alignment vertical="top"/>
      <protection hidden="1"/>
    </xf>
    <xf numFmtId="164" fontId="0" fillId="0" borderId="0" xfId="0" applyFont="1" applyBorder="1" applyAlignment="1" applyProtection="1">
      <alignment horizontal="center" vertical="center"/>
      <protection hidden="1"/>
    </xf>
    <xf numFmtId="164" fontId="0" fillId="0" borderId="0" xfId="0" applyFont="1" applyBorder="1" applyAlignment="1" applyProtection="1">
      <alignment horizontal="left" vertical="top"/>
      <protection hidden="1"/>
    </xf>
    <xf numFmtId="164" fontId="0" fillId="0" borderId="11" xfId="0" applyFont="1" applyBorder="1" applyAlignment="1" applyProtection="1">
      <alignment vertical="top"/>
      <protection hidden="1"/>
    </xf>
    <xf numFmtId="164" fontId="0" fillId="0" borderId="12" xfId="0" applyFont="1" applyBorder="1" applyAlignment="1" applyProtection="1">
      <alignment vertical="top"/>
      <protection hidden="1"/>
    </xf>
    <xf numFmtId="164" fontId="0" fillId="0" borderId="13" xfId="0" applyFont="1" applyBorder="1" applyAlignment="1" applyProtection="1">
      <alignment vertical="top"/>
      <protection hidden="1"/>
    </xf>
  </cellXfs>
  <cellStyles count="7">
    <cellStyle name="Normal" xfId="0"/>
    <cellStyle name="Percent" xfId="15"/>
    <cellStyle name="Currency" xfId="16"/>
    <cellStyle name="Currency [0]" xfId="17"/>
    <cellStyle name="Comma" xfId="18"/>
    <cellStyle name="Comma [0]" xfId="19"/>
    <cellStyle name="*unknown*" xfId="34"/>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EBEBE"/>
      <rgbColor rgb="00808080"/>
      <rgbColor rgb="009999FF"/>
      <rgbColor rgb="00993366"/>
      <rgbColor rgb="00FFFFCC"/>
      <rgbColor rgb="00CCFFFF"/>
      <rgbColor rgb="00660066"/>
      <rgbColor rgb="00FF8080"/>
      <rgbColor rgb="000066CC"/>
      <rgbColor rgb="00D2D2D2"/>
      <rgbColor rgb="00000080"/>
      <rgbColor rgb="00FF00FF"/>
      <rgbColor rgb="00FFFF00"/>
      <rgbColor rgb="0000FFFF"/>
      <rgbColor rgb="00800080"/>
      <rgbColor rgb="00960000"/>
      <rgbColor rgb="00008080"/>
      <rgbColor rgb="000000FF"/>
      <rgbColor rgb="0000CCFF"/>
      <rgbColor rgb="00CCFFFF"/>
      <rgbColor rgb="00CCFFCC"/>
      <rgbColor rgb="00FAE682"/>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505050"/>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0" name="Picture 1"/>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Picture 1"/>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Picture 1"/>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3" name="Picture 1"/>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4" name="Picture 1"/>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5" name="Picture 1"/>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hyperlink" Target="'05%20-%20Silnoproud&#225;%20elektroi..!'!C2" TargetMode="External" /><Relationship Id="rId2" Type="http://schemas.openxmlformats.org/officeDocument/2006/relationships/hyperlink" Target="'06%20-%20Elektrick&#225;%20po&#382;&#225;rn&#237;%20s..!'!C2" TargetMode="External" /><Relationship Id="rId3" Type="http://schemas.openxmlformats.org/officeDocument/2006/relationships/hyperlink" Target="'99%20-%20Vedlej&#353;&#237;%20a%20ostatn&#237;%20n..!'!C2" TargetMode="External" /><Relationship Id="rId4"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pageSetUpPr fitToPage="1"/>
  </sheetPr>
  <dimension ref="A1:CM59"/>
  <sheetViews>
    <sheetView showGridLines="0" tabSelected="1"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58" max="70" width="8.5" style="0" customWidth="1"/>
    <col min="71" max="91" width="9.33203125" style="0" hidden="1" customWidth="1"/>
    <col min="92" max="1025" width="8.5" style="0" customWidth="1"/>
  </cols>
  <sheetData>
    <row r="1" spans="1:74" ht="21.35" customHeight="1">
      <c r="A1" s="1" t="s">
        <v>0</v>
      </c>
      <c r="B1" s="2"/>
      <c r="C1" s="2"/>
      <c r="D1" s="3" t="s">
        <v>1</v>
      </c>
      <c r="E1" s="2"/>
      <c r="F1" s="2"/>
      <c r="G1" s="2"/>
      <c r="H1" s="2"/>
      <c r="I1" s="2"/>
      <c r="J1" s="2"/>
      <c r="K1" s="4" t="s">
        <v>2</v>
      </c>
      <c r="L1" s="4"/>
      <c r="M1" s="4"/>
      <c r="N1" s="4"/>
      <c r="O1" s="4"/>
      <c r="P1" s="4"/>
      <c r="Q1" s="4"/>
      <c r="R1" s="4"/>
      <c r="S1" s="4"/>
      <c r="T1" s="2"/>
      <c r="U1" s="2"/>
      <c r="V1" s="2"/>
      <c r="W1" s="4" t="s">
        <v>3</v>
      </c>
      <c r="X1" s="4"/>
      <c r="Y1" s="4"/>
      <c r="Z1" s="4"/>
      <c r="AA1" s="4"/>
      <c r="AB1" s="4"/>
      <c r="AC1" s="4"/>
      <c r="AD1" s="4"/>
      <c r="AE1" s="4"/>
      <c r="AF1" s="4"/>
      <c r="AG1" s="4"/>
      <c r="AH1" s="4"/>
      <c r="AI1" s="5"/>
      <c r="AJ1" s="6"/>
      <c r="AK1" s="6"/>
      <c r="AL1" s="6"/>
      <c r="AM1" s="6"/>
      <c r="AN1" s="6"/>
      <c r="AO1" s="6"/>
      <c r="AP1" s="6"/>
      <c r="AQ1" s="6"/>
      <c r="AR1" s="6"/>
      <c r="AS1" s="6"/>
      <c r="AT1" s="6"/>
      <c r="AU1" s="6"/>
      <c r="AV1" s="6"/>
      <c r="AW1" s="6"/>
      <c r="AX1" s="6"/>
      <c r="AY1" s="6"/>
      <c r="AZ1" s="6"/>
      <c r="BA1" s="7" t="s">
        <v>4</v>
      </c>
      <c r="BB1" s="7" t="s">
        <v>5</v>
      </c>
      <c r="BC1" s="6"/>
      <c r="BD1" s="6"/>
      <c r="BE1" s="6"/>
      <c r="BF1" s="6"/>
      <c r="BG1" s="6"/>
      <c r="BH1" s="6"/>
      <c r="BI1" s="6"/>
      <c r="BJ1" s="6"/>
      <c r="BK1" s="6"/>
      <c r="BL1" s="6"/>
      <c r="BM1" s="6"/>
      <c r="BN1" s="6"/>
      <c r="BO1" s="6"/>
      <c r="BP1" s="6"/>
      <c r="BQ1" s="6"/>
      <c r="BR1" s="6"/>
      <c r="BT1" s="8" t="s">
        <v>6</v>
      </c>
      <c r="BU1" s="8" t="s">
        <v>6</v>
      </c>
      <c r="BV1" s="8" t="s">
        <v>7</v>
      </c>
    </row>
    <row r="2" spans="3:72" ht="36.95" customHeight="1">
      <c r="AR2" s="9"/>
      <c r="AS2" s="9"/>
      <c r="AT2" s="9"/>
      <c r="AU2" s="9"/>
      <c r="AV2" s="9"/>
      <c r="AW2" s="9"/>
      <c r="AX2" s="9"/>
      <c r="AY2" s="9"/>
      <c r="AZ2" s="9"/>
      <c r="BA2" s="9"/>
      <c r="BB2" s="9"/>
      <c r="BC2" s="9"/>
      <c r="BD2" s="9"/>
      <c r="BE2" s="9"/>
      <c r="BS2" s="10" t="s">
        <v>8</v>
      </c>
      <c r="BT2" s="10" t="s">
        <v>9</v>
      </c>
    </row>
    <row r="3" spans="2:72" ht="6.95" customHeight="1">
      <c r="B3" s="11"/>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3"/>
      <c r="BS3" s="10" t="s">
        <v>8</v>
      </c>
      <c r="BT3" s="10" t="s">
        <v>10</v>
      </c>
    </row>
    <row r="4" spans="2:71" ht="36.95" customHeight="1">
      <c r="B4" s="14"/>
      <c r="C4" s="15"/>
      <c r="D4" s="16" t="s">
        <v>11</v>
      </c>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7"/>
      <c r="AS4" s="18" t="s">
        <v>12</v>
      </c>
      <c r="BE4" s="19" t="s">
        <v>13</v>
      </c>
      <c r="BS4" s="10" t="s">
        <v>14</v>
      </c>
    </row>
    <row r="5" spans="2:71" ht="14.4" customHeight="1">
      <c r="B5" s="14"/>
      <c r="C5" s="15"/>
      <c r="D5" s="20" t="s">
        <v>15</v>
      </c>
      <c r="E5" s="15"/>
      <c r="F5" s="15"/>
      <c r="G5" s="15"/>
      <c r="H5" s="15"/>
      <c r="I5" s="15"/>
      <c r="J5" s="15"/>
      <c r="K5" s="21" t="s">
        <v>16</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15"/>
      <c r="AQ5" s="17"/>
      <c r="BE5" s="22" t="s">
        <v>17</v>
      </c>
      <c r="BS5" s="10" t="s">
        <v>8</v>
      </c>
    </row>
    <row r="6" spans="2:71" ht="36.95" customHeight="1">
      <c r="B6" s="14"/>
      <c r="C6" s="15"/>
      <c r="D6" s="23" t="s">
        <v>18</v>
      </c>
      <c r="E6" s="15"/>
      <c r="F6" s="15"/>
      <c r="G6" s="15"/>
      <c r="H6" s="15"/>
      <c r="I6" s="15"/>
      <c r="J6" s="15"/>
      <c r="K6" s="24" t="s">
        <v>19</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15"/>
      <c r="AQ6" s="17"/>
      <c r="BE6" s="22"/>
      <c r="BS6" s="10" t="s">
        <v>20</v>
      </c>
    </row>
    <row r="7" spans="2:71" ht="14.4" customHeight="1">
      <c r="B7" s="14"/>
      <c r="C7" s="15"/>
      <c r="D7" s="25" t="s">
        <v>21</v>
      </c>
      <c r="E7" s="15"/>
      <c r="F7" s="15"/>
      <c r="G7" s="15"/>
      <c r="H7" s="15"/>
      <c r="I7" s="15"/>
      <c r="J7" s="15"/>
      <c r="K7" s="21"/>
      <c r="L7" s="15"/>
      <c r="M7" s="15"/>
      <c r="N7" s="15"/>
      <c r="O7" s="15"/>
      <c r="P7" s="15"/>
      <c r="Q7" s="15"/>
      <c r="R7" s="15"/>
      <c r="S7" s="15"/>
      <c r="T7" s="15"/>
      <c r="U7" s="15"/>
      <c r="V7" s="15"/>
      <c r="W7" s="15"/>
      <c r="X7" s="15"/>
      <c r="Y7" s="15"/>
      <c r="Z7" s="15"/>
      <c r="AA7" s="15"/>
      <c r="AB7" s="15"/>
      <c r="AC7" s="15"/>
      <c r="AD7" s="15"/>
      <c r="AE7" s="15"/>
      <c r="AF7" s="15"/>
      <c r="AG7" s="15"/>
      <c r="AH7" s="15"/>
      <c r="AI7" s="15"/>
      <c r="AJ7" s="15"/>
      <c r="AK7" s="25" t="s">
        <v>22</v>
      </c>
      <c r="AL7" s="15"/>
      <c r="AM7" s="15"/>
      <c r="AN7" s="21"/>
      <c r="AO7" s="15"/>
      <c r="AP7" s="15"/>
      <c r="AQ7" s="17"/>
      <c r="BE7" s="22"/>
      <c r="BS7" s="10" t="s">
        <v>23</v>
      </c>
    </row>
    <row r="8" spans="2:71" ht="14.4" customHeight="1">
      <c r="B8" s="14"/>
      <c r="C8" s="15"/>
      <c r="D8" s="25" t="s">
        <v>24</v>
      </c>
      <c r="E8" s="15"/>
      <c r="F8" s="15"/>
      <c r="G8" s="15"/>
      <c r="H8" s="15"/>
      <c r="I8" s="15"/>
      <c r="J8" s="15"/>
      <c r="K8" s="21" t="s">
        <v>25</v>
      </c>
      <c r="L8" s="15"/>
      <c r="M8" s="15"/>
      <c r="N8" s="15"/>
      <c r="O8" s="15"/>
      <c r="P8" s="15"/>
      <c r="Q8" s="15"/>
      <c r="R8" s="15"/>
      <c r="S8" s="15"/>
      <c r="T8" s="15"/>
      <c r="U8" s="15"/>
      <c r="V8" s="15"/>
      <c r="W8" s="15"/>
      <c r="X8" s="15"/>
      <c r="Y8" s="15"/>
      <c r="Z8" s="15"/>
      <c r="AA8" s="15"/>
      <c r="AB8" s="15"/>
      <c r="AC8" s="15"/>
      <c r="AD8" s="15"/>
      <c r="AE8" s="15"/>
      <c r="AF8" s="15"/>
      <c r="AG8" s="15"/>
      <c r="AH8" s="15"/>
      <c r="AI8" s="15"/>
      <c r="AJ8" s="15"/>
      <c r="AK8" s="25" t="s">
        <v>26</v>
      </c>
      <c r="AL8" s="15"/>
      <c r="AM8" s="15"/>
      <c r="AN8" s="26" t="s">
        <v>27</v>
      </c>
      <c r="AO8" s="15"/>
      <c r="AP8" s="15"/>
      <c r="AQ8" s="17"/>
      <c r="BE8" s="22"/>
      <c r="BS8" s="10" t="s">
        <v>28</v>
      </c>
    </row>
    <row r="9" spans="2:71" ht="14.4" customHeight="1">
      <c r="B9" s="14"/>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7"/>
      <c r="BE9" s="22"/>
      <c r="BS9" s="10" t="s">
        <v>29</v>
      </c>
    </row>
    <row r="10" spans="2:71" ht="14.4" customHeight="1">
      <c r="B10" s="14"/>
      <c r="C10" s="15"/>
      <c r="D10" s="25" t="s">
        <v>30</v>
      </c>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25" t="s">
        <v>31</v>
      </c>
      <c r="AL10" s="15"/>
      <c r="AM10" s="15"/>
      <c r="AN10" s="21"/>
      <c r="AO10" s="15"/>
      <c r="AP10" s="15"/>
      <c r="AQ10" s="17"/>
      <c r="BE10" s="22"/>
      <c r="BS10" s="10" t="s">
        <v>20</v>
      </c>
    </row>
    <row r="11" spans="2:71" ht="18.5" customHeight="1">
      <c r="B11" s="14"/>
      <c r="C11" s="15"/>
      <c r="D11" s="15"/>
      <c r="E11" s="21" t="s">
        <v>32</v>
      </c>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25" t="s">
        <v>33</v>
      </c>
      <c r="AL11" s="15"/>
      <c r="AM11" s="15"/>
      <c r="AN11" s="21"/>
      <c r="AO11" s="15"/>
      <c r="AP11" s="15"/>
      <c r="AQ11" s="17"/>
      <c r="BE11" s="22"/>
      <c r="BS11" s="10" t="s">
        <v>20</v>
      </c>
    </row>
    <row r="12" spans="2:71" ht="6.95" customHeight="1">
      <c r="B12" s="14"/>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7"/>
      <c r="BE12" s="22"/>
      <c r="BS12" s="10" t="s">
        <v>20</v>
      </c>
    </row>
    <row r="13" spans="2:71" ht="14.4" customHeight="1">
      <c r="B13" s="14"/>
      <c r="C13" s="15"/>
      <c r="D13" s="25" t="s">
        <v>34</v>
      </c>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25" t="s">
        <v>31</v>
      </c>
      <c r="AL13" s="15"/>
      <c r="AM13" s="15"/>
      <c r="AN13" s="27" t="s">
        <v>35</v>
      </c>
      <c r="AO13" s="15"/>
      <c r="AP13" s="15"/>
      <c r="AQ13" s="17"/>
      <c r="BE13" s="22"/>
      <c r="BS13" s="10" t="s">
        <v>20</v>
      </c>
    </row>
    <row r="14" spans="2:71" ht="12.8">
      <c r="B14" s="14"/>
      <c r="C14" s="15"/>
      <c r="D14" s="15"/>
      <c r="E14" s="27" t="s">
        <v>35</v>
      </c>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5" t="s">
        <v>33</v>
      </c>
      <c r="AL14" s="15"/>
      <c r="AM14" s="15"/>
      <c r="AN14" s="27" t="s">
        <v>35</v>
      </c>
      <c r="AO14" s="15"/>
      <c r="AP14" s="15"/>
      <c r="AQ14" s="17"/>
      <c r="BE14" s="22"/>
      <c r="BS14" s="10" t="s">
        <v>20</v>
      </c>
    </row>
    <row r="15" spans="2:71" ht="6.95" customHeight="1">
      <c r="B15" s="14"/>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7"/>
      <c r="BE15" s="22"/>
      <c r="BS15" s="10" t="s">
        <v>6</v>
      </c>
    </row>
    <row r="16" spans="2:71" ht="14.4" customHeight="1">
      <c r="B16" s="14"/>
      <c r="C16" s="15"/>
      <c r="D16" s="25" t="s">
        <v>36</v>
      </c>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25" t="s">
        <v>31</v>
      </c>
      <c r="AL16" s="15"/>
      <c r="AM16" s="15"/>
      <c r="AN16" s="21"/>
      <c r="AO16" s="15"/>
      <c r="AP16" s="15"/>
      <c r="AQ16" s="17"/>
      <c r="BE16" s="22"/>
      <c r="BS16" s="10" t="s">
        <v>6</v>
      </c>
    </row>
    <row r="17" spans="2:71" ht="18.5" customHeight="1">
      <c r="B17" s="14"/>
      <c r="C17" s="15"/>
      <c r="D17" s="15"/>
      <c r="E17" s="21" t="s">
        <v>32</v>
      </c>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25" t="s">
        <v>33</v>
      </c>
      <c r="AL17" s="15"/>
      <c r="AM17" s="15"/>
      <c r="AN17" s="21"/>
      <c r="AO17" s="15"/>
      <c r="AP17" s="15"/>
      <c r="AQ17" s="17"/>
      <c r="BE17" s="22"/>
      <c r="BS17" s="10" t="s">
        <v>37</v>
      </c>
    </row>
    <row r="18" spans="2:71" ht="6.95" customHeight="1">
      <c r="B18" s="14"/>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7"/>
      <c r="BE18" s="22"/>
      <c r="BS18" s="10" t="s">
        <v>8</v>
      </c>
    </row>
    <row r="19" spans="2:71" ht="14.4" customHeight="1">
      <c r="B19" s="14"/>
      <c r="C19" s="15"/>
      <c r="D19" s="25" t="s">
        <v>38</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7"/>
      <c r="BE19" s="22"/>
      <c r="BS19" s="10" t="s">
        <v>8</v>
      </c>
    </row>
    <row r="20" spans="2:71" ht="48.75" customHeight="1">
      <c r="B20" s="14"/>
      <c r="C20" s="15"/>
      <c r="D20" s="15"/>
      <c r="E20" s="28" t="s">
        <v>39</v>
      </c>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15"/>
      <c r="AP20" s="15"/>
      <c r="AQ20" s="17"/>
      <c r="BE20" s="22"/>
      <c r="BS20" s="10" t="s">
        <v>6</v>
      </c>
    </row>
    <row r="21" spans="2:57" ht="6.95" customHeight="1">
      <c r="B21" s="14"/>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7"/>
      <c r="BE21" s="22"/>
    </row>
    <row r="22" spans="2:57" ht="6.95" customHeight="1">
      <c r="B22" s="14"/>
      <c r="C22" s="15"/>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15"/>
      <c r="AQ22" s="17"/>
      <c r="BE22" s="22"/>
    </row>
    <row r="23" spans="2:57" s="30" customFormat="1" ht="25.9" customHeight="1">
      <c r="B23" s="31"/>
      <c r="C23" s="32"/>
      <c r="D23" s="33" t="s">
        <v>40</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5">
        <f>ROUND(AG51,2)</f>
        <v>0</v>
      </c>
      <c r="AL23" s="35"/>
      <c r="AM23" s="35"/>
      <c r="AN23" s="35"/>
      <c r="AO23" s="35"/>
      <c r="AP23" s="32"/>
      <c r="AQ23" s="36"/>
      <c r="BE23" s="22"/>
    </row>
    <row r="24" spans="2:57" s="30" customFormat="1" ht="6.95" customHeight="1">
      <c r="B24" s="31"/>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6"/>
      <c r="BE24" s="22"/>
    </row>
    <row r="25" spans="2:57" s="30" customFormat="1" ht="12.8">
      <c r="B25" s="31"/>
      <c r="C25" s="32"/>
      <c r="D25" s="32"/>
      <c r="E25" s="32"/>
      <c r="F25" s="32"/>
      <c r="G25" s="32"/>
      <c r="H25" s="32"/>
      <c r="I25" s="32"/>
      <c r="J25" s="32"/>
      <c r="K25" s="32"/>
      <c r="L25" s="37" t="s">
        <v>41</v>
      </c>
      <c r="M25" s="37"/>
      <c r="N25" s="37"/>
      <c r="O25" s="37"/>
      <c r="P25" s="32"/>
      <c r="Q25" s="32"/>
      <c r="R25" s="32"/>
      <c r="S25" s="32"/>
      <c r="T25" s="32"/>
      <c r="U25" s="32"/>
      <c r="V25" s="32"/>
      <c r="W25" s="37" t="s">
        <v>42</v>
      </c>
      <c r="X25" s="37"/>
      <c r="Y25" s="37"/>
      <c r="Z25" s="37"/>
      <c r="AA25" s="37"/>
      <c r="AB25" s="37"/>
      <c r="AC25" s="37"/>
      <c r="AD25" s="37"/>
      <c r="AE25" s="37"/>
      <c r="AF25" s="32"/>
      <c r="AG25" s="32"/>
      <c r="AH25" s="32"/>
      <c r="AI25" s="32"/>
      <c r="AJ25" s="32"/>
      <c r="AK25" s="37" t="s">
        <v>43</v>
      </c>
      <c r="AL25" s="37"/>
      <c r="AM25" s="37"/>
      <c r="AN25" s="37"/>
      <c r="AO25" s="37"/>
      <c r="AP25" s="32"/>
      <c r="AQ25" s="36"/>
      <c r="BE25" s="22"/>
    </row>
    <row r="26" spans="2:57" s="38" customFormat="1" ht="14.4" customHeight="1">
      <c r="B26" s="39"/>
      <c r="C26" s="40"/>
      <c r="D26" s="41" t="s">
        <v>44</v>
      </c>
      <c r="E26" s="40"/>
      <c r="F26" s="41" t="s">
        <v>45</v>
      </c>
      <c r="G26" s="40"/>
      <c r="H26" s="40"/>
      <c r="I26" s="40"/>
      <c r="J26" s="40"/>
      <c r="K26" s="40"/>
      <c r="L26" s="42">
        <v>0.21</v>
      </c>
      <c r="M26" s="42"/>
      <c r="N26" s="42"/>
      <c r="O26" s="42"/>
      <c r="P26" s="40"/>
      <c r="Q26" s="40"/>
      <c r="R26" s="40"/>
      <c r="S26" s="40"/>
      <c r="T26" s="40"/>
      <c r="U26" s="40"/>
      <c r="V26" s="40"/>
      <c r="W26" s="43">
        <f>ROUND(AZ51,2)</f>
        <v>0</v>
      </c>
      <c r="X26" s="43"/>
      <c r="Y26" s="43"/>
      <c r="Z26" s="43"/>
      <c r="AA26" s="43"/>
      <c r="AB26" s="43"/>
      <c r="AC26" s="43"/>
      <c r="AD26" s="43"/>
      <c r="AE26" s="43"/>
      <c r="AF26" s="40"/>
      <c r="AG26" s="40"/>
      <c r="AH26" s="40"/>
      <c r="AI26" s="40"/>
      <c r="AJ26" s="40"/>
      <c r="AK26" s="43">
        <f>ROUND(AV51,2)</f>
        <v>0</v>
      </c>
      <c r="AL26" s="43"/>
      <c r="AM26" s="43"/>
      <c r="AN26" s="43"/>
      <c r="AO26" s="43"/>
      <c r="AP26" s="40"/>
      <c r="AQ26" s="44"/>
      <c r="BE26" s="22"/>
    </row>
    <row r="27" spans="2:57" s="38" customFormat="1" ht="14.4" customHeight="1">
      <c r="B27" s="39"/>
      <c r="C27" s="40"/>
      <c r="D27" s="40"/>
      <c r="E27" s="40"/>
      <c r="F27" s="41" t="s">
        <v>46</v>
      </c>
      <c r="G27" s="40"/>
      <c r="H27" s="40"/>
      <c r="I27" s="40"/>
      <c r="J27" s="40"/>
      <c r="K27" s="40"/>
      <c r="L27" s="42">
        <v>0.15</v>
      </c>
      <c r="M27" s="42"/>
      <c r="N27" s="42"/>
      <c r="O27" s="42"/>
      <c r="P27" s="40"/>
      <c r="Q27" s="40"/>
      <c r="R27" s="40"/>
      <c r="S27" s="40"/>
      <c r="T27" s="40"/>
      <c r="U27" s="40"/>
      <c r="V27" s="40"/>
      <c r="W27" s="43">
        <f>ROUND(BA51,2)</f>
        <v>0</v>
      </c>
      <c r="X27" s="43"/>
      <c r="Y27" s="43"/>
      <c r="Z27" s="43"/>
      <c r="AA27" s="43"/>
      <c r="AB27" s="43"/>
      <c r="AC27" s="43"/>
      <c r="AD27" s="43"/>
      <c r="AE27" s="43"/>
      <c r="AF27" s="40"/>
      <c r="AG27" s="40"/>
      <c r="AH27" s="40"/>
      <c r="AI27" s="40"/>
      <c r="AJ27" s="40"/>
      <c r="AK27" s="43">
        <f>ROUND(AW51,2)</f>
        <v>0</v>
      </c>
      <c r="AL27" s="43"/>
      <c r="AM27" s="43"/>
      <c r="AN27" s="43"/>
      <c r="AO27" s="43"/>
      <c r="AP27" s="40"/>
      <c r="AQ27" s="44"/>
      <c r="BE27" s="22"/>
    </row>
    <row r="28" spans="2:57" s="38" customFormat="1" ht="14.4" customHeight="1" hidden="1">
      <c r="B28" s="39"/>
      <c r="C28" s="40"/>
      <c r="D28" s="40"/>
      <c r="E28" s="40"/>
      <c r="F28" s="41" t="s">
        <v>47</v>
      </c>
      <c r="G28" s="40"/>
      <c r="H28" s="40"/>
      <c r="I28" s="40"/>
      <c r="J28" s="40"/>
      <c r="K28" s="40"/>
      <c r="L28" s="42">
        <v>0.21</v>
      </c>
      <c r="M28" s="42"/>
      <c r="N28" s="42"/>
      <c r="O28" s="42"/>
      <c r="P28" s="40"/>
      <c r="Q28" s="40"/>
      <c r="R28" s="40"/>
      <c r="S28" s="40"/>
      <c r="T28" s="40"/>
      <c r="U28" s="40"/>
      <c r="V28" s="40"/>
      <c r="W28" s="43">
        <f>ROUND(BB51,2)</f>
        <v>0</v>
      </c>
      <c r="X28" s="43"/>
      <c r="Y28" s="43"/>
      <c r="Z28" s="43"/>
      <c r="AA28" s="43"/>
      <c r="AB28" s="43"/>
      <c r="AC28" s="43"/>
      <c r="AD28" s="43"/>
      <c r="AE28" s="43"/>
      <c r="AF28" s="40"/>
      <c r="AG28" s="40"/>
      <c r="AH28" s="40"/>
      <c r="AI28" s="40"/>
      <c r="AJ28" s="40"/>
      <c r="AK28" s="43">
        <v>0</v>
      </c>
      <c r="AL28" s="43"/>
      <c r="AM28" s="43"/>
      <c r="AN28" s="43"/>
      <c r="AO28" s="43"/>
      <c r="AP28" s="40"/>
      <c r="AQ28" s="44"/>
      <c r="BE28" s="22"/>
    </row>
    <row r="29" spans="2:57" s="38" customFormat="1" ht="14.4" customHeight="1" hidden="1">
      <c r="B29" s="39"/>
      <c r="C29" s="40"/>
      <c r="D29" s="40"/>
      <c r="E29" s="40"/>
      <c r="F29" s="41" t="s">
        <v>48</v>
      </c>
      <c r="G29" s="40"/>
      <c r="H29" s="40"/>
      <c r="I29" s="40"/>
      <c r="J29" s="40"/>
      <c r="K29" s="40"/>
      <c r="L29" s="42">
        <v>0.15</v>
      </c>
      <c r="M29" s="42"/>
      <c r="N29" s="42"/>
      <c r="O29" s="42"/>
      <c r="P29" s="40"/>
      <c r="Q29" s="40"/>
      <c r="R29" s="40"/>
      <c r="S29" s="40"/>
      <c r="T29" s="40"/>
      <c r="U29" s="40"/>
      <c r="V29" s="40"/>
      <c r="W29" s="43">
        <f>ROUND(BC51,2)</f>
        <v>0</v>
      </c>
      <c r="X29" s="43"/>
      <c r="Y29" s="43"/>
      <c r="Z29" s="43"/>
      <c r="AA29" s="43"/>
      <c r="AB29" s="43"/>
      <c r="AC29" s="43"/>
      <c r="AD29" s="43"/>
      <c r="AE29" s="43"/>
      <c r="AF29" s="40"/>
      <c r="AG29" s="40"/>
      <c r="AH29" s="40"/>
      <c r="AI29" s="40"/>
      <c r="AJ29" s="40"/>
      <c r="AK29" s="43">
        <v>0</v>
      </c>
      <c r="AL29" s="43"/>
      <c r="AM29" s="43"/>
      <c r="AN29" s="43"/>
      <c r="AO29" s="43"/>
      <c r="AP29" s="40"/>
      <c r="AQ29" s="44"/>
      <c r="BE29" s="22"/>
    </row>
    <row r="30" spans="2:57" s="38" customFormat="1" ht="14.4" customHeight="1" hidden="1">
      <c r="B30" s="39"/>
      <c r="C30" s="40"/>
      <c r="D30" s="40"/>
      <c r="E30" s="40"/>
      <c r="F30" s="41" t="s">
        <v>49</v>
      </c>
      <c r="G30" s="40"/>
      <c r="H30" s="40"/>
      <c r="I30" s="40"/>
      <c r="J30" s="40"/>
      <c r="K30" s="40"/>
      <c r="L30" s="42">
        <v>0</v>
      </c>
      <c r="M30" s="42"/>
      <c r="N30" s="42"/>
      <c r="O30" s="42"/>
      <c r="P30" s="40"/>
      <c r="Q30" s="40"/>
      <c r="R30" s="40"/>
      <c r="S30" s="40"/>
      <c r="T30" s="40"/>
      <c r="U30" s="40"/>
      <c r="V30" s="40"/>
      <c r="W30" s="43">
        <f>ROUND(BD51,2)</f>
        <v>0</v>
      </c>
      <c r="X30" s="43"/>
      <c r="Y30" s="43"/>
      <c r="Z30" s="43"/>
      <c r="AA30" s="43"/>
      <c r="AB30" s="43"/>
      <c r="AC30" s="43"/>
      <c r="AD30" s="43"/>
      <c r="AE30" s="43"/>
      <c r="AF30" s="40"/>
      <c r="AG30" s="40"/>
      <c r="AH30" s="40"/>
      <c r="AI30" s="40"/>
      <c r="AJ30" s="40"/>
      <c r="AK30" s="43">
        <v>0</v>
      </c>
      <c r="AL30" s="43"/>
      <c r="AM30" s="43"/>
      <c r="AN30" s="43"/>
      <c r="AO30" s="43"/>
      <c r="AP30" s="40"/>
      <c r="AQ30" s="44"/>
      <c r="BE30" s="22"/>
    </row>
    <row r="31" spans="2:57" s="30" customFormat="1" ht="6.95" customHeight="1">
      <c r="B31" s="31"/>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6"/>
      <c r="BE31" s="22"/>
    </row>
    <row r="32" spans="2:57" s="30" customFormat="1" ht="25.9" customHeight="1">
      <c r="B32" s="31"/>
      <c r="C32" s="45"/>
      <c r="D32" s="46" t="s">
        <v>50</v>
      </c>
      <c r="E32" s="47"/>
      <c r="F32" s="47"/>
      <c r="G32" s="47"/>
      <c r="H32" s="47"/>
      <c r="I32" s="47"/>
      <c r="J32" s="47"/>
      <c r="K32" s="47"/>
      <c r="L32" s="47"/>
      <c r="M32" s="47"/>
      <c r="N32" s="47"/>
      <c r="O32" s="47"/>
      <c r="P32" s="47"/>
      <c r="Q32" s="47"/>
      <c r="R32" s="47"/>
      <c r="S32" s="47"/>
      <c r="T32" s="48" t="s">
        <v>51</v>
      </c>
      <c r="U32" s="47"/>
      <c r="V32" s="47"/>
      <c r="W32" s="47"/>
      <c r="X32" s="49" t="s">
        <v>52</v>
      </c>
      <c r="Y32" s="49"/>
      <c r="Z32" s="49"/>
      <c r="AA32" s="49"/>
      <c r="AB32" s="49"/>
      <c r="AC32" s="47"/>
      <c r="AD32" s="47"/>
      <c r="AE32" s="47"/>
      <c r="AF32" s="47"/>
      <c r="AG32" s="47"/>
      <c r="AH32" s="47"/>
      <c r="AI32" s="47"/>
      <c r="AJ32" s="47"/>
      <c r="AK32" s="50">
        <f>SUM(AK23:AK30)</f>
        <v>0</v>
      </c>
      <c r="AL32" s="50"/>
      <c r="AM32" s="50"/>
      <c r="AN32" s="50"/>
      <c r="AO32" s="50"/>
      <c r="AP32" s="45"/>
      <c r="AQ32" s="51"/>
      <c r="BE32" s="22"/>
    </row>
    <row r="33" spans="2:43" s="30" customFormat="1" ht="6.95" customHeight="1">
      <c r="B33" s="31"/>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6"/>
    </row>
    <row r="34" spans="2:43" s="30" customFormat="1" ht="6.95" customHeight="1">
      <c r="B34" s="52"/>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4"/>
    </row>
    <row r="38" spans="2:44" s="30" customFormat="1" ht="6.95" customHeight="1">
      <c r="B38" s="55"/>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7"/>
    </row>
    <row r="39" spans="2:44" s="30" customFormat="1" ht="36.95" customHeight="1">
      <c r="B39" s="31"/>
      <c r="C39" s="58" t="s">
        <v>53</v>
      </c>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7"/>
    </row>
    <row r="40" spans="2:44" s="30" customFormat="1" ht="6.95" customHeight="1">
      <c r="B40" s="31"/>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7"/>
    </row>
    <row r="41" spans="2:44" s="60" customFormat="1" ht="14.4" customHeight="1">
      <c r="B41" s="61"/>
      <c r="C41" s="62" t="s">
        <v>15</v>
      </c>
      <c r="D41" s="63"/>
      <c r="E41" s="63"/>
      <c r="F41" s="63"/>
      <c r="G41" s="63"/>
      <c r="H41" s="63"/>
      <c r="I41" s="63"/>
      <c r="J41" s="63"/>
      <c r="K41" s="63"/>
      <c r="L41" s="63" t="str">
        <f>K5</f>
        <v>16-005</v>
      </c>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4"/>
    </row>
    <row r="42" spans="2:44" s="65" customFormat="1" ht="36.95" customHeight="1">
      <c r="B42" s="66"/>
      <c r="C42" s="67" t="s">
        <v>18</v>
      </c>
      <c r="D42" s="68"/>
      <c r="E42" s="68"/>
      <c r="F42" s="68"/>
      <c r="G42" s="68"/>
      <c r="H42" s="68"/>
      <c r="I42" s="68"/>
      <c r="J42" s="68"/>
      <c r="K42" s="68"/>
      <c r="L42" s="69" t="str">
        <f>K6</f>
        <v>NZM Valtice</v>
      </c>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8"/>
      <c r="AQ42" s="68"/>
      <c r="AR42" s="70"/>
    </row>
    <row r="43" spans="2:44" s="30" customFormat="1" ht="6.95" customHeight="1">
      <c r="B43" s="31"/>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7"/>
    </row>
    <row r="44" spans="2:44" s="30" customFormat="1" ht="12.8">
      <c r="B44" s="31"/>
      <c r="C44" s="62" t="s">
        <v>24</v>
      </c>
      <c r="D44" s="59"/>
      <c r="E44" s="59"/>
      <c r="F44" s="59"/>
      <c r="G44" s="59"/>
      <c r="H44" s="59"/>
      <c r="I44" s="59"/>
      <c r="J44" s="59"/>
      <c r="K44" s="59"/>
      <c r="L44" s="71" t="str">
        <f>IF(K8="","",K8)</f>
        <v>Nám. Svobody 8, 691 42 Valtice</v>
      </c>
      <c r="M44" s="59"/>
      <c r="N44" s="59"/>
      <c r="O44" s="59"/>
      <c r="P44" s="59"/>
      <c r="Q44" s="59"/>
      <c r="R44" s="59"/>
      <c r="S44" s="59"/>
      <c r="T44" s="59"/>
      <c r="U44" s="59"/>
      <c r="V44" s="59"/>
      <c r="W44" s="59"/>
      <c r="X44" s="59"/>
      <c r="Y44" s="59"/>
      <c r="Z44" s="59"/>
      <c r="AA44" s="59"/>
      <c r="AB44" s="59"/>
      <c r="AC44" s="59"/>
      <c r="AD44" s="59"/>
      <c r="AE44" s="59"/>
      <c r="AF44" s="59"/>
      <c r="AG44" s="59"/>
      <c r="AH44" s="59"/>
      <c r="AI44" s="62" t="s">
        <v>26</v>
      </c>
      <c r="AJ44" s="59"/>
      <c r="AK44" s="59"/>
      <c r="AL44" s="59"/>
      <c r="AM44" s="72" t="str">
        <f>IF(AN8="","",AN8)</f>
        <v>1.5.2016</v>
      </c>
      <c r="AN44" s="72"/>
      <c r="AO44" s="59"/>
      <c r="AP44" s="59"/>
      <c r="AQ44" s="59"/>
      <c r="AR44" s="57"/>
    </row>
    <row r="45" spans="2:44" s="30" customFormat="1" ht="6.95" customHeight="1">
      <c r="B45" s="31"/>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7"/>
    </row>
    <row r="46" spans="2:56" s="30" customFormat="1" ht="12.8">
      <c r="B46" s="31"/>
      <c r="C46" s="62" t="s">
        <v>30</v>
      </c>
      <c r="D46" s="59"/>
      <c r="E46" s="59"/>
      <c r="F46" s="59"/>
      <c r="G46" s="59"/>
      <c r="H46" s="59"/>
      <c r="I46" s="59"/>
      <c r="J46" s="59"/>
      <c r="K46" s="59"/>
      <c r="L46" s="63" t="str">
        <f>IF(E11="","",E11)</f>
        <v/>
      </c>
      <c r="M46" s="59"/>
      <c r="N46" s="59"/>
      <c r="O46" s="59"/>
      <c r="P46" s="59"/>
      <c r="Q46" s="59"/>
      <c r="R46" s="59"/>
      <c r="S46" s="59"/>
      <c r="T46" s="59"/>
      <c r="U46" s="59"/>
      <c r="V46" s="59"/>
      <c r="W46" s="59"/>
      <c r="X46" s="59"/>
      <c r="Y46" s="59"/>
      <c r="Z46" s="59"/>
      <c r="AA46" s="59"/>
      <c r="AB46" s="59"/>
      <c r="AC46" s="59"/>
      <c r="AD46" s="59"/>
      <c r="AE46" s="59"/>
      <c r="AF46" s="59"/>
      <c r="AG46" s="59"/>
      <c r="AH46" s="59"/>
      <c r="AI46" s="62" t="s">
        <v>36</v>
      </c>
      <c r="AJ46" s="59"/>
      <c r="AK46" s="59"/>
      <c r="AL46" s="59"/>
      <c r="AM46" s="73" t="str">
        <f>IF(E17="","",E17)</f>
        <v/>
      </c>
      <c r="AN46" s="73"/>
      <c r="AO46" s="73"/>
      <c r="AP46" s="73"/>
      <c r="AQ46" s="59"/>
      <c r="AR46" s="57"/>
      <c r="AS46" s="74" t="s">
        <v>54</v>
      </c>
      <c r="AT46" s="74"/>
      <c r="AU46" s="75"/>
      <c r="AV46" s="75"/>
      <c r="AW46" s="75"/>
      <c r="AX46" s="75"/>
      <c r="AY46" s="75"/>
      <c r="AZ46" s="75"/>
      <c r="BA46" s="75"/>
      <c r="BB46" s="75"/>
      <c r="BC46" s="75"/>
      <c r="BD46" s="76"/>
    </row>
    <row r="47" spans="2:56" s="30" customFormat="1" ht="12.8">
      <c r="B47" s="31"/>
      <c r="C47" s="62" t="s">
        <v>34</v>
      </c>
      <c r="D47" s="59"/>
      <c r="E47" s="59"/>
      <c r="F47" s="59"/>
      <c r="G47" s="59"/>
      <c r="H47" s="59"/>
      <c r="I47" s="59"/>
      <c r="J47" s="59"/>
      <c r="K47" s="59"/>
      <c r="L47" s="63" t="str">
        <f>IF(E14="Vyplň údaj","",E14)</f>
        <v/>
      </c>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7"/>
      <c r="AS47" s="74"/>
      <c r="AT47" s="74"/>
      <c r="AU47" s="77"/>
      <c r="AV47" s="77"/>
      <c r="AW47" s="77"/>
      <c r="AX47" s="77"/>
      <c r="AY47" s="77"/>
      <c r="AZ47" s="77"/>
      <c r="BA47" s="77"/>
      <c r="BB47" s="77"/>
      <c r="BC47" s="77"/>
      <c r="BD47" s="78"/>
    </row>
    <row r="48" spans="2:56" s="30" customFormat="1" ht="10.8" customHeight="1">
      <c r="B48" s="31"/>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7"/>
      <c r="AS48" s="74"/>
      <c r="AT48" s="74"/>
      <c r="AU48" s="32"/>
      <c r="AV48" s="32"/>
      <c r="AW48" s="32"/>
      <c r="AX48" s="32"/>
      <c r="AY48" s="32"/>
      <c r="AZ48" s="32"/>
      <c r="BA48" s="32"/>
      <c r="BB48" s="32"/>
      <c r="BC48" s="32"/>
      <c r="BD48" s="79"/>
    </row>
    <row r="49" spans="2:56" s="30" customFormat="1" ht="29.3" customHeight="1">
      <c r="B49" s="31"/>
      <c r="C49" s="80" t="s">
        <v>55</v>
      </c>
      <c r="D49" s="80"/>
      <c r="E49" s="80"/>
      <c r="F49" s="80"/>
      <c r="G49" s="80"/>
      <c r="H49" s="81"/>
      <c r="I49" s="82" t="s">
        <v>56</v>
      </c>
      <c r="J49" s="82"/>
      <c r="K49" s="82"/>
      <c r="L49" s="82"/>
      <c r="M49" s="82"/>
      <c r="N49" s="82"/>
      <c r="O49" s="82"/>
      <c r="P49" s="82"/>
      <c r="Q49" s="82"/>
      <c r="R49" s="82"/>
      <c r="S49" s="82"/>
      <c r="T49" s="82"/>
      <c r="U49" s="82"/>
      <c r="V49" s="82"/>
      <c r="W49" s="82"/>
      <c r="X49" s="82"/>
      <c r="Y49" s="82"/>
      <c r="Z49" s="82"/>
      <c r="AA49" s="82"/>
      <c r="AB49" s="82"/>
      <c r="AC49" s="82"/>
      <c r="AD49" s="82"/>
      <c r="AE49" s="82"/>
      <c r="AF49" s="82"/>
      <c r="AG49" s="83" t="s">
        <v>57</v>
      </c>
      <c r="AH49" s="83"/>
      <c r="AI49" s="83"/>
      <c r="AJ49" s="83"/>
      <c r="AK49" s="83"/>
      <c r="AL49" s="83"/>
      <c r="AM49" s="83"/>
      <c r="AN49" s="82" t="s">
        <v>58</v>
      </c>
      <c r="AO49" s="82"/>
      <c r="AP49" s="82"/>
      <c r="AQ49" s="84" t="s">
        <v>59</v>
      </c>
      <c r="AR49" s="57"/>
      <c r="AS49" s="85" t="s">
        <v>60</v>
      </c>
      <c r="AT49" s="86" t="s">
        <v>61</v>
      </c>
      <c r="AU49" s="86" t="s">
        <v>62</v>
      </c>
      <c r="AV49" s="86" t="s">
        <v>63</v>
      </c>
      <c r="AW49" s="86" t="s">
        <v>64</v>
      </c>
      <c r="AX49" s="86" t="s">
        <v>65</v>
      </c>
      <c r="AY49" s="86" t="s">
        <v>66</v>
      </c>
      <c r="AZ49" s="86" t="s">
        <v>67</v>
      </c>
      <c r="BA49" s="86" t="s">
        <v>68</v>
      </c>
      <c r="BB49" s="86" t="s">
        <v>69</v>
      </c>
      <c r="BC49" s="86" t="s">
        <v>70</v>
      </c>
      <c r="BD49" s="87" t="s">
        <v>71</v>
      </c>
    </row>
    <row r="50" spans="2:56" s="30" customFormat="1" ht="10.8" customHeight="1">
      <c r="B50" s="31"/>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7"/>
      <c r="AS50" s="88"/>
      <c r="AT50" s="89"/>
      <c r="AU50" s="89"/>
      <c r="AV50" s="89"/>
      <c r="AW50" s="89"/>
      <c r="AX50" s="89"/>
      <c r="AY50" s="89"/>
      <c r="AZ50" s="89"/>
      <c r="BA50" s="89"/>
      <c r="BB50" s="89"/>
      <c r="BC50" s="89"/>
      <c r="BD50" s="90"/>
    </row>
    <row r="51" spans="2:90" s="65" customFormat="1" ht="32.4" customHeight="1">
      <c r="B51" s="66"/>
      <c r="C51" s="91" t="s">
        <v>72</v>
      </c>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3">
        <f>ROUND(AG52,2)</f>
        <v>0</v>
      </c>
      <c r="AH51" s="93"/>
      <c r="AI51" s="93"/>
      <c r="AJ51" s="93"/>
      <c r="AK51" s="93"/>
      <c r="AL51" s="93"/>
      <c r="AM51" s="93"/>
      <c r="AN51" s="94">
        <f>SUM(AG51,AT51)</f>
        <v>0</v>
      </c>
      <c r="AO51" s="94"/>
      <c r="AP51" s="94"/>
      <c r="AQ51" s="95"/>
      <c r="AR51" s="70"/>
      <c r="AS51" s="96">
        <f>ROUND(AS52,2)</f>
        <v>0</v>
      </c>
      <c r="AT51" s="97">
        <f>ROUND(SUM(AV51:AW51),2)</f>
        <v>0</v>
      </c>
      <c r="AU51" s="98">
        <f>ROUND(AU52,5)</f>
        <v>0</v>
      </c>
      <c r="AV51" s="97">
        <f>ROUND(AZ51*L26,2)</f>
        <v>0</v>
      </c>
      <c r="AW51" s="97">
        <f>ROUND(BA51*L27,2)</f>
        <v>0</v>
      </c>
      <c r="AX51" s="97">
        <f>ROUND(BB51*L26,2)</f>
        <v>0</v>
      </c>
      <c r="AY51" s="97">
        <f>ROUND(BC51*L27,2)</f>
        <v>0</v>
      </c>
      <c r="AZ51" s="97">
        <f>ROUND(AZ52,2)</f>
        <v>0</v>
      </c>
      <c r="BA51" s="97">
        <f>ROUND(BA52,2)</f>
        <v>0</v>
      </c>
      <c r="BB51" s="97">
        <f>ROUND(BB52,2)</f>
        <v>0</v>
      </c>
      <c r="BC51" s="97">
        <f>ROUND(BC52,2)</f>
        <v>0</v>
      </c>
      <c r="BD51" s="99">
        <f>ROUND(BD52,2)</f>
        <v>0</v>
      </c>
      <c r="BS51" s="100" t="s">
        <v>73</v>
      </c>
      <c r="BT51" s="100" t="s">
        <v>74</v>
      </c>
      <c r="BU51" s="101" t="s">
        <v>75</v>
      </c>
      <c r="BV51" s="100" t="s">
        <v>76</v>
      </c>
      <c r="BW51" s="100" t="s">
        <v>7</v>
      </c>
      <c r="BX51" s="100" t="s">
        <v>77</v>
      </c>
      <c r="CL51" s="100"/>
    </row>
    <row r="52" spans="2:91" s="102" customFormat="1" ht="22.5" customHeight="1">
      <c r="B52" s="103"/>
      <c r="C52" s="104"/>
      <c r="D52" s="105" t="s">
        <v>16</v>
      </c>
      <c r="E52" s="105"/>
      <c r="F52" s="105"/>
      <c r="G52" s="105"/>
      <c r="H52" s="105"/>
      <c r="I52" s="106"/>
      <c r="J52" s="105" t="s">
        <v>78</v>
      </c>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7">
        <f>ROUND(SUM(AG53:AG57),2)</f>
        <v>0</v>
      </c>
      <c r="AH52" s="107"/>
      <c r="AI52" s="107"/>
      <c r="AJ52" s="107"/>
      <c r="AK52" s="107"/>
      <c r="AL52" s="107"/>
      <c r="AM52" s="107"/>
      <c r="AN52" s="108">
        <f>SUM(AG52,AT52)</f>
        <v>0</v>
      </c>
      <c r="AO52" s="108"/>
      <c r="AP52" s="108"/>
      <c r="AQ52" s="109" t="s">
        <v>79</v>
      </c>
      <c r="AR52" s="110"/>
      <c r="AS52" s="111">
        <f>ROUND(SUM(AS53:AS57),2)</f>
        <v>0</v>
      </c>
      <c r="AT52" s="112">
        <f>ROUND(SUM(AV52:AW52),2)</f>
        <v>0</v>
      </c>
      <c r="AU52" s="113">
        <f>ROUND(SUM(AU53:AU57),5)</f>
        <v>0</v>
      </c>
      <c r="AV52" s="112">
        <f>ROUND(AZ52*L26,2)</f>
        <v>0</v>
      </c>
      <c r="AW52" s="112">
        <f>ROUND(BA52*L27,2)</f>
        <v>0</v>
      </c>
      <c r="AX52" s="112">
        <f>ROUND(BB52*L26,2)</f>
        <v>0</v>
      </c>
      <c r="AY52" s="112">
        <f>ROUND(BC52*L27,2)</f>
        <v>0</v>
      </c>
      <c r="AZ52" s="112">
        <f>ROUND(SUM(AZ53:AZ57),2)</f>
        <v>0</v>
      </c>
      <c r="BA52" s="112">
        <f>ROUND(SUM(BA53:BA57),2)</f>
        <v>0</v>
      </c>
      <c r="BB52" s="112">
        <f>ROUND(SUM(BB53:BB57),2)</f>
        <v>0</v>
      </c>
      <c r="BC52" s="112">
        <f>ROUND(SUM(BC53:BC57),2)</f>
        <v>0</v>
      </c>
      <c r="BD52" s="114">
        <f>ROUND(SUM(BD53:BD57),2)</f>
        <v>0</v>
      </c>
      <c r="BS52" s="115" t="s">
        <v>73</v>
      </c>
      <c r="BT52" s="115" t="s">
        <v>23</v>
      </c>
      <c r="BU52" s="115" t="s">
        <v>75</v>
      </c>
      <c r="BV52" s="115" t="s">
        <v>76</v>
      </c>
      <c r="BW52" s="115" t="s">
        <v>80</v>
      </c>
      <c r="BX52" s="115" t="s">
        <v>7</v>
      </c>
      <c r="CL52" s="115"/>
      <c r="CM52" s="115" t="s">
        <v>81</v>
      </c>
    </row>
    <row r="53" spans="1:90" s="127" customFormat="1" ht="22.5" customHeight="1">
      <c r="A53" s="116" t="s">
        <v>82</v>
      </c>
      <c r="B53" s="117"/>
      <c r="C53" s="118"/>
      <c r="D53" s="118"/>
      <c r="E53" s="119" t="s">
        <v>83</v>
      </c>
      <c r="F53" s="119"/>
      <c r="G53" s="119"/>
      <c r="H53" s="119"/>
      <c r="I53" s="119"/>
      <c r="J53" s="118"/>
      <c r="K53" s="119" t="s">
        <v>84</v>
      </c>
      <c r="L53" s="119"/>
      <c r="M53" s="119"/>
      <c r="N53" s="119"/>
      <c r="O53" s="119"/>
      <c r="P53" s="119"/>
      <c r="Q53" s="119"/>
      <c r="R53" s="119"/>
      <c r="S53" s="119"/>
      <c r="T53" s="119"/>
      <c r="U53" s="119"/>
      <c r="V53" s="119"/>
      <c r="W53" s="119"/>
      <c r="X53" s="119"/>
      <c r="Y53" s="119"/>
      <c r="Z53" s="119"/>
      <c r="AA53" s="119"/>
      <c r="AB53" s="119"/>
      <c r="AC53" s="119"/>
      <c r="AD53" s="119"/>
      <c r="AE53" s="119"/>
      <c r="AF53" s="119"/>
      <c r="AG53" s="120">
        <f>'01 - Stavební část'!J29</f>
        <v>0</v>
      </c>
      <c r="AH53" s="120"/>
      <c r="AI53" s="120"/>
      <c r="AJ53" s="120"/>
      <c r="AK53" s="120"/>
      <c r="AL53" s="120"/>
      <c r="AM53" s="120"/>
      <c r="AN53" s="120">
        <f>SUM(AG53,AT53)</f>
        <v>0</v>
      </c>
      <c r="AO53" s="120"/>
      <c r="AP53" s="120"/>
      <c r="AQ53" s="121" t="s">
        <v>85</v>
      </c>
      <c r="AR53" s="122"/>
      <c r="AS53" s="123">
        <v>0</v>
      </c>
      <c r="AT53" s="124">
        <f>ROUND(SUM(AV53:AW53),2)</f>
        <v>0</v>
      </c>
      <c r="AU53" s="125">
        <f>'01 - Stavební část'!P103</f>
        <v>0</v>
      </c>
      <c r="AV53" s="124">
        <f>'01 - Stavební část'!J32</f>
        <v>0</v>
      </c>
      <c r="AW53" s="124">
        <f>'01 - Stavební část'!J33</f>
        <v>0</v>
      </c>
      <c r="AX53" s="124">
        <f>'01 - Stavební část'!J34</f>
        <v>0</v>
      </c>
      <c r="AY53" s="124">
        <f>'01 - Stavební část'!J35</f>
        <v>0</v>
      </c>
      <c r="AZ53" s="124">
        <f>'01 - Stavební část'!F32</f>
        <v>0</v>
      </c>
      <c r="BA53" s="124">
        <f>'01 - Stavební část'!F33</f>
        <v>0</v>
      </c>
      <c r="BB53" s="124">
        <f>'01 - Stavební část'!F34</f>
        <v>0</v>
      </c>
      <c r="BC53" s="124">
        <f>'01 - Stavební část'!F35</f>
        <v>0</v>
      </c>
      <c r="BD53" s="126">
        <f>'01 - Stavební část'!F36</f>
        <v>0</v>
      </c>
      <c r="BT53" s="128" t="s">
        <v>81</v>
      </c>
      <c r="BV53" s="128" t="s">
        <v>76</v>
      </c>
      <c r="BW53" s="128" t="s">
        <v>86</v>
      </c>
      <c r="BX53" s="128" t="s">
        <v>80</v>
      </c>
      <c r="CL53" s="128"/>
    </row>
    <row r="54" spans="1:90" s="127" customFormat="1" ht="22.5" customHeight="1">
      <c r="A54" s="116" t="s">
        <v>82</v>
      </c>
      <c r="B54" s="117"/>
      <c r="C54" s="118"/>
      <c r="D54" s="118"/>
      <c r="E54" s="119" t="s">
        <v>87</v>
      </c>
      <c r="F54" s="119"/>
      <c r="G54" s="119"/>
      <c r="H54" s="119"/>
      <c r="I54" s="119"/>
      <c r="J54" s="118"/>
      <c r="K54" s="119" t="s">
        <v>88</v>
      </c>
      <c r="L54" s="119"/>
      <c r="M54" s="119"/>
      <c r="N54" s="119"/>
      <c r="O54" s="119"/>
      <c r="P54" s="119"/>
      <c r="Q54" s="119"/>
      <c r="R54" s="119"/>
      <c r="S54" s="119"/>
      <c r="T54" s="119"/>
      <c r="U54" s="119"/>
      <c r="V54" s="119"/>
      <c r="W54" s="119"/>
      <c r="X54" s="119"/>
      <c r="Y54" s="119"/>
      <c r="Z54" s="119"/>
      <c r="AA54" s="119"/>
      <c r="AB54" s="119"/>
      <c r="AC54" s="119"/>
      <c r="AD54" s="119"/>
      <c r="AE54" s="119"/>
      <c r="AF54" s="119"/>
      <c r="AG54" s="120">
        <f>'04 - Vzduchotechnika'!J29</f>
        <v>0</v>
      </c>
      <c r="AH54" s="120"/>
      <c r="AI54" s="120"/>
      <c r="AJ54" s="120"/>
      <c r="AK54" s="120"/>
      <c r="AL54" s="120"/>
      <c r="AM54" s="120"/>
      <c r="AN54" s="120">
        <f>SUM(AG54,AT54)</f>
        <v>0</v>
      </c>
      <c r="AO54" s="120"/>
      <c r="AP54" s="120"/>
      <c r="AQ54" s="121" t="s">
        <v>85</v>
      </c>
      <c r="AR54" s="122"/>
      <c r="AS54" s="123">
        <v>0</v>
      </c>
      <c r="AT54" s="124">
        <f>ROUND(SUM(AV54:AW54),2)</f>
        <v>0</v>
      </c>
      <c r="AU54" s="125">
        <f>'04 - Vzduchotechnika'!P87</f>
        <v>0</v>
      </c>
      <c r="AV54" s="124">
        <f>'04 - Vzduchotechnika'!J32</f>
        <v>0</v>
      </c>
      <c r="AW54" s="124">
        <f>'04 - Vzduchotechnika'!J33</f>
        <v>0</v>
      </c>
      <c r="AX54" s="124">
        <f>'04 - Vzduchotechnika'!J34</f>
        <v>0</v>
      </c>
      <c r="AY54" s="124">
        <f>'04 - Vzduchotechnika'!J35</f>
        <v>0</v>
      </c>
      <c r="AZ54" s="124">
        <f>'04 - Vzduchotechnika'!F32</f>
        <v>0</v>
      </c>
      <c r="BA54" s="124">
        <f>'04 - Vzduchotechnika'!F33</f>
        <v>0</v>
      </c>
      <c r="BB54" s="124">
        <f>'04 - Vzduchotechnika'!F34</f>
        <v>0</v>
      </c>
      <c r="BC54" s="124">
        <f>'04 - Vzduchotechnika'!F35</f>
        <v>0</v>
      </c>
      <c r="BD54" s="126">
        <f>'04 - Vzduchotechnika'!F36</f>
        <v>0</v>
      </c>
      <c r="BT54" s="128" t="s">
        <v>81</v>
      </c>
      <c r="BV54" s="128" t="s">
        <v>76</v>
      </c>
      <c r="BW54" s="128" t="s">
        <v>89</v>
      </c>
      <c r="BX54" s="128" t="s">
        <v>80</v>
      </c>
      <c r="CL54" s="128"/>
    </row>
    <row r="55" spans="1:90" s="127" customFormat="1" ht="22.5" customHeight="1">
      <c r="A55" s="116" t="s">
        <v>82</v>
      </c>
      <c r="B55" s="117"/>
      <c r="C55" s="118"/>
      <c r="D55" s="118"/>
      <c r="E55" s="119" t="s">
        <v>90</v>
      </c>
      <c r="F55" s="119"/>
      <c r="G55" s="119"/>
      <c r="H55" s="119"/>
      <c r="I55" s="119"/>
      <c r="J55" s="118"/>
      <c r="K55" s="119" t="s">
        <v>91</v>
      </c>
      <c r="L55" s="119"/>
      <c r="M55" s="119"/>
      <c r="N55" s="119"/>
      <c r="O55" s="119"/>
      <c r="P55" s="119"/>
      <c r="Q55" s="119"/>
      <c r="R55" s="119"/>
      <c r="S55" s="119"/>
      <c r="T55" s="119"/>
      <c r="U55" s="119"/>
      <c r="V55" s="119"/>
      <c r="W55" s="119"/>
      <c r="X55" s="119"/>
      <c r="Y55" s="119"/>
      <c r="Z55" s="119"/>
      <c r="AA55" s="119"/>
      <c r="AB55" s="119"/>
      <c r="AC55" s="119"/>
      <c r="AD55" s="119"/>
      <c r="AE55" s="119"/>
      <c r="AF55" s="119"/>
      <c r="AG55" s="120">
        <f>'05 - Silnoproudá elektroi...'!J29</f>
        <v>0</v>
      </c>
      <c r="AH55" s="120"/>
      <c r="AI55" s="120"/>
      <c r="AJ55" s="120"/>
      <c r="AK55" s="120"/>
      <c r="AL55" s="120"/>
      <c r="AM55" s="120"/>
      <c r="AN55" s="120">
        <f>SUM(AG55,AT55)</f>
        <v>0</v>
      </c>
      <c r="AO55" s="120"/>
      <c r="AP55" s="120"/>
      <c r="AQ55" s="121" t="s">
        <v>85</v>
      </c>
      <c r="AR55" s="122"/>
      <c r="AS55" s="123">
        <v>0</v>
      </c>
      <c r="AT55" s="124">
        <f>ROUND(SUM(AV55:AW55),2)</f>
        <v>0</v>
      </c>
      <c r="AU55" s="125">
        <f>'05 - Silnoproudá elektroi...'!P86</f>
        <v>0</v>
      </c>
      <c r="AV55" s="124">
        <f>'05 - Silnoproudá elektroi...'!J32</f>
        <v>0</v>
      </c>
      <c r="AW55" s="124">
        <f>'05 - Silnoproudá elektroi...'!J33</f>
        <v>0</v>
      </c>
      <c r="AX55" s="124">
        <f>'05 - Silnoproudá elektroi...'!J34</f>
        <v>0</v>
      </c>
      <c r="AY55" s="124">
        <f>'05 - Silnoproudá elektroi...'!J35</f>
        <v>0</v>
      </c>
      <c r="AZ55" s="124">
        <f>'05 - Silnoproudá elektroi...'!F32</f>
        <v>0</v>
      </c>
      <c r="BA55" s="124">
        <f>'05 - Silnoproudá elektroi...'!F33</f>
        <v>0</v>
      </c>
      <c r="BB55" s="124">
        <f>'05 - Silnoproudá elektroi...'!F34</f>
        <v>0</v>
      </c>
      <c r="BC55" s="124">
        <f>'05 - Silnoproudá elektroi...'!F35</f>
        <v>0</v>
      </c>
      <c r="BD55" s="126">
        <f>'05 - Silnoproudá elektroi...'!F36</f>
        <v>0</v>
      </c>
      <c r="BT55" s="128" t="s">
        <v>81</v>
      </c>
      <c r="BV55" s="128" t="s">
        <v>76</v>
      </c>
      <c r="BW55" s="128" t="s">
        <v>92</v>
      </c>
      <c r="BX55" s="128" t="s">
        <v>80</v>
      </c>
      <c r="CL55" s="128"/>
    </row>
    <row r="56" spans="1:90" s="127" customFormat="1" ht="22.5" customHeight="1">
      <c r="A56" s="116" t="s">
        <v>82</v>
      </c>
      <c r="B56" s="117"/>
      <c r="C56" s="118"/>
      <c r="D56" s="118"/>
      <c r="E56" s="119" t="s">
        <v>93</v>
      </c>
      <c r="F56" s="119"/>
      <c r="G56" s="119"/>
      <c r="H56" s="119"/>
      <c r="I56" s="119"/>
      <c r="J56" s="118"/>
      <c r="K56" s="119" t="s">
        <v>94</v>
      </c>
      <c r="L56" s="119"/>
      <c r="M56" s="119"/>
      <c r="N56" s="119"/>
      <c r="O56" s="119"/>
      <c r="P56" s="119"/>
      <c r="Q56" s="119"/>
      <c r="R56" s="119"/>
      <c r="S56" s="119"/>
      <c r="T56" s="119"/>
      <c r="U56" s="119"/>
      <c r="V56" s="119"/>
      <c r="W56" s="119"/>
      <c r="X56" s="119"/>
      <c r="Y56" s="119"/>
      <c r="Z56" s="119"/>
      <c r="AA56" s="119"/>
      <c r="AB56" s="119"/>
      <c r="AC56" s="119"/>
      <c r="AD56" s="119"/>
      <c r="AE56" s="119"/>
      <c r="AF56" s="119"/>
      <c r="AG56" s="120">
        <f>'06 - Elektrická požární s...'!J29</f>
        <v>0</v>
      </c>
      <c r="AH56" s="120"/>
      <c r="AI56" s="120"/>
      <c r="AJ56" s="120"/>
      <c r="AK56" s="120"/>
      <c r="AL56" s="120"/>
      <c r="AM56" s="120"/>
      <c r="AN56" s="120">
        <f>SUM(AG56,AT56)</f>
        <v>0</v>
      </c>
      <c r="AO56" s="120"/>
      <c r="AP56" s="120"/>
      <c r="AQ56" s="121" t="s">
        <v>85</v>
      </c>
      <c r="AR56" s="122"/>
      <c r="AS56" s="123">
        <v>0</v>
      </c>
      <c r="AT56" s="124">
        <f>ROUND(SUM(AV56:AW56),2)</f>
        <v>0</v>
      </c>
      <c r="AU56" s="125">
        <f>'06 - Elektrická požární s...'!P90</f>
        <v>0</v>
      </c>
      <c r="AV56" s="124">
        <f>'06 - Elektrická požární s...'!J32</f>
        <v>0</v>
      </c>
      <c r="AW56" s="124">
        <f>'06 - Elektrická požární s...'!J33</f>
        <v>0</v>
      </c>
      <c r="AX56" s="124">
        <f>'06 - Elektrická požární s...'!J34</f>
        <v>0</v>
      </c>
      <c r="AY56" s="124">
        <f>'06 - Elektrická požární s...'!J35</f>
        <v>0</v>
      </c>
      <c r="AZ56" s="124">
        <f>'06 - Elektrická požární s...'!F32</f>
        <v>0</v>
      </c>
      <c r="BA56" s="124">
        <f>'06 - Elektrická požární s...'!F33</f>
        <v>0</v>
      </c>
      <c r="BB56" s="124">
        <f>'06 - Elektrická požární s...'!F34</f>
        <v>0</v>
      </c>
      <c r="BC56" s="124">
        <f>'06 - Elektrická požární s...'!F35</f>
        <v>0</v>
      </c>
      <c r="BD56" s="126">
        <f>'06 - Elektrická požární s...'!F36</f>
        <v>0</v>
      </c>
      <c r="BT56" s="128" t="s">
        <v>81</v>
      </c>
      <c r="BV56" s="128" t="s">
        <v>76</v>
      </c>
      <c r="BW56" s="128" t="s">
        <v>95</v>
      </c>
      <c r="BX56" s="128" t="s">
        <v>80</v>
      </c>
      <c r="CL56" s="128"/>
    </row>
    <row r="57" spans="1:90" s="127" customFormat="1" ht="22.5" customHeight="1">
      <c r="A57" s="116" t="s">
        <v>82</v>
      </c>
      <c r="B57" s="117"/>
      <c r="C57" s="118"/>
      <c r="D57" s="118"/>
      <c r="E57" s="119" t="s">
        <v>96</v>
      </c>
      <c r="F57" s="119"/>
      <c r="G57" s="119"/>
      <c r="H57" s="119"/>
      <c r="I57" s="119"/>
      <c r="J57" s="118"/>
      <c r="K57" s="119" t="s">
        <v>97</v>
      </c>
      <c r="L57" s="119"/>
      <c r="M57" s="119"/>
      <c r="N57" s="119"/>
      <c r="O57" s="119"/>
      <c r="P57" s="119"/>
      <c r="Q57" s="119"/>
      <c r="R57" s="119"/>
      <c r="S57" s="119"/>
      <c r="T57" s="119"/>
      <c r="U57" s="119"/>
      <c r="V57" s="119"/>
      <c r="W57" s="119"/>
      <c r="X57" s="119"/>
      <c r="Y57" s="119"/>
      <c r="Z57" s="119"/>
      <c r="AA57" s="119"/>
      <c r="AB57" s="119"/>
      <c r="AC57" s="119"/>
      <c r="AD57" s="119"/>
      <c r="AE57" s="119"/>
      <c r="AF57" s="119"/>
      <c r="AG57" s="120">
        <f>'99 - Vedlejší a ostatní n...'!J29</f>
        <v>0</v>
      </c>
      <c r="AH57" s="120"/>
      <c r="AI57" s="120"/>
      <c r="AJ57" s="120"/>
      <c r="AK57" s="120"/>
      <c r="AL57" s="120"/>
      <c r="AM57" s="120"/>
      <c r="AN57" s="120">
        <f>SUM(AG57,AT57)</f>
        <v>0</v>
      </c>
      <c r="AO57" s="120"/>
      <c r="AP57" s="120"/>
      <c r="AQ57" s="121" t="s">
        <v>85</v>
      </c>
      <c r="AR57" s="122"/>
      <c r="AS57" s="129">
        <v>0</v>
      </c>
      <c r="AT57" s="130">
        <f>ROUND(SUM(AV57:AW57),2)</f>
        <v>0</v>
      </c>
      <c r="AU57" s="131">
        <f>'99 - Vedlejší a ostatní n...'!P87</f>
        <v>0</v>
      </c>
      <c r="AV57" s="130">
        <f>'99 - Vedlejší a ostatní n...'!J32</f>
        <v>0</v>
      </c>
      <c r="AW57" s="130">
        <f>'99 - Vedlejší a ostatní n...'!J33</f>
        <v>0</v>
      </c>
      <c r="AX57" s="130">
        <f>'99 - Vedlejší a ostatní n...'!J34</f>
        <v>0</v>
      </c>
      <c r="AY57" s="130">
        <f>'99 - Vedlejší a ostatní n...'!J35</f>
        <v>0</v>
      </c>
      <c r="AZ57" s="130">
        <f>'99 - Vedlejší a ostatní n...'!F32</f>
        <v>0</v>
      </c>
      <c r="BA57" s="130">
        <f>'99 - Vedlejší a ostatní n...'!F33</f>
        <v>0</v>
      </c>
      <c r="BB57" s="130">
        <f>'99 - Vedlejší a ostatní n...'!F34</f>
        <v>0</v>
      </c>
      <c r="BC57" s="130">
        <f>'99 - Vedlejší a ostatní n...'!F35</f>
        <v>0</v>
      </c>
      <c r="BD57" s="132">
        <f>'99 - Vedlejší a ostatní n...'!F36</f>
        <v>0</v>
      </c>
      <c r="BT57" s="128" t="s">
        <v>81</v>
      </c>
      <c r="BV57" s="128" t="s">
        <v>76</v>
      </c>
      <c r="BW57" s="128" t="s">
        <v>98</v>
      </c>
      <c r="BX57" s="128" t="s">
        <v>80</v>
      </c>
      <c r="CL57" s="128"/>
    </row>
    <row r="58" spans="2:44" s="30" customFormat="1" ht="30" customHeight="1">
      <c r="B58" s="31"/>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7"/>
    </row>
    <row r="59" spans="2:44" s="30" customFormat="1" ht="6.95" customHeight="1">
      <c r="B59" s="52"/>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7"/>
    </row>
  </sheetData>
  <mergeCells count="61">
    <mergeCell ref="AR2:BE2"/>
    <mergeCell ref="K5:AO5"/>
    <mergeCell ref="BE5:BE32"/>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G51:AM51"/>
    <mergeCell ref="AN51:AP51"/>
    <mergeCell ref="D52:H52"/>
    <mergeCell ref="J52:AF52"/>
    <mergeCell ref="AG52:AM52"/>
    <mergeCell ref="AN52:AP52"/>
    <mergeCell ref="E53:I53"/>
    <mergeCell ref="K53:AF53"/>
    <mergeCell ref="AG53:AM53"/>
    <mergeCell ref="AN53:AP53"/>
    <mergeCell ref="E54:I54"/>
    <mergeCell ref="K54:AF54"/>
    <mergeCell ref="AG54:AM54"/>
    <mergeCell ref="AN54:AP54"/>
    <mergeCell ref="E55:I55"/>
    <mergeCell ref="K55:AF55"/>
    <mergeCell ref="AG55:AM55"/>
    <mergeCell ref="AN55:AP55"/>
    <mergeCell ref="E56:I56"/>
    <mergeCell ref="K56:AF56"/>
    <mergeCell ref="AG56:AM56"/>
    <mergeCell ref="AN56:AP56"/>
    <mergeCell ref="E57:I57"/>
    <mergeCell ref="K57:AF57"/>
    <mergeCell ref="AG57:AM57"/>
    <mergeCell ref="AN57:AP57"/>
  </mergeCells>
  <hyperlinks>
    <hyperlink ref="K1" location="C2" display="1) Rekapitulace stavby"/>
    <hyperlink ref="W1" location="C51" display="2) Rekapitulace objektů stavby a soupisů prací"/>
    <hyperlink ref="A53" location="'01 - Stavební část'!C2" display="/"/>
    <hyperlink ref="A54" location="'04 - Vzduchotechnika'!C2" display="/"/>
    <hyperlink ref="A55" r:id="rId1" display="/"/>
    <hyperlink ref="A56" r:id="rId2" display="/"/>
    <hyperlink ref="A57" r:id="rId3" display="/"/>
  </hyperlinks>
  <printOptions/>
  <pageMargins left="0.583333333333333" right="0.583333333333333" top="0.583333333333333" bottom="0.583333333333333" header="0.511805555555555" footer="0"/>
  <pageSetup fitToHeight="100" fitToWidth="1" horizontalDpi="300" verticalDpi="300" orientation="landscape" paperSize="9" copies="1"/>
  <headerFooter>
    <oddFooter>&amp;CStrana &amp;P z &amp;N</oddFooter>
  </headerFooter>
  <drawing r:id="rId4"/>
</worksheet>
</file>

<file path=xl/worksheets/sheet2.xml><?xml version="1.0" encoding="utf-8"?>
<worksheet xmlns="http://schemas.openxmlformats.org/spreadsheetml/2006/main" xmlns:r="http://schemas.openxmlformats.org/officeDocument/2006/relationships">
  <sheetPr>
    <pageSetUpPr fitToPage="1"/>
  </sheetPr>
  <dimension ref="A1:BR451"/>
  <sheetViews>
    <sheetView showGridLines="0" workbookViewId="0" topLeftCell="A1">
      <pane ySplit="1" topLeftCell="A2" activePane="bottomLeft" state="frozen"/>
      <selection pane="topLeft" activeCell="A1" sqref="A1"/>
      <selection pane="bottomLeft" activeCell="F133" sqref="F133"/>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3" customWidth="1"/>
    <col min="10" max="10" width="23.5" style="0" customWidth="1"/>
    <col min="11" max="11" width="15.5" style="0" customWidth="1"/>
    <col min="12" max="12" width="8.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32" max="43" width="8.5" style="0" customWidth="1"/>
    <col min="44" max="65" width="9.33203125" style="0" hidden="1" customWidth="1"/>
    <col min="66" max="1025" width="8.5" style="0" customWidth="1"/>
  </cols>
  <sheetData>
    <row r="1" spans="1:70" ht="21.85" customHeight="1">
      <c r="A1" s="6"/>
      <c r="B1" s="134"/>
      <c r="C1" s="134"/>
      <c r="D1" s="135" t="s">
        <v>1</v>
      </c>
      <c r="E1" s="134"/>
      <c r="F1" s="136" t="s">
        <v>99</v>
      </c>
      <c r="G1" s="136" t="s">
        <v>100</v>
      </c>
      <c r="H1" s="136"/>
      <c r="I1" s="137"/>
      <c r="J1" s="136" t="s">
        <v>101</v>
      </c>
      <c r="K1" s="135" t="s">
        <v>102</v>
      </c>
      <c r="L1" s="136" t="s">
        <v>103</v>
      </c>
      <c r="M1" s="136"/>
      <c r="N1" s="136"/>
      <c r="O1" s="136"/>
      <c r="P1" s="136"/>
      <c r="Q1" s="136"/>
      <c r="R1" s="136"/>
      <c r="S1" s="136"/>
      <c r="T1" s="136"/>
      <c r="U1" s="5"/>
      <c r="V1" s="5"/>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row>
    <row r="2" spans="3:46" ht="36.95" customHeight="1">
      <c r="L2" s="9"/>
      <c r="M2" s="9"/>
      <c r="N2" s="9"/>
      <c r="O2" s="9"/>
      <c r="P2" s="9"/>
      <c r="Q2" s="9"/>
      <c r="R2" s="9"/>
      <c r="S2" s="9"/>
      <c r="T2" s="9"/>
      <c r="U2" s="9"/>
      <c r="V2" s="9"/>
      <c r="AT2" s="10" t="s">
        <v>86</v>
      </c>
    </row>
    <row r="3" spans="2:46" ht="6.95" customHeight="1">
      <c r="B3" s="11"/>
      <c r="C3" s="12"/>
      <c r="D3" s="12"/>
      <c r="E3" s="12"/>
      <c r="F3" s="12"/>
      <c r="G3" s="12"/>
      <c r="H3" s="12"/>
      <c r="I3" s="138"/>
      <c r="J3" s="12"/>
      <c r="K3" s="13"/>
      <c r="AT3" s="10" t="s">
        <v>81</v>
      </c>
    </row>
    <row r="4" spans="2:46" ht="36.95" customHeight="1">
      <c r="B4" s="14"/>
      <c r="C4" s="15"/>
      <c r="D4" s="16" t="s">
        <v>104</v>
      </c>
      <c r="E4" s="15"/>
      <c r="F4" s="15"/>
      <c r="G4" s="15"/>
      <c r="H4" s="15"/>
      <c r="I4" s="139"/>
      <c r="J4" s="15"/>
      <c r="K4" s="17"/>
      <c r="M4" s="18" t="s">
        <v>12</v>
      </c>
      <c r="AT4" s="10" t="s">
        <v>6</v>
      </c>
    </row>
    <row r="5" spans="2:11" ht="6.95" customHeight="1">
      <c r="B5" s="14"/>
      <c r="C5" s="15"/>
      <c r="D5" s="15"/>
      <c r="E5" s="15"/>
      <c r="F5" s="15"/>
      <c r="G5" s="15"/>
      <c r="H5" s="15"/>
      <c r="I5" s="139"/>
      <c r="J5" s="15"/>
      <c r="K5" s="17"/>
    </row>
    <row r="6" spans="2:11" ht="12.8">
      <c r="B6" s="14"/>
      <c r="C6" s="15"/>
      <c r="D6" s="25" t="s">
        <v>18</v>
      </c>
      <c r="E6" s="15"/>
      <c r="F6" s="15"/>
      <c r="G6" s="15"/>
      <c r="H6" s="15"/>
      <c r="I6" s="139"/>
      <c r="J6" s="15"/>
      <c r="K6" s="17"/>
    </row>
    <row r="7" spans="2:11" ht="22.5" customHeight="1">
      <c r="B7" s="14"/>
      <c r="C7" s="15"/>
      <c r="D7" s="15"/>
      <c r="E7" s="140" t="str">
        <f>'Rekapitulace stavby'!K6</f>
        <v>NZM Valtice</v>
      </c>
      <c r="F7" s="140"/>
      <c r="G7" s="140"/>
      <c r="H7" s="140"/>
      <c r="I7" s="139"/>
      <c r="J7" s="15"/>
      <c r="K7" s="17"/>
    </row>
    <row r="8" spans="2:11" ht="12.8">
      <c r="B8" s="14"/>
      <c r="C8" s="15"/>
      <c r="D8" s="25" t="s">
        <v>105</v>
      </c>
      <c r="E8" s="15"/>
      <c r="F8" s="15"/>
      <c r="G8" s="15"/>
      <c r="H8" s="15"/>
      <c r="I8" s="139"/>
      <c r="J8" s="15"/>
      <c r="K8" s="17"/>
    </row>
    <row r="9" spans="2:11" s="30" customFormat="1" ht="22.5" customHeight="1">
      <c r="B9" s="31"/>
      <c r="C9" s="32"/>
      <c r="D9" s="32"/>
      <c r="E9" s="140" t="s">
        <v>106</v>
      </c>
      <c r="F9" s="140"/>
      <c r="G9" s="140"/>
      <c r="H9" s="140"/>
      <c r="I9" s="141"/>
      <c r="J9" s="32"/>
      <c r="K9" s="36"/>
    </row>
    <row r="10" spans="2:11" s="30" customFormat="1" ht="12.8">
      <c r="B10" s="31"/>
      <c r="C10" s="32"/>
      <c r="D10" s="25" t="s">
        <v>107</v>
      </c>
      <c r="E10" s="32"/>
      <c r="F10" s="32"/>
      <c r="G10" s="32"/>
      <c r="H10" s="32"/>
      <c r="I10" s="141"/>
      <c r="J10" s="32"/>
      <c r="K10" s="36"/>
    </row>
    <row r="11" spans="2:11" s="30" customFormat="1" ht="36.95" customHeight="1">
      <c r="B11" s="31"/>
      <c r="C11" s="32"/>
      <c r="D11" s="32"/>
      <c r="E11" s="69" t="s">
        <v>108</v>
      </c>
      <c r="F11" s="69"/>
      <c r="G11" s="69"/>
      <c r="H11" s="69"/>
      <c r="I11" s="141"/>
      <c r="J11" s="32"/>
      <c r="K11" s="36"/>
    </row>
    <row r="12" spans="2:11" s="30" customFormat="1" ht="12.8">
      <c r="B12" s="31"/>
      <c r="C12" s="32"/>
      <c r="D12" s="32"/>
      <c r="E12" s="32"/>
      <c r="F12" s="32"/>
      <c r="G12" s="32"/>
      <c r="H12" s="32"/>
      <c r="I12" s="141"/>
      <c r="J12" s="32"/>
      <c r="K12" s="36"/>
    </row>
    <row r="13" spans="2:11" s="30" customFormat="1" ht="14.4" customHeight="1">
      <c r="B13" s="31"/>
      <c r="C13" s="32"/>
      <c r="D13" s="25" t="s">
        <v>21</v>
      </c>
      <c r="E13" s="32"/>
      <c r="F13" s="21"/>
      <c r="G13" s="32"/>
      <c r="H13" s="32"/>
      <c r="I13" s="142" t="s">
        <v>22</v>
      </c>
      <c r="J13" s="21"/>
      <c r="K13" s="36"/>
    </row>
    <row r="14" spans="2:11" s="30" customFormat="1" ht="14.4" customHeight="1">
      <c r="B14" s="31"/>
      <c r="C14" s="32"/>
      <c r="D14" s="25" t="s">
        <v>24</v>
      </c>
      <c r="E14" s="32"/>
      <c r="F14" s="21" t="s">
        <v>25</v>
      </c>
      <c r="G14" s="32"/>
      <c r="H14" s="32"/>
      <c r="I14" s="142" t="s">
        <v>26</v>
      </c>
      <c r="J14" s="72" t="str">
        <f>'Rekapitulace stavby'!AN8</f>
        <v>1.5.2016</v>
      </c>
      <c r="K14" s="36"/>
    </row>
    <row r="15" spans="2:11" s="30" customFormat="1" ht="10.8" customHeight="1">
      <c r="B15" s="31"/>
      <c r="C15" s="32"/>
      <c r="D15" s="32"/>
      <c r="E15" s="32"/>
      <c r="F15" s="32"/>
      <c r="G15" s="32"/>
      <c r="H15" s="32"/>
      <c r="I15" s="141"/>
      <c r="J15" s="32"/>
      <c r="K15" s="36"/>
    </row>
    <row r="16" spans="2:11" s="30" customFormat="1" ht="14.4" customHeight="1">
      <c r="B16" s="31"/>
      <c r="C16" s="32"/>
      <c r="D16" s="25" t="s">
        <v>30</v>
      </c>
      <c r="E16" s="32"/>
      <c r="F16" s="32"/>
      <c r="G16" s="32"/>
      <c r="H16" s="32"/>
      <c r="I16" s="142" t="s">
        <v>31</v>
      </c>
      <c r="J16" s="21" t="str">
        <f>IF('Rekapitulace stavby'!AN10="","",'Rekapitulace stavby'!AN10)</f>
        <v/>
      </c>
      <c r="K16" s="36"/>
    </row>
    <row r="17" spans="2:11" s="30" customFormat="1" ht="18" customHeight="1">
      <c r="B17" s="31"/>
      <c r="C17" s="32"/>
      <c r="D17" s="32"/>
      <c r="E17" s="21" t="str">
        <f>IF('Rekapitulace stavby'!E11="","",'Rekapitulace stavby'!E11)</f>
        <v/>
      </c>
      <c r="F17" s="32"/>
      <c r="G17" s="32"/>
      <c r="H17" s="32"/>
      <c r="I17" s="142" t="s">
        <v>33</v>
      </c>
      <c r="J17" s="21" t="str">
        <f>IF('Rekapitulace stavby'!AN11="","",'Rekapitulace stavby'!AN11)</f>
        <v/>
      </c>
      <c r="K17" s="36"/>
    </row>
    <row r="18" spans="2:11" s="30" customFormat="1" ht="6.95" customHeight="1">
      <c r="B18" s="31"/>
      <c r="C18" s="32"/>
      <c r="D18" s="32"/>
      <c r="E18" s="32"/>
      <c r="F18" s="32"/>
      <c r="G18" s="32"/>
      <c r="H18" s="32"/>
      <c r="I18" s="141"/>
      <c r="J18" s="32"/>
      <c r="K18" s="36"/>
    </row>
    <row r="19" spans="2:11" s="30" customFormat="1" ht="14.4" customHeight="1">
      <c r="B19" s="31"/>
      <c r="C19" s="32"/>
      <c r="D19" s="25" t="s">
        <v>34</v>
      </c>
      <c r="E19" s="32"/>
      <c r="F19" s="32"/>
      <c r="G19" s="32"/>
      <c r="H19" s="32"/>
      <c r="I19" s="142" t="s">
        <v>31</v>
      </c>
      <c r="J19" s="21" t="str">
        <f>IF('Rekapitulace stavby'!AN13="Vyplň údaj","",IF('Rekapitulace stavby'!AN13="","",'Rekapitulace stavby'!AN13))</f>
        <v/>
      </c>
      <c r="K19" s="36"/>
    </row>
    <row r="20" spans="2:11" s="30" customFormat="1" ht="18" customHeight="1">
      <c r="B20" s="31"/>
      <c r="C20" s="32"/>
      <c r="D20" s="32"/>
      <c r="E20" s="21" t="str">
        <f>IF('Rekapitulace stavby'!E14="Vyplň údaj","",IF('Rekapitulace stavby'!E14="","",'Rekapitulace stavby'!E14))</f>
        <v/>
      </c>
      <c r="F20" s="32"/>
      <c r="G20" s="32"/>
      <c r="H20" s="32"/>
      <c r="I20" s="142" t="s">
        <v>33</v>
      </c>
      <c r="J20" s="21" t="str">
        <f>IF('Rekapitulace stavby'!AN14="Vyplň údaj","",IF('Rekapitulace stavby'!AN14="","",'Rekapitulace stavby'!AN14))</f>
        <v/>
      </c>
      <c r="K20" s="36"/>
    </row>
    <row r="21" spans="2:11" s="30" customFormat="1" ht="6.95" customHeight="1">
      <c r="B21" s="31"/>
      <c r="C21" s="32"/>
      <c r="D21" s="32"/>
      <c r="E21" s="32"/>
      <c r="F21" s="32"/>
      <c r="G21" s="32"/>
      <c r="H21" s="32"/>
      <c r="I21" s="141"/>
      <c r="J21" s="32"/>
      <c r="K21" s="36"/>
    </row>
    <row r="22" spans="2:11" s="30" customFormat="1" ht="14.4" customHeight="1">
      <c r="B22" s="31"/>
      <c r="C22" s="32"/>
      <c r="D22" s="25" t="s">
        <v>36</v>
      </c>
      <c r="E22" s="32"/>
      <c r="F22" s="32"/>
      <c r="G22" s="32"/>
      <c r="H22" s="32"/>
      <c r="I22" s="142" t="s">
        <v>31</v>
      </c>
      <c r="J22" s="21" t="str">
        <f>IF('Rekapitulace stavby'!AN16="","",'Rekapitulace stavby'!AN16)</f>
        <v/>
      </c>
      <c r="K22" s="36"/>
    </row>
    <row r="23" spans="2:11" s="30" customFormat="1" ht="18" customHeight="1">
      <c r="B23" s="31"/>
      <c r="C23" s="32"/>
      <c r="D23" s="32"/>
      <c r="E23" s="21" t="str">
        <f>IF('Rekapitulace stavby'!E17="","",'Rekapitulace stavby'!E17)</f>
        <v/>
      </c>
      <c r="F23" s="32"/>
      <c r="G23" s="32"/>
      <c r="H23" s="32"/>
      <c r="I23" s="142" t="s">
        <v>33</v>
      </c>
      <c r="J23" s="21" t="str">
        <f>IF('Rekapitulace stavby'!AN17="","",'Rekapitulace stavby'!AN17)</f>
        <v/>
      </c>
      <c r="K23" s="36"/>
    </row>
    <row r="24" spans="2:11" s="30" customFormat="1" ht="6.95" customHeight="1">
      <c r="B24" s="31"/>
      <c r="C24" s="32"/>
      <c r="D24" s="32"/>
      <c r="E24" s="32"/>
      <c r="F24" s="32"/>
      <c r="G24" s="32"/>
      <c r="H24" s="32"/>
      <c r="I24" s="141"/>
      <c r="J24" s="32"/>
      <c r="K24" s="36"/>
    </row>
    <row r="25" spans="2:11" s="30" customFormat="1" ht="14.4" customHeight="1">
      <c r="B25" s="31"/>
      <c r="C25" s="32"/>
      <c r="D25" s="25" t="s">
        <v>38</v>
      </c>
      <c r="E25" s="32"/>
      <c r="F25" s="32"/>
      <c r="G25" s="32"/>
      <c r="H25" s="32"/>
      <c r="I25" s="141"/>
      <c r="J25" s="32"/>
      <c r="K25" s="36"/>
    </row>
    <row r="26" spans="2:11" s="143" customFormat="1" ht="22.5" customHeight="1">
      <c r="B26" s="144"/>
      <c r="C26" s="145"/>
      <c r="D26" s="145"/>
      <c r="E26" s="28" t="s">
        <v>109</v>
      </c>
      <c r="F26" s="28"/>
      <c r="G26" s="28"/>
      <c r="H26" s="28"/>
      <c r="I26" s="146"/>
      <c r="J26" s="145"/>
      <c r="K26" s="147"/>
    </row>
    <row r="27" spans="2:11" s="30" customFormat="1" ht="6.95" customHeight="1">
      <c r="B27" s="31"/>
      <c r="C27" s="32"/>
      <c r="D27" s="32"/>
      <c r="E27" s="32"/>
      <c r="F27" s="32"/>
      <c r="G27" s="32"/>
      <c r="H27" s="32"/>
      <c r="I27" s="141"/>
      <c r="J27" s="32"/>
      <c r="K27" s="36"/>
    </row>
    <row r="28" spans="2:11" s="30" customFormat="1" ht="6.95" customHeight="1">
      <c r="B28" s="31"/>
      <c r="C28" s="32"/>
      <c r="D28" s="89"/>
      <c r="E28" s="89"/>
      <c r="F28" s="89"/>
      <c r="G28" s="89"/>
      <c r="H28" s="89"/>
      <c r="I28" s="148"/>
      <c r="J28" s="89"/>
      <c r="K28" s="149"/>
    </row>
    <row r="29" spans="2:11" s="30" customFormat="1" ht="25.5" customHeight="1">
      <c r="B29" s="31"/>
      <c r="C29" s="32"/>
      <c r="D29" s="150" t="s">
        <v>40</v>
      </c>
      <c r="E29" s="32"/>
      <c r="F29" s="32"/>
      <c r="G29" s="32"/>
      <c r="H29" s="32"/>
      <c r="I29" s="141"/>
      <c r="J29" s="94">
        <f>ROUND(J103,2)</f>
        <v>0</v>
      </c>
      <c r="K29" s="36"/>
    </row>
    <row r="30" spans="2:11" s="30" customFormat="1" ht="6.95" customHeight="1">
      <c r="B30" s="31"/>
      <c r="C30" s="32"/>
      <c r="D30" s="89"/>
      <c r="E30" s="89"/>
      <c r="F30" s="89"/>
      <c r="G30" s="89"/>
      <c r="H30" s="89"/>
      <c r="I30" s="148"/>
      <c r="J30" s="89"/>
      <c r="K30" s="149"/>
    </row>
    <row r="31" spans="2:11" s="30" customFormat="1" ht="14.4" customHeight="1">
      <c r="B31" s="31"/>
      <c r="C31" s="32"/>
      <c r="D31" s="32"/>
      <c r="E31" s="32"/>
      <c r="F31" s="37" t="s">
        <v>42</v>
      </c>
      <c r="G31" s="32"/>
      <c r="H31" s="32"/>
      <c r="I31" s="151" t="s">
        <v>41</v>
      </c>
      <c r="J31" s="37" t="s">
        <v>43</v>
      </c>
      <c r="K31" s="36"/>
    </row>
    <row r="32" spans="2:11" s="30" customFormat="1" ht="14.4" customHeight="1">
      <c r="B32" s="31"/>
      <c r="C32" s="32"/>
      <c r="D32" s="41" t="s">
        <v>44</v>
      </c>
      <c r="E32" s="41" t="s">
        <v>45</v>
      </c>
      <c r="F32" s="152">
        <f>ROUND(SUM(BE103:BE450),2)</f>
        <v>0</v>
      </c>
      <c r="G32" s="32"/>
      <c r="H32" s="32"/>
      <c r="I32" s="153">
        <v>0.21</v>
      </c>
      <c r="J32" s="152">
        <f>ROUND(ROUND((SUM(BE103:BE450)),2)*I32,2)</f>
        <v>0</v>
      </c>
      <c r="K32" s="36"/>
    </row>
    <row r="33" spans="2:11" s="30" customFormat="1" ht="14.4" customHeight="1">
      <c r="B33" s="31"/>
      <c r="C33" s="32"/>
      <c r="D33" s="32"/>
      <c r="E33" s="41" t="s">
        <v>46</v>
      </c>
      <c r="F33" s="152">
        <f>ROUND(SUM(BF103:BF450),2)</f>
        <v>0</v>
      </c>
      <c r="G33" s="32"/>
      <c r="H33" s="32"/>
      <c r="I33" s="153">
        <v>0.15</v>
      </c>
      <c r="J33" s="152">
        <f>ROUND(ROUND((SUM(BF103:BF450)),2)*I33,2)</f>
        <v>0</v>
      </c>
      <c r="K33" s="36"/>
    </row>
    <row r="34" spans="2:11" s="30" customFormat="1" ht="14.4" customHeight="1" hidden="1">
      <c r="B34" s="31"/>
      <c r="C34" s="32"/>
      <c r="D34" s="32"/>
      <c r="E34" s="41" t="s">
        <v>47</v>
      </c>
      <c r="F34" s="152">
        <f>ROUND(SUM(BG103:BG450),2)</f>
        <v>0</v>
      </c>
      <c r="G34" s="32"/>
      <c r="H34" s="32"/>
      <c r="I34" s="153">
        <v>0.21</v>
      </c>
      <c r="J34" s="152">
        <v>0</v>
      </c>
      <c r="K34" s="36"/>
    </row>
    <row r="35" spans="2:11" s="30" customFormat="1" ht="14.4" customHeight="1" hidden="1">
      <c r="B35" s="31"/>
      <c r="C35" s="32"/>
      <c r="D35" s="32"/>
      <c r="E35" s="41" t="s">
        <v>48</v>
      </c>
      <c r="F35" s="152">
        <f>ROUND(SUM(BH103:BH450),2)</f>
        <v>0</v>
      </c>
      <c r="G35" s="32"/>
      <c r="H35" s="32"/>
      <c r="I35" s="153">
        <v>0.15</v>
      </c>
      <c r="J35" s="152">
        <v>0</v>
      </c>
      <c r="K35" s="36"/>
    </row>
    <row r="36" spans="2:11" s="30" customFormat="1" ht="14.4" customHeight="1" hidden="1">
      <c r="B36" s="31"/>
      <c r="C36" s="32"/>
      <c r="D36" s="32"/>
      <c r="E36" s="41" t="s">
        <v>49</v>
      </c>
      <c r="F36" s="152">
        <f>ROUND(SUM(BI103:BI450),2)</f>
        <v>0</v>
      </c>
      <c r="G36" s="32"/>
      <c r="H36" s="32"/>
      <c r="I36" s="153">
        <v>0</v>
      </c>
      <c r="J36" s="152">
        <v>0</v>
      </c>
      <c r="K36" s="36"/>
    </row>
    <row r="37" spans="2:11" s="30" customFormat="1" ht="6.95" customHeight="1">
      <c r="B37" s="31"/>
      <c r="C37" s="32"/>
      <c r="D37" s="32"/>
      <c r="E37" s="32"/>
      <c r="F37" s="32"/>
      <c r="G37" s="32"/>
      <c r="H37" s="32"/>
      <c r="I37" s="141"/>
      <c r="J37" s="32"/>
      <c r="K37" s="36"/>
    </row>
    <row r="38" spans="2:11" s="30" customFormat="1" ht="25.5" customHeight="1">
      <c r="B38" s="31"/>
      <c r="C38" s="154"/>
      <c r="D38" s="155" t="s">
        <v>50</v>
      </c>
      <c r="E38" s="81"/>
      <c r="F38" s="81"/>
      <c r="G38" s="156" t="s">
        <v>51</v>
      </c>
      <c r="H38" s="157" t="s">
        <v>52</v>
      </c>
      <c r="I38" s="158"/>
      <c r="J38" s="159">
        <f>SUM(J29:J36)</f>
        <v>0</v>
      </c>
      <c r="K38" s="160"/>
    </row>
    <row r="39" spans="2:11" s="30" customFormat="1" ht="14.4" customHeight="1">
      <c r="B39" s="52"/>
      <c r="C39" s="53"/>
      <c r="D39" s="53"/>
      <c r="E39" s="53"/>
      <c r="F39" s="53"/>
      <c r="G39" s="53"/>
      <c r="H39" s="53"/>
      <c r="I39" s="161"/>
      <c r="J39" s="53"/>
      <c r="K39" s="54"/>
    </row>
    <row r="43" spans="2:11" s="30" customFormat="1" ht="6.95" customHeight="1">
      <c r="B43" s="162"/>
      <c r="C43" s="163"/>
      <c r="D43" s="163"/>
      <c r="E43" s="163"/>
      <c r="F43" s="163"/>
      <c r="G43" s="163"/>
      <c r="H43" s="163"/>
      <c r="I43" s="164"/>
      <c r="J43" s="163"/>
      <c r="K43" s="165"/>
    </row>
    <row r="44" spans="2:11" s="30" customFormat="1" ht="36.95" customHeight="1">
      <c r="B44" s="31"/>
      <c r="C44" s="16" t="s">
        <v>110</v>
      </c>
      <c r="D44" s="32"/>
      <c r="E44" s="32"/>
      <c r="F44" s="32"/>
      <c r="G44" s="32"/>
      <c r="H44" s="32"/>
      <c r="I44" s="141"/>
      <c r="J44" s="32"/>
      <c r="K44" s="36"/>
    </row>
    <row r="45" spans="2:11" s="30" customFormat="1" ht="6.95" customHeight="1">
      <c r="B45" s="31"/>
      <c r="C45" s="32"/>
      <c r="D45" s="32"/>
      <c r="E45" s="32"/>
      <c r="F45" s="32"/>
      <c r="G45" s="32"/>
      <c r="H45" s="32"/>
      <c r="I45" s="141"/>
      <c r="J45" s="32"/>
      <c r="K45" s="36"/>
    </row>
    <row r="46" spans="2:11" s="30" customFormat="1" ht="14.4" customHeight="1">
      <c r="B46" s="31"/>
      <c r="C46" s="25" t="s">
        <v>18</v>
      </c>
      <c r="D46" s="32"/>
      <c r="E46" s="32"/>
      <c r="F46" s="32"/>
      <c r="G46" s="32"/>
      <c r="H46" s="32"/>
      <c r="I46" s="141"/>
      <c r="J46" s="32"/>
      <c r="K46" s="36"/>
    </row>
    <row r="47" spans="2:11" s="30" customFormat="1" ht="22.5" customHeight="1">
      <c r="B47" s="31"/>
      <c r="C47" s="32"/>
      <c r="D47" s="32"/>
      <c r="E47" s="140" t="str">
        <f>E7</f>
        <v>NZM Valtice</v>
      </c>
      <c r="F47" s="140"/>
      <c r="G47" s="140"/>
      <c r="H47" s="140"/>
      <c r="I47" s="141"/>
      <c r="J47" s="32"/>
      <c r="K47" s="36"/>
    </row>
    <row r="48" spans="2:11" ht="12.8">
      <c r="B48" s="14"/>
      <c r="C48" s="25" t="s">
        <v>105</v>
      </c>
      <c r="D48" s="15"/>
      <c r="E48" s="15"/>
      <c r="F48" s="15"/>
      <c r="G48" s="15"/>
      <c r="H48" s="15"/>
      <c r="I48" s="139"/>
      <c r="J48" s="15"/>
      <c r="K48" s="17"/>
    </row>
    <row r="49" spans="2:11" s="30" customFormat="1" ht="22.5" customHeight="1">
      <c r="B49" s="31"/>
      <c r="C49" s="32"/>
      <c r="D49" s="32"/>
      <c r="E49" s="140" t="s">
        <v>106</v>
      </c>
      <c r="F49" s="140"/>
      <c r="G49" s="140"/>
      <c r="H49" s="140"/>
      <c r="I49" s="141"/>
      <c r="J49" s="32"/>
      <c r="K49" s="36"/>
    </row>
    <row r="50" spans="2:11" s="30" customFormat="1" ht="14.4" customHeight="1">
      <c r="B50" s="31"/>
      <c r="C50" s="25" t="s">
        <v>107</v>
      </c>
      <c r="D50" s="32"/>
      <c r="E50" s="32"/>
      <c r="F50" s="32"/>
      <c r="G50" s="32"/>
      <c r="H50" s="32"/>
      <c r="I50" s="141"/>
      <c r="J50" s="32"/>
      <c r="K50" s="36"/>
    </row>
    <row r="51" spans="2:11" s="30" customFormat="1" ht="23.25" customHeight="1">
      <c r="B51" s="31"/>
      <c r="C51" s="32"/>
      <c r="D51" s="32"/>
      <c r="E51" s="69" t="str">
        <f>E11</f>
        <v>01 - Stavební část</v>
      </c>
      <c r="F51" s="69"/>
      <c r="G51" s="69"/>
      <c r="H51" s="69"/>
      <c r="I51" s="141"/>
      <c r="J51" s="32"/>
      <c r="K51" s="36"/>
    </row>
    <row r="52" spans="2:11" s="30" customFormat="1" ht="6.95" customHeight="1">
      <c r="B52" s="31"/>
      <c r="C52" s="32"/>
      <c r="D52" s="32"/>
      <c r="E52" s="32"/>
      <c r="F52" s="32"/>
      <c r="G52" s="32"/>
      <c r="H52" s="32"/>
      <c r="I52" s="141"/>
      <c r="J52" s="32"/>
      <c r="K52" s="36"/>
    </row>
    <row r="53" spans="2:11" s="30" customFormat="1" ht="18" customHeight="1">
      <c r="B53" s="31"/>
      <c r="C53" s="25" t="s">
        <v>24</v>
      </c>
      <c r="D53" s="32"/>
      <c r="E53" s="32"/>
      <c r="F53" s="21" t="str">
        <f>F14</f>
        <v>Nám. Svobody 8, 691 42 Valtice</v>
      </c>
      <c r="G53" s="32"/>
      <c r="H53" s="32"/>
      <c r="I53" s="142" t="s">
        <v>26</v>
      </c>
      <c r="J53" s="72" t="str">
        <f>IF(J14="","",J14)</f>
        <v>1.5.2016</v>
      </c>
      <c r="K53" s="36"/>
    </row>
    <row r="54" spans="2:11" s="30" customFormat="1" ht="6.95" customHeight="1">
      <c r="B54" s="31"/>
      <c r="C54" s="32"/>
      <c r="D54" s="32"/>
      <c r="E54" s="32"/>
      <c r="F54" s="32"/>
      <c r="G54" s="32"/>
      <c r="H54" s="32"/>
      <c r="I54" s="141"/>
      <c r="J54" s="32"/>
      <c r="K54" s="36"/>
    </row>
    <row r="55" spans="2:11" s="30" customFormat="1" ht="12.8">
      <c r="B55" s="31"/>
      <c r="C55" s="25" t="s">
        <v>30</v>
      </c>
      <c r="D55" s="32"/>
      <c r="E55" s="32"/>
      <c r="F55" s="21" t="str">
        <f>E17</f>
        <v/>
      </c>
      <c r="G55" s="32"/>
      <c r="H55" s="32"/>
      <c r="I55" s="142" t="s">
        <v>36</v>
      </c>
      <c r="J55" s="21" t="str">
        <f>E23</f>
        <v/>
      </c>
      <c r="K55" s="36"/>
    </row>
    <row r="56" spans="2:11" s="30" customFormat="1" ht="14.4" customHeight="1">
      <c r="B56" s="31"/>
      <c r="C56" s="25" t="s">
        <v>34</v>
      </c>
      <c r="D56" s="32"/>
      <c r="E56" s="32"/>
      <c r="F56" s="21" t="str">
        <f>IF(E20="","",E20)</f>
        <v/>
      </c>
      <c r="G56" s="32"/>
      <c r="H56" s="32"/>
      <c r="I56" s="141"/>
      <c r="J56" s="32"/>
      <c r="K56" s="36"/>
    </row>
    <row r="57" spans="2:11" s="30" customFormat="1" ht="10.3" customHeight="1">
      <c r="B57" s="31"/>
      <c r="C57" s="32"/>
      <c r="D57" s="32"/>
      <c r="E57" s="32"/>
      <c r="F57" s="32"/>
      <c r="G57" s="32"/>
      <c r="H57" s="32"/>
      <c r="I57" s="141"/>
      <c r="J57" s="32"/>
      <c r="K57" s="36"/>
    </row>
    <row r="58" spans="2:11" s="30" customFormat="1" ht="29.3" customHeight="1">
      <c r="B58" s="31"/>
      <c r="C58" s="166" t="s">
        <v>111</v>
      </c>
      <c r="D58" s="154"/>
      <c r="E58" s="154"/>
      <c r="F58" s="154"/>
      <c r="G58" s="154"/>
      <c r="H58" s="154"/>
      <c r="I58" s="167"/>
      <c r="J58" s="168" t="s">
        <v>112</v>
      </c>
      <c r="K58" s="169"/>
    </row>
    <row r="59" spans="2:11" s="30" customFormat="1" ht="10.3" customHeight="1">
      <c r="B59" s="31"/>
      <c r="C59" s="32"/>
      <c r="D59" s="32"/>
      <c r="E59" s="32"/>
      <c r="F59" s="32"/>
      <c r="G59" s="32"/>
      <c r="H59" s="32"/>
      <c r="I59" s="141"/>
      <c r="J59" s="32"/>
      <c r="K59" s="36"/>
    </row>
    <row r="60" spans="2:47" s="30" customFormat="1" ht="29.3" customHeight="1">
      <c r="B60" s="31"/>
      <c r="C60" s="170" t="s">
        <v>113</v>
      </c>
      <c r="D60" s="32"/>
      <c r="E60" s="32"/>
      <c r="F60" s="32"/>
      <c r="G60" s="32"/>
      <c r="H60" s="32"/>
      <c r="I60" s="141"/>
      <c r="J60" s="94">
        <f>J103</f>
        <v>0</v>
      </c>
      <c r="K60" s="36"/>
      <c r="AU60" s="10" t="s">
        <v>114</v>
      </c>
    </row>
    <row r="61" spans="2:11" s="171" customFormat="1" ht="24.95" customHeight="1">
      <c r="B61" s="172"/>
      <c r="C61" s="173"/>
      <c r="D61" s="174" t="s">
        <v>115</v>
      </c>
      <c r="E61" s="175"/>
      <c r="F61" s="175"/>
      <c r="G61" s="175"/>
      <c r="H61" s="175"/>
      <c r="I61" s="176"/>
      <c r="J61" s="177">
        <f>J104</f>
        <v>0</v>
      </c>
      <c r="K61" s="178"/>
    </row>
    <row r="62" spans="2:11" s="179" customFormat="1" ht="19.95" customHeight="1">
      <c r="B62" s="180"/>
      <c r="C62" s="181"/>
      <c r="D62" s="182" t="s">
        <v>116</v>
      </c>
      <c r="E62" s="183"/>
      <c r="F62" s="183"/>
      <c r="G62" s="183"/>
      <c r="H62" s="183"/>
      <c r="I62" s="184"/>
      <c r="J62" s="185">
        <f>J105</f>
        <v>0</v>
      </c>
      <c r="K62" s="186"/>
    </row>
    <row r="63" spans="2:11" s="179" customFormat="1" ht="19.95" customHeight="1">
      <c r="B63" s="180"/>
      <c r="C63" s="181"/>
      <c r="D63" s="182" t="s">
        <v>117</v>
      </c>
      <c r="E63" s="183"/>
      <c r="F63" s="183"/>
      <c r="G63" s="183"/>
      <c r="H63" s="183"/>
      <c r="I63" s="184"/>
      <c r="J63" s="185">
        <f>J137</f>
        <v>0</v>
      </c>
      <c r="K63" s="186"/>
    </row>
    <row r="64" spans="2:11" s="179" customFormat="1" ht="19.95" customHeight="1">
      <c r="B64" s="180"/>
      <c r="C64" s="181"/>
      <c r="D64" s="182" t="s">
        <v>118</v>
      </c>
      <c r="E64" s="183"/>
      <c r="F64" s="183"/>
      <c r="G64" s="183"/>
      <c r="H64" s="183"/>
      <c r="I64" s="184"/>
      <c r="J64" s="185">
        <f>J139</f>
        <v>0</v>
      </c>
      <c r="K64" s="186"/>
    </row>
    <row r="65" spans="2:11" s="179" customFormat="1" ht="19.95" customHeight="1">
      <c r="B65" s="180"/>
      <c r="C65" s="181"/>
      <c r="D65" s="182" t="s">
        <v>119</v>
      </c>
      <c r="E65" s="183"/>
      <c r="F65" s="183"/>
      <c r="G65" s="183"/>
      <c r="H65" s="183"/>
      <c r="I65" s="184"/>
      <c r="J65" s="185">
        <f>J160</f>
        <v>0</v>
      </c>
      <c r="K65" s="186"/>
    </row>
    <row r="66" spans="2:11" s="179" customFormat="1" ht="19.95" customHeight="1">
      <c r="B66" s="180"/>
      <c r="C66" s="181"/>
      <c r="D66" s="182" t="s">
        <v>120</v>
      </c>
      <c r="E66" s="183"/>
      <c r="F66" s="183"/>
      <c r="G66" s="183"/>
      <c r="H66" s="183"/>
      <c r="I66" s="184"/>
      <c r="J66" s="185">
        <f>J173</f>
        <v>0</v>
      </c>
      <c r="K66" s="186"/>
    </row>
    <row r="67" spans="2:11" s="179" customFormat="1" ht="19.95" customHeight="1">
      <c r="B67" s="180"/>
      <c r="C67" s="181"/>
      <c r="D67" s="182" t="s">
        <v>121</v>
      </c>
      <c r="E67" s="183"/>
      <c r="F67" s="183"/>
      <c r="G67" s="183"/>
      <c r="H67" s="183"/>
      <c r="I67" s="184"/>
      <c r="J67" s="185">
        <f>J197</f>
        <v>0</v>
      </c>
      <c r="K67" s="186"/>
    </row>
    <row r="68" spans="2:11" s="179" customFormat="1" ht="19.95" customHeight="1">
      <c r="B68" s="180"/>
      <c r="C68" s="181"/>
      <c r="D68" s="182" t="s">
        <v>122</v>
      </c>
      <c r="E68" s="183"/>
      <c r="F68" s="183"/>
      <c r="G68" s="183"/>
      <c r="H68" s="183"/>
      <c r="I68" s="184"/>
      <c r="J68" s="185">
        <f>J293</f>
        <v>0</v>
      </c>
      <c r="K68" s="186"/>
    </row>
    <row r="69" spans="2:11" s="179" customFormat="1" ht="19.95" customHeight="1">
      <c r="B69" s="180"/>
      <c r="C69" s="181"/>
      <c r="D69" s="182" t="s">
        <v>123</v>
      </c>
      <c r="E69" s="183"/>
      <c r="F69" s="183"/>
      <c r="G69" s="183"/>
      <c r="H69" s="183"/>
      <c r="I69" s="184"/>
      <c r="J69" s="185">
        <f>J299</f>
        <v>0</v>
      </c>
      <c r="K69" s="186"/>
    </row>
    <row r="70" spans="2:11" s="171" customFormat="1" ht="24.95" customHeight="1">
      <c r="B70" s="172"/>
      <c r="C70" s="173"/>
      <c r="D70" s="174" t="s">
        <v>124</v>
      </c>
      <c r="E70" s="175"/>
      <c r="F70" s="175"/>
      <c r="G70" s="175"/>
      <c r="H70" s="175"/>
      <c r="I70" s="176"/>
      <c r="J70" s="177">
        <f>J301</f>
        <v>0</v>
      </c>
      <c r="K70" s="178"/>
    </row>
    <row r="71" spans="2:11" s="179" customFormat="1" ht="19.95" customHeight="1">
      <c r="B71" s="180"/>
      <c r="C71" s="181"/>
      <c r="D71" s="182" t="s">
        <v>125</v>
      </c>
      <c r="E71" s="183"/>
      <c r="F71" s="183"/>
      <c r="G71" s="183"/>
      <c r="H71" s="183"/>
      <c r="I71" s="184"/>
      <c r="J71" s="185">
        <f>J302</f>
        <v>0</v>
      </c>
      <c r="K71" s="186"/>
    </row>
    <row r="72" spans="2:11" s="179" customFormat="1" ht="19.95" customHeight="1">
      <c r="B72" s="180"/>
      <c r="C72" s="181"/>
      <c r="D72" s="182" t="s">
        <v>126</v>
      </c>
      <c r="E72" s="183"/>
      <c r="F72" s="183"/>
      <c r="G72" s="183"/>
      <c r="H72" s="183"/>
      <c r="I72" s="184"/>
      <c r="J72" s="185">
        <f>J327</f>
        <v>0</v>
      </c>
      <c r="K72" s="186"/>
    </row>
    <row r="73" spans="2:11" s="179" customFormat="1" ht="19.95" customHeight="1">
      <c r="B73" s="180"/>
      <c r="C73" s="181"/>
      <c r="D73" s="182" t="s">
        <v>127</v>
      </c>
      <c r="E73" s="183"/>
      <c r="F73" s="183"/>
      <c r="G73" s="183"/>
      <c r="H73" s="183"/>
      <c r="I73" s="184"/>
      <c r="J73" s="185">
        <f>J342</f>
        <v>0</v>
      </c>
      <c r="K73" s="186"/>
    </row>
    <row r="74" spans="2:11" s="179" customFormat="1" ht="19.95" customHeight="1">
      <c r="B74" s="180"/>
      <c r="C74" s="181"/>
      <c r="D74" s="182" t="s">
        <v>128</v>
      </c>
      <c r="E74" s="183"/>
      <c r="F74" s="183"/>
      <c r="G74" s="183"/>
      <c r="H74" s="183"/>
      <c r="I74" s="184"/>
      <c r="J74" s="185">
        <f>J359</f>
        <v>0</v>
      </c>
      <c r="K74" s="186"/>
    </row>
    <row r="75" spans="2:11" s="179" customFormat="1" ht="19.95" customHeight="1">
      <c r="B75" s="180"/>
      <c r="C75" s="181"/>
      <c r="D75" s="182" t="s">
        <v>129</v>
      </c>
      <c r="E75" s="183"/>
      <c r="F75" s="183"/>
      <c r="G75" s="183"/>
      <c r="H75" s="183"/>
      <c r="I75" s="184"/>
      <c r="J75" s="185">
        <f>J368</f>
        <v>0</v>
      </c>
      <c r="K75" s="186"/>
    </row>
    <row r="76" spans="2:11" s="179" customFormat="1" ht="19.95" customHeight="1">
      <c r="B76" s="180"/>
      <c r="C76" s="181"/>
      <c r="D76" s="182" t="s">
        <v>130</v>
      </c>
      <c r="E76" s="183"/>
      <c r="F76" s="183"/>
      <c r="G76" s="183"/>
      <c r="H76" s="183"/>
      <c r="I76" s="184"/>
      <c r="J76" s="185">
        <f>J374</f>
        <v>0</v>
      </c>
      <c r="K76" s="186"/>
    </row>
    <row r="77" spans="2:11" s="179" customFormat="1" ht="19.95" customHeight="1">
      <c r="B77" s="180"/>
      <c r="C77" s="181"/>
      <c r="D77" s="182" t="s">
        <v>131</v>
      </c>
      <c r="E77" s="183"/>
      <c r="F77" s="183"/>
      <c r="G77" s="183"/>
      <c r="H77" s="183"/>
      <c r="I77" s="184"/>
      <c r="J77" s="185">
        <f>J391</f>
        <v>0</v>
      </c>
      <c r="K77" s="186"/>
    </row>
    <row r="78" spans="2:11" s="179" customFormat="1" ht="19.95" customHeight="1">
      <c r="B78" s="180"/>
      <c r="C78" s="181"/>
      <c r="D78" s="182" t="s">
        <v>132</v>
      </c>
      <c r="E78" s="183"/>
      <c r="F78" s="183"/>
      <c r="G78" s="183"/>
      <c r="H78" s="183"/>
      <c r="I78" s="184"/>
      <c r="J78" s="185">
        <f>J421</f>
        <v>0</v>
      </c>
      <c r="K78" s="186"/>
    </row>
    <row r="79" spans="2:11" s="179" customFormat="1" ht="19.95" customHeight="1">
      <c r="B79" s="180"/>
      <c r="C79" s="181"/>
      <c r="D79" s="182" t="s">
        <v>133</v>
      </c>
      <c r="E79" s="183"/>
      <c r="F79" s="183"/>
      <c r="G79" s="183"/>
      <c r="H79" s="183"/>
      <c r="I79" s="184"/>
      <c r="J79" s="185">
        <f>J435</f>
        <v>0</v>
      </c>
      <c r="K79" s="186"/>
    </row>
    <row r="80" spans="2:11" s="179" customFormat="1" ht="19.95" customHeight="1">
      <c r="B80" s="180"/>
      <c r="C80" s="181"/>
      <c r="D80" s="182" t="s">
        <v>134</v>
      </c>
      <c r="E80" s="183"/>
      <c r="F80" s="183"/>
      <c r="G80" s="183"/>
      <c r="H80" s="183"/>
      <c r="I80" s="184"/>
      <c r="J80" s="185">
        <f>J442</f>
        <v>0</v>
      </c>
      <c r="K80" s="186"/>
    </row>
    <row r="81" spans="2:11" s="179" customFormat="1" ht="19.95" customHeight="1">
      <c r="B81" s="180"/>
      <c r="C81" s="181"/>
      <c r="D81" s="182" t="s">
        <v>135</v>
      </c>
      <c r="E81" s="183"/>
      <c r="F81" s="183"/>
      <c r="G81" s="183"/>
      <c r="H81" s="183"/>
      <c r="I81" s="184"/>
      <c r="J81" s="185">
        <f>J450</f>
        <v>0</v>
      </c>
      <c r="K81" s="186"/>
    </row>
    <row r="82" spans="2:11" s="30" customFormat="1" ht="21.85" customHeight="1">
      <c r="B82" s="31"/>
      <c r="C82" s="32"/>
      <c r="D82" s="32"/>
      <c r="E82" s="32"/>
      <c r="F82" s="32"/>
      <c r="G82" s="32"/>
      <c r="H82" s="32"/>
      <c r="I82" s="141"/>
      <c r="J82" s="32"/>
      <c r="K82" s="36"/>
    </row>
    <row r="83" spans="2:11" s="30" customFormat="1" ht="6.95" customHeight="1">
      <c r="B83" s="52"/>
      <c r="C83" s="53"/>
      <c r="D83" s="53"/>
      <c r="E83" s="53"/>
      <c r="F83" s="53"/>
      <c r="G83" s="53"/>
      <c r="H83" s="53"/>
      <c r="I83" s="161"/>
      <c r="J83" s="53"/>
      <c r="K83" s="54"/>
    </row>
    <row r="87" spans="2:12" s="30" customFormat="1" ht="6.95" customHeight="1">
      <c r="B87" s="55"/>
      <c r="C87" s="56"/>
      <c r="D87" s="56"/>
      <c r="E87" s="56"/>
      <c r="F87" s="56"/>
      <c r="G87" s="56"/>
      <c r="H87" s="56"/>
      <c r="I87" s="164"/>
      <c r="J87" s="56"/>
      <c r="K87" s="56"/>
      <c r="L87" s="57"/>
    </row>
    <row r="88" spans="2:12" s="30" customFormat="1" ht="36.95" customHeight="1">
      <c r="B88" s="31"/>
      <c r="C88" s="58" t="s">
        <v>136</v>
      </c>
      <c r="D88" s="59"/>
      <c r="E88" s="59"/>
      <c r="F88" s="59"/>
      <c r="G88" s="59"/>
      <c r="H88" s="59"/>
      <c r="I88" s="187"/>
      <c r="J88" s="59"/>
      <c r="K88" s="59"/>
      <c r="L88" s="57"/>
    </row>
    <row r="89" spans="2:12" s="30" customFormat="1" ht="6.95" customHeight="1">
      <c r="B89" s="31"/>
      <c r="C89" s="59"/>
      <c r="D89" s="59"/>
      <c r="E89" s="59"/>
      <c r="F89" s="59"/>
      <c r="G89" s="59"/>
      <c r="H89" s="59"/>
      <c r="I89" s="187"/>
      <c r="J89" s="59"/>
      <c r="K89" s="59"/>
      <c r="L89" s="57"/>
    </row>
    <row r="90" spans="2:12" s="30" customFormat="1" ht="14.4" customHeight="1">
      <c r="B90" s="31"/>
      <c r="C90" s="62" t="s">
        <v>18</v>
      </c>
      <c r="D90" s="59"/>
      <c r="E90" s="59"/>
      <c r="F90" s="59"/>
      <c r="G90" s="59"/>
      <c r="H90" s="59"/>
      <c r="I90" s="187"/>
      <c r="J90" s="59"/>
      <c r="K90" s="59"/>
      <c r="L90" s="57"/>
    </row>
    <row r="91" spans="2:12" s="30" customFormat="1" ht="22.5" customHeight="1">
      <c r="B91" s="31"/>
      <c r="C91" s="59"/>
      <c r="D91" s="59"/>
      <c r="E91" s="140" t="str">
        <f>E7</f>
        <v>NZM Valtice</v>
      </c>
      <c r="F91" s="140"/>
      <c r="G91" s="140"/>
      <c r="H91" s="140"/>
      <c r="I91" s="187"/>
      <c r="J91" s="59"/>
      <c r="K91" s="59"/>
      <c r="L91" s="57"/>
    </row>
    <row r="92" spans="2:12" ht="12.8">
      <c r="B92" s="14"/>
      <c r="C92" s="62" t="s">
        <v>105</v>
      </c>
      <c r="D92" s="188"/>
      <c r="E92" s="188"/>
      <c r="F92" s="188"/>
      <c r="G92" s="188"/>
      <c r="H92" s="188"/>
      <c r="J92" s="188"/>
      <c r="K92" s="188"/>
      <c r="L92" s="189"/>
    </row>
    <row r="93" spans="2:12" s="30" customFormat="1" ht="22.5" customHeight="1">
      <c r="B93" s="31"/>
      <c r="C93" s="59"/>
      <c r="D93" s="59"/>
      <c r="E93" s="140" t="s">
        <v>106</v>
      </c>
      <c r="F93" s="140"/>
      <c r="G93" s="140"/>
      <c r="H93" s="140"/>
      <c r="I93" s="187"/>
      <c r="J93" s="59"/>
      <c r="K93" s="59"/>
      <c r="L93" s="57"/>
    </row>
    <row r="94" spans="2:12" s="30" customFormat="1" ht="14.4" customHeight="1">
      <c r="B94" s="31"/>
      <c r="C94" s="62" t="s">
        <v>107</v>
      </c>
      <c r="D94" s="59"/>
      <c r="E94" s="59"/>
      <c r="F94" s="59"/>
      <c r="G94" s="59"/>
      <c r="H94" s="59"/>
      <c r="I94" s="187"/>
      <c r="J94" s="59"/>
      <c r="K94" s="59"/>
      <c r="L94" s="57"/>
    </row>
    <row r="95" spans="2:12" s="30" customFormat="1" ht="23.25" customHeight="1">
      <c r="B95" s="31"/>
      <c r="C95" s="59"/>
      <c r="D95" s="59"/>
      <c r="E95" s="69" t="str">
        <f>E11</f>
        <v>01 - Stavební část</v>
      </c>
      <c r="F95" s="69"/>
      <c r="G95" s="69"/>
      <c r="H95" s="69"/>
      <c r="I95" s="187"/>
      <c r="J95" s="59"/>
      <c r="K95" s="59"/>
      <c r="L95" s="57"/>
    </row>
    <row r="96" spans="2:12" s="30" customFormat="1" ht="6.95" customHeight="1">
      <c r="B96" s="31"/>
      <c r="C96" s="59"/>
      <c r="D96" s="59"/>
      <c r="E96" s="59"/>
      <c r="F96" s="59"/>
      <c r="G96" s="59"/>
      <c r="H96" s="59"/>
      <c r="I96" s="187"/>
      <c r="J96" s="59"/>
      <c r="K96" s="59"/>
      <c r="L96" s="57"/>
    </row>
    <row r="97" spans="2:12" s="30" customFormat="1" ht="18" customHeight="1">
      <c r="B97" s="31"/>
      <c r="C97" s="62" t="s">
        <v>24</v>
      </c>
      <c r="D97" s="59"/>
      <c r="E97" s="59"/>
      <c r="F97" s="190" t="str">
        <f>F14</f>
        <v>Nám. Svobody 8, 691 42 Valtice</v>
      </c>
      <c r="G97" s="59"/>
      <c r="H97" s="59"/>
      <c r="I97" s="191" t="s">
        <v>26</v>
      </c>
      <c r="J97" s="192" t="str">
        <f>IF(J14="","",J14)</f>
        <v>1.5.2016</v>
      </c>
      <c r="K97" s="59"/>
      <c r="L97" s="57"/>
    </row>
    <row r="98" spans="2:12" s="30" customFormat="1" ht="6.95" customHeight="1">
      <c r="B98" s="31"/>
      <c r="C98" s="59"/>
      <c r="D98" s="59"/>
      <c r="E98" s="59"/>
      <c r="F98" s="59"/>
      <c r="G98" s="59"/>
      <c r="H98" s="59"/>
      <c r="I98" s="187"/>
      <c r="J98" s="59"/>
      <c r="K98" s="59"/>
      <c r="L98" s="57"/>
    </row>
    <row r="99" spans="2:12" s="30" customFormat="1" ht="12.8">
      <c r="B99" s="31"/>
      <c r="C99" s="62" t="s">
        <v>30</v>
      </c>
      <c r="D99" s="59"/>
      <c r="E99" s="59"/>
      <c r="F99" s="190" t="str">
        <f>E17</f>
        <v/>
      </c>
      <c r="G99" s="59"/>
      <c r="H99" s="59"/>
      <c r="I99" s="191" t="s">
        <v>36</v>
      </c>
      <c r="J99" s="190" t="str">
        <f>E23</f>
        <v/>
      </c>
      <c r="K99" s="59"/>
      <c r="L99" s="57"/>
    </row>
    <row r="100" spans="2:12" s="30" customFormat="1" ht="14.4" customHeight="1">
      <c r="B100" s="31"/>
      <c r="C100" s="62" t="s">
        <v>34</v>
      </c>
      <c r="D100" s="59"/>
      <c r="E100" s="59"/>
      <c r="F100" s="190" t="str">
        <f>IF(E20="","",E20)</f>
        <v/>
      </c>
      <c r="G100" s="59"/>
      <c r="H100" s="59"/>
      <c r="I100" s="187"/>
      <c r="J100" s="59"/>
      <c r="K100" s="59"/>
      <c r="L100" s="57"/>
    </row>
    <row r="101" spans="2:12" s="30" customFormat="1" ht="10.3" customHeight="1">
      <c r="B101" s="31"/>
      <c r="C101" s="59"/>
      <c r="D101" s="59"/>
      <c r="E101" s="59"/>
      <c r="F101" s="59"/>
      <c r="G101" s="59"/>
      <c r="H101" s="59"/>
      <c r="I101" s="187"/>
      <c r="J101" s="59"/>
      <c r="K101" s="59"/>
      <c r="L101" s="57"/>
    </row>
    <row r="102" spans="2:20" s="193" customFormat="1" ht="29.3" customHeight="1">
      <c r="B102" s="194"/>
      <c r="C102" s="195" t="s">
        <v>137</v>
      </c>
      <c r="D102" s="196" t="s">
        <v>59</v>
      </c>
      <c r="E102" s="196" t="s">
        <v>55</v>
      </c>
      <c r="F102" s="196" t="s">
        <v>138</v>
      </c>
      <c r="G102" s="196" t="s">
        <v>139</v>
      </c>
      <c r="H102" s="196" t="s">
        <v>140</v>
      </c>
      <c r="I102" s="197" t="s">
        <v>141</v>
      </c>
      <c r="J102" s="196" t="s">
        <v>112</v>
      </c>
      <c r="K102" s="198" t="s">
        <v>142</v>
      </c>
      <c r="L102" s="199"/>
      <c r="M102" s="85" t="s">
        <v>143</v>
      </c>
      <c r="N102" s="86" t="s">
        <v>44</v>
      </c>
      <c r="O102" s="86" t="s">
        <v>144</v>
      </c>
      <c r="P102" s="86" t="s">
        <v>145</v>
      </c>
      <c r="Q102" s="86" t="s">
        <v>146</v>
      </c>
      <c r="R102" s="86" t="s">
        <v>147</v>
      </c>
      <c r="S102" s="86" t="s">
        <v>148</v>
      </c>
      <c r="T102" s="87" t="s">
        <v>149</v>
      </c>
    </row>
    <row r="103" spans="2:63" s="30" customFormat="1" ht="29.3" customHeight="1">
      <c r="B103" s="31"/>
      <c r="C103" s="91" t="s">
        <v>113</v>
      </c>
      <c r="D103" s="59"/>
      <c r="E103" s="59"/>
      <c r="F103" s="59"/>
      <c r="G103" s="59"/>
      <c r="H103" s="59"/>
      <c r="I103" s="187"/>
      <c r="J103" s="200">
        <f>BK103</f>
        <v>0</v>
      </c>
      <c r="K103" s="59"/>
      <c r="L103" s="57"/>
      <c r="M103" s="88"/>
      <c r="N103" s="89"/>
      <c r="O103" s="89"/>
      <c r="P103" s="201">
        <f>P104+P301</f>
        <v>0</v>
      </c>
      <c r="Q103" s="89"/>
      <c r="R103" s="201">
        <f>R104+R301</f>
        <v>144.73864332</v>
      </c>
      <c r="S103" s="89"/>
      <c r="T103" s="202">
        <f>T104+T301</f>
        <v>59.27291215</v>
      </c>
      <c r="AT103" s="10" t="s">
        <v>73</v>
      </c>
      <c r="AU103" s="10" t="s">
        <v>114</v>
      </c>
      <c r="BK103" s="203">
        <f>BK104+BK301</f>
        <v>0</v>
      </c>
    </row>
    <row r="104" spans="2:63" s="204" customFormat="1" ht="37.5" customHeight="1">
      <c r="B104" s="205"/>
      <c r="C104" s="206"/>
      <c r="D104" s="207" t="s">
        <v>73</v>
      </c>
      <c r="E104" s="208" t="s">
        <v>150</v>
      </c>
      <c r="F104" s="208" t="s">
        <v>151</v>
      </c>
      <c r="G104" s="206"/>
      <c r="H104" s="206"/>
      <c r="I104" s="209"/>
      <c r="J104" s="210">
        <f>BK104</f>
        <v>0</v>
      </c>
      <c r="K104" s="206"/>
      <c r="L104" s="211"/>
      <c r="M104" s="212"/>
      <c r="N104" s="213"/>
      <c r="O104" s="213"/>
      <c r="P104" s="214">
        <f>P105+P137+P139+P160+P173+P197+P293+P299</f>
        <v>0</v>
      </c>
      <c r="Q104" s="213"/>
      <c r="R104" s="214">
        <f>R105+R137+R139+R160+R173+R197+R293+R299</f>
        <v>143.59843374</v>
      </c>
      <c r="S104" s="213"/>
      <c r="T104" s="215">
        <f>T105+T137+T139+T160+T173+T197+T293+T299</f>
        <v>59.243087</v>
      </c>
      <c r="AR104" s="216" t="s">
        <v>23</v>
      </c>
      <c r="AT104" s="217" t="s">
        <v>73</v>
      </c>
      <c r="AU104" s="217" t="s">
        <v>74</v>
      </c>
      <c r="AY104" s="216" t="s">
        <v>152</v>
      </c>
      <c r="BK104" s="218">
        <f>BK105+BK137+BK139+BK160+BK173+BK197+BK293+BK299</f>
        <v>0</v>
      </c>
    </row>
    <row r="105" spans="2:63" s="204" customFormat="1" ht="19.95" customHeight="1">
      <c r="B105" s="205"/>
      <c r="C105" s="206"/>
      <c r="D105" s="219" t="s">
        <v>73</v>
      </c>
      <c r="E105" s="220" t="s">
        <v>23</v>
      </c>
      <c r="F105" s="220" t="s">
        <v>153</v>
      </c>
      <c r="G105" s="206"/>
      <c r="H105" s="206"/>
      <c r="I105" s="209"/>
      <c r="J105" s="221">
        <f>BK105</f>
        <v>0</v>
      </c>
      <c r="K105" s="206"/>
      <c r="L105" s="211"/>
      <c r="M105" s="212"/>
      <c r="N105" s="213"/>
      <c r="O105" s="213"/>
      <c r="P105" s="214">
        <f>SUM(P106:P136)</f>
        <v>0</v>
      </c>
      <c r="Q105" s="213"/>
      <c r="R105" s="214">
        <f>SUM(R106:R136)</f>
        <v>7.9148</v>
      </c>
      <c r="S105" s="213"/>
      <c r="T105" s="215">
        <f>SUM(T106:T136)</f>
        <v>0</v>
      </c>
      <c r="AR105" s="216" t="s">
        <v>23</v>
      </c>
      <c r="AT105" s="217" t="s">
        <v>73</v>
      </c>
      <c r="AU105" s="217" t="s">
        <v>23</v>
      </c>
      <c r="AY105" s="216" t="s">
        <v>152</v>
      </c>
      <c r="BK105" s="218">
        <f>SUM(BK106:BK136)</f>
        <v>0</v>
      </c>
    </row>
    <row r="106" spans="2:65" s="30" customFormat="1" ht="22.5" customHeight="1">
      <c r="B106" s="31"/>
      <c r="C106" s="222" t="s">
        <v>23</v>
      </c>
      <c r="D106" s="222" t="s">
        <v>154</v>
      </c>
      <c r="E106" s="223" t="s">
        <v>155</v>
      </c>
      <c r="F106" s="224" t="s">
        <v>156</v>
      </c>
      <c r="G106" s="225" t="s">
        <v>157</v>
      </c>
      <c r="H106" s="226">
        <v>40</v>
      </c>
      <c r="I106" s="227"/>
      <c r="J106" s="228">
        <f>ROUND(I106*H106,2)</f>
        <v>0</v>
      </c>
      <c r="K106" s="224" t="s">
        <v>158</v>
      </c>
      <c r="L106" s="57"/>
      <c r="M106" s="229"/>
      <c r="N106" s="230" t="s">
        <v>45</v>
      </c>
      <c r="O106" s="32"/>
      <c r="P106" s="231">
        <f>O106*H106</f>
        <v>0</v>
      </c>
      <c r="Q106" s="231">
        <v>0.00727</v>
      </c>
      <c r="R106" s="231">
        <f>Q106*H106</f>
        <v>0.2908</v>
      </c>
      <c r="S106" s="231">
        <v>0</v>
      </c>
      <c r="T106" s="232">
        <f>S106*H106</f>
        <v>0</v>
      </c>
      <c r="AR106" s="10" t="s">
        <v>159</v>
      </c>
      <c r="AT106" s="10" t="s">
        <v>154</v>
      </c>
      <c r="AU106" s="10" t="s">
        <v>81</v>
      </c>
      <c r="AY106" s="10" t="s">
        <v>152</v>
      </c>
      <c r="BE106" s="233">
        <f>IF(N106="základní",J106,0)</f>
        <v>0</v>
      </c>
      <c r="BF106" s="233">
        <f>IF(N106="snížená",J106,0)</f>
        <v>0</v>
      </c>
      <c r="BG106" s="233">
        <f>IF(N106="zákl. přenesená",J106,0)</f>
        <v>0</v>
      </c>
      <c r="BH106" s="233">
        <f>IF(N106="sníž. přenesená",J106,0)</f>
        <v>0</v>
      </c>
      <c r="BI106" s="233">
        <f>IF(N106="nulová",J106,0)</f>
        <v>0</v>
      </c>
      <c r="BJ106" s="10" t="s">
        <v>23</v>
      </c>
      <c r="BK106" s="233">
        <f>ROUND(I106*H106,2)</f>
        <v>0</v>
      </c>
      <c r="BL106" s="10" t="s">
        <v>159</v>
      </c>
      <c r="BM106" s="10" t="s">
        <v>160</v>
      </c>
    </row>
    <row r="107" spans="2:65" s="30" customFormat="1" ht="31.5" customHeight="1">
      <c r="B107" s="31"/>
      <c r="C107" s="222" t="s">
        <v>81</v>
      </c>
      <c r="D107" s="222" t="s">
        <v>154</v>
      </c>
      <c r="E107" s="223" t="s">
        <v>161</v>
      </c>
      <c r="F107" s="224" t="s">
        <v>162</v>
      </c>
      <c r="G107" s="225" t="s">
        <v>163</v>
      </c>
      <c r="H107" s="226">
        <v>2160</v>
      </c>
      <c r="I107" s="227"/>
      <c r="J107" s="228">
        <f>ROUND(I107*H107,2)</f>
        <v>0</v>
      </c>
      <c r="K107" s="224" t="s">
        <v>158</v>
      </c>
      <c r="L107" s="57"/>
      <c r="M107" s="229"/>
      <c r="N107" s="230" t="s">
        <v>45</v>
      </c>
      <c r="O107" s="32"/>
      <c r="P107" s="231">
        <f>O107*H107</f>
        <v>0</v>
      </c>
      <c r="Q107" s="231">
        <v>0</v>
      </c>
      <c r="R107" s="231">
        <f>Q107*H107</f>
        <v>0</v>
      </c>
      <c r="S107" s="231">
        <v>0</v>
      </c>
      <c r="T107" s="232">
        <f>S107*H107</f>
        <v>0</v>
      </c>
      <c r="AR107" s="10" t="s">
        <v>159</v>
      </c>
      <c r="AT107" s="10" t="s">
        <v>154</v>
      </c>
      <c r="AU107" s="10" t="s">
        <v>81</v>
      </c>
      <c r="AY107" s="10" t="s">
        <v>152</v>
      </c>
      <c r="BE107" s="233">
        <f>IF(N107="základní",J107,0)</f>
        <v>0</v>
      </c>
      <c r="BF107" s="233">
        <f>IF(N107="snížená",J107,0)</f>
        <v>0</v>
      </c>
      <c r="BG107" s="233">
        <f>IF(N107="zákl. přenesená",J107,0)</f>
        <v>0</v>
      </c>
      <c r="BH107" s="233">
        <f>IF(N107="sníž. přenesená",J107,0)</f>
        <v>0</v>
      </c>
      <c r="BI107" s="233">
        <f>IF(N107="nulová",J107,0)</f>
        <v>0</v>
      </c>
      <c r="BJ107" s="10" t="s">
        <v>23</v>
      </c>
      <c r="BK107" s="233">
        <f>ROUND(I107*H107,2)</f>
        <v>0</v>
      </c>
      <c r="BL107" s="10" t="s">
        <v>159</v>
      </c>
      <c r="BM107" s="10" t="s">
        <v>164</v>
      </c>
    </row>
    <row r="108" spans="2:51" s="234" customFormat="1" ht="12.8">
      <c r="B108" s="235"/>
      <c r="C108" s="236"/>
      <c r="D108" s="237" t="s">
        <v>165</v>
      </c>
      <c r="E108" s="238"/>
      <c r="F108" s="239" t="s">
        <v>166</v>
      </c>
      <c r="G108" s="236"/>
      <c r="H108" s="240">
        <v>2160</v>
      </c>
      <c r="I108" s="241"/>
      <c r="J108" s="236"/>
      <c r="K108" s="236"/>
      <c r="L108" s="242"/>
      <c r="M108" s="243"/>
      <c r="N108" s="244"/>
      <c r="O108" s="244"/>
      <c r="P108" s="244"/>
      <c r="Q108" s="244"/>
      <c r="R108" s="244"/>
      <c r="S108" s="244"/>
      <c r="T108" s="245"/>
      <c r="AT108" s="246" t="s">
        <v>165</v>
      </c>
      <c r="AU108" s="246" t="s">
        <v>81</v>
      </c>
      <c r="AV108" s="234" t="s">
        <v>81</v>
      </c>
      <c r="AW108" s="234" t="s">
        <v>37</v>
      </c>
      <c r="AX108" s="234" t="s">
        <v>23</v>
      </c>
      <c r="AY108" s="246" t="s">
        <v>152</v>
      </c>
    </row>
    <row r="109" spans="2:65" s="30" customFormat="1" ht="31.5" customHeight="1">
      <c r="B109" s="31"/>
      <c r="C109" s="222" t="s">
        <v>167</v>
      </c>
      <c r="D109" s="222" t="s">
        <v>154</v>
      </c>
      <c r="E109" s="223" t="s">
        <v>168</v>
      </c>
      <c r="F109" s="224" t="s">
        <v>169</v>
      </c>
      <c r="G109" s="225" t="s">
        <v>170</v>
      </c>
      <c r="H109" s="226">
        <v>90</v>
      </c>
      <c r="I109" s="227"/>
      <c r="J109" s="228">
        <f>ROUND(I109*H109,2)</f>
        <v>0</v>
      </c>
      <c r="K109" s="224" t="s">
        <v>158</v>
      </c>
      <c r="L109" s="57"/>
      <c r="M109" s="229"/>
      <c r="N109" s="230" t="s">
        <v>45</v>
      </c>
      <c r="O109" s="32"/>
      <c r="P109" s="231">
        <f>O109*H109</f>
        <v>0</v>
      </c>
      <c r="Q109" s="231">
        <v>0</v>
      </c>
      <c r="R109" s="231">
        <f>Q109*H109</f>
        <v>0</v>
      </c>
      <c r="S109" s="231">
        <v>0</v>
      </c>
      <c r="T109" s="232">
        <f>S109*H109</f>
        <v>0</v>
      </c>
      <c r="AR109" s="10" t="s">
        <v>159</v>
      </c>
      <c r="AT109" s="10" t="s">
        <v>154</v>
      </c>
      <c r="AU109" s="10" t="s">
        <v>81</v>
      </c>
      <c r="AY109" s="10" t="s">
        <v>152</v>
      </c>
      <c r="BE109" s="233">
        <f>IF(N109="základní",J109,0)</f>
        <v>0</v>
      </c>
      <c r="BF109" s="233">
        <f>IF(N109="snížená",J109,0)</f>
        <v>0</v>
      </c>
      <c r="BG109" s="233">
        <f>IF(N109="zákl. přenesená",J109,0)</f>
        <v>0</v>
      </c>
      <c r="BH109" s="233">
        <f>IF(N109="sníž. přenesená",J109,0)</f>
        <v>0</v>
      </c>
      <c r="BI109" s="233">
        <f>IF(N109="nulová",J109,0)</f>
        <v>0</v>
      </c>
      <c r="BJ109" s="10" t="s">
        <v>23</v>
      </c>
      <c r="BK109" s="233">
        <f>ROUND(I109*H109,2)</f>
        <v>0</v>
      </c>
      <c r="BL109" s="10" t="s">
        <v>159</v>
      </c>
      <c r="BM109" s="10" t="s">
        <v>171</v>
      </c>
    </row>
    <row r="110" spans="2:65" s="30" customFormat="1" ht="31.5" customHeight="1">
      <c r="B110" s="31"/>
      <c r="C110" s="222" t="s">
        <v>159</v>
      </c>
      <c r="D110" s="222" t="s">
        <v>154</v>
      </c>
      <c r="E110" s="223" t="s">
        <v>172</v>
      </c>
      <c r="F110" s="224" t="s">
        <v>173</v>
      </c>
      <c r="G110" s="225" t="s">
        <v>174</v>
      </c>
      <c r="H110" s="226">
        <v>32.652</v>
      </c>
      <c r="I110" s="227"/>
      <c r="J110" s="228">
        <f>ROUND(I110*H110,2)</f>
        <v>0</v>
      </c>
      <c r="K110" s="224" t="s">
        <v>158</v>
      </c>
      <c r="L110" s="57"/>
      <c r="M110" s="229"/>
      <c r="N110" s="230" t="s">
        <v>45</v>
      </c>
      <c r="O110" s="32"/>
      <c r="P110" s="231">
        <f>O110*H110</f>
        <v>0</v>
      </c>
      <c r="Q110" s="231">
        <v>0</v>
      </c>
      <c r="R110" s="231">
        <f>Q110*H110</f>
        <v>0</v>
      </c>
      <c r="S110" s="231">
        <v>0</v>
      </c>
      <c r="T110" s="232">
        <f>S110*H110</f>
        <v>0</v>
      </c>
      <c r="AR110" s="10" t="s">
        <v>159</v>
      </c>
      <c r="AT110" s="10" t="s">
        <v>154</v>
      </c>
      <c r="AU110" s="10" t="s">
        <v>81</v>
      </c>
      <c r="AY110" s="10" t="s">
        <v>152</v>
      </c>
      <c r="BE110" s="233">
        <f>IF(N110="základní",J110,0)</f>
        <v>0</v>
      </c>
      <c r="BF110" s="233">
        <f>IF(N110="snížená",J110,0)</f>
        <v>0</v>
      </c>
      <c r="BG110" s="233">
        <f>IF(N110="zákl. přenesená",J110,0)</f>
        <v>0</v>
      </c>
      <c r="BH110" s="233">
        <f>IF(N110="sníž. přenesená",J110,0)</f>
        <v>0</v>
      </c>
      <c r="BI110" s="233">
        <f>IF(N110="nulová",J110,0)</f>
        <v>0</v>
      </c>
      <c r="BJ110" s="10" t="s">
        <v>23</v>
      </c>
      <c r="BK110" s="233">
        <f>ROUND(I110*H110,2)</f>
        <v>0</v>
      </c>
      <c r="BL110" s="10" t="s">
        <v>159</v>
      </c>
      <c r="BM110" s="10" t="s">
        <v>175</v>
      </c>
    </row>
    <row r="111" spans="2:51" s="247" customFormat="1" ht="12.8">
      <c r="B111" s="248"/>
      <c r="C111" s="249"/>
      <c r="D111" s="250" t="s">
        <v>165</v>
      </c>
      <c r="E111" s="251"/>
      <c r="F111" s="252" t="s">
        <v>176</v>
      </c>
      <c r="G111" s="249"/>
      <c r="H111" s="251"/>
      <c r="I111" s="253"/>
      <c r="J111" s="249"/>
      <c r="K111" s="249"/>
      <c r="L111" s="254"/>
      <c r="M111" s="255"/>
      <c r="N111" s="256"/>
      <c r="O111" s="256"/>
      <c r="P111" s="256"/>
      <c r="Q111" s="256"/>
      <c r="R111" s="256"/>
      <c r="S111" s="256"/>
      <c r="T111" s="257"/>
      <c r="AT111" s="258" t="s">
        <v>165</v>
      </c>
      <c r="AU111" s="258" t="s">
        <v>81</v>
      </c>
      <c r="AV111" s="247" t="s">
        <v>23</v>
      </c>
      <c r="AW111" s="247" t="s">
        <v>37</v>
      </c>
      <c r="AX111" s="247" t="s">
        <v>74</v>
      </c>
      <c r="AY111" s="258" t="s">
        <v>152</v>
      </c>
    </row>
    <row r="112" spans="2:51" s="234" customFormat="1" ht="12.8">
      <c r="B112" s="235"/>
      <c r="C112" s="236"/>
      <c r="D112" s="250" t="s">
        <v>165</v>
      </c>
      <c r="E112" s="259"/>
      <c r="F112" s="260" t="s">
        <v>177</v>
      </c>
      <c r="G112" s="236"/>
      <c r="H112" s="261">
        <v>23.323</v>
      </c>
      <c r="I112" s="241"/>
      <c r="J112" s="236"/>
      <c r="K112" s="236"/>
      <c r="L112" s="242"/>
      <c r="M112" s="243"/>
      <c r="N112" s="244"/>
      <c r="O112" s="244"/>
      <c r="P112" s="244"/>
      <c r="Q112" s="244"/>
      <c r="R112" s="244"/>
      <c r="S112" s="244"/>
      <c r="T112" s="245"/>
      <c r="AT112" s="246" t="s">
        <v>165</v>
      </c>
      <c r="AU112" s="246" t="s">
        <v>81</v>
      </c>
      <c r="AV112" s="234" t="s">
        <v>81</v>
      </c>
      <c r="AW112" s="234" t="s">
        <v>37</v>
      </c>
      <c r="AX112" s="234" t="s">
        <v>74</v>
      </c>
      <c r="AY112" s="246" t="s">
        <v>152</v>
      </c>
    </row>
    <row r="113" spans="2:51" s="247" customFormat="1" ht="12.8">
      <c r="B113" s="248"/>
      <c r="C113" s="249"/>
      <c r="D113" s="250" t="s">
        <v>165</v>
      </c>
      <c r="E113" s="251"/>
      <c r="F113" s="252" t="s">
        <v>178</v>
      </c>
      <c r="G113" s="249"/>
      <c r="H113" s="251"/>
      <c r="I113" s="253"/>
      <c r="J113" s="249"/>
      <c r="K113" s="249"/>
      <c r="L113" s="254"/>
      <c r="M113" s="255"/>
      <c r="N113" s="256"/>
      <c r="O113" s="256"/>
      <c r="P113" s="256"/>
      <c r="Q113" s="256"/>
      <c r="R113" s="256"/>
      <c r="S113" s="256"/>
      <c r="T113" s="257"/>
      <c r="AT113" s="258" t="s">
        <v>165</v>
      </c>
      <c r="AU113" s="258" t="s">
        <v>81</v>
      </c>
      <c r="AV113" s="247" t="s">
        <v>23</v>
      </c>
      <c r="AW113" s="247" t="s">
        <v>37</v>
      </c>
      <c r="AX113" s="247" t="s">
        <v>74</v>
      </c>
      <c r="AY113" s="258" t="s">
        <v>152</v>
      </c>
    </row>
    <row r="114" spans="2:51" s="234" customFormat="1" ht="12.8">
      <c r="B114" s="235"/>
      <c r="C114" s="236"/>
      <c r="D114" s="250" t="s">
        <v>165</v>
      </c>
      <c r="E114" s="259"/>
      <c r="F114" s="260" t="s">
        <v>179</v>
      </c>
      <c r="G114" s="236"/>
      <c r="H114" s="261">
        <v>9.329</v>
      </c>
      <c r="I114" s="241"/>
      <c r="J114" s="236"/>
      <c r="K114" s="236"/>
      <c r="L114" s="242"/>
      <c r="M114" s="243"/>
      <c r="N114" s="244"/>
      <c r="O114" s="244"/>
      <c r="P114" s="244"/>
      <c r="Q114" s="244"/>
      <c r="R114" s="244"/>
      <c r="S114" s="244"/>
      <c r="T114" s="245"/>
      <c r="AT114" s="246" t="s">
        <v>165</v>
      </c>
      <c r="AU114" s="246" t="s">
        <v>81</v>
      </c>
      <c r="AV114" s="234" t="s">
        <v>81</v>
      </c>
      <c r="AW114" s="234" t="s">
        <v>37</v>
      </c>
      <c r="AX114" s="234" t="s">
        <v>74</v>
      </c>
      <c r="AY114" s="246" t="s">
        <v>152</v>
      </c>
    </row>
    <row r="115" spans="2:51" s="262" customFormat="1" ht="12.8">
      <c r="B115" s="263"/>
      <c r="C115" s="264"/>
      <c r="D115" s="237" t="s">
        <v>165</v>
      </c>
      <c r="E115" s="265"/>
      <c r="F115" s="266" t="s">
        <v>180</v>
      </c>
      <c r="G115" s="264"/>
      <c r="H115" s="267">
        <v>32.652</v>
      </c>
      <c r="I115" s="268"/>
      <c r="J115" s="264"/>
      <c r="K115" s="264"/>
      <c r="L115" s="269"/>
      <c r="M115" s="270"/>
      <c r="N115" s="271"/>
      <c r="O115" s="271"/>
      <c r="P115" s="271"/>
      <c r="Q115" s="271"/>
      <c r="R115" s="271"/>
      <c r="S115" s="271"/>
      <c r="T115" s="272"/>
      <c r="AT115" s="273" t="s">
        <v>165</v>
      </c>
      <c r="AU115" s="273" t="s">
        <v>81</v>
      </c>
      <c r="AV115" s="262" t="s">
        <v>159</v>
      </c>
      <c r="AW115" s="262" t="s">
        <v>37</v>
      </c>
      <c r="AX115" s="262" t="s">
        <v>23</v>
      </c>
      <c r="AY115" s="273" t="s">
        <v>152</v>
      </c>
    </row>
    <row r="116" spans="2:65" s="30" customFormat="1" ht="31.5" customHeight="1">
      <c r="B116" s="31"/>
      <c r="C116" s="222" t="s">
        <v>181</v>
      </c>
      <c r="D116" s="222" t="s">
        <v>154</v>
      </c>
      <c r="E116" s="223" t="s">
        <v>182</v>
      </c>
      <c r="F116" s="224" t="s">
        <v>183</v>
      </c>
      <c r="G116" s="225" t="s">
        <v>174</v>
      </c>
      <c r="H116" s="226">
        <v>0.3</v>
      </c>
      <c r="I116" s="227"/>
      <c r="J116" s="228">
        <f>ROUND(I116*H116,2)</f>
        <v>0</v>
      </c>
      <c r="K116" s="224" t="s">
        <v>158</v>
      </c>
      <c r="L116" s="57"/>
      <c r="M116" s="229"/>
      <c r="N116" s="230" t="s">
        <v>45</v>
      </c>
      <c r="O116" s="32"/>
      <c r="P116" s="231">
        <f>O116*H116</f>
        <v>0</v>
      </c>
      <c r="Q116" s="231">
        <v>0</v>
      </c>
      <c r="R116" s="231">
        <f>Q116*H116</f>
        <v>0</v>
      </c>
      <c r="S116" s="231">
        <v>0</v>
      </c>
      <c r="T116" s="232">
        <f>S116*H116</f>
        <v>0</v>
      </c>
      <c r="AR116" s="10" t="s">
        <v>159</v>
      </c>
      <c r="AT116" s="10" t="s">
        <v>154</v>
      </c>
      <c r="AU116" s="10" t="s">
        <v>81</v>
      </c>
      <c r="AY116" s="10" t="s">
        <v>152</v>
      </c>
      <c r="BE116" s="233">
        <f>IF(N116="základní",J116,0)</f>
        <v>0</v>
      </c>
      <c r="BF116" s="233">
        <f>IF(N116="snížená",J116,0)</f>
        <v>0</v>
      </c>
      <c r="BG116" s="233">
        <f>IF(N116="zákl. přenesená",J116,0)</f>
        <v>0</v>
      </c>
      <c r="BH116" s="233">
        <f>IF(N116="sníž. přenesená",J116,0)</f>
        <v>0</v>
      </c>
      <c r="BI116" s="233">
        <f>IF(N116="nulová",J116,0)</f>
        <v>0</v>
      </c>
      <c r="BJ116" s="10" t="s">
        <v>23</v>
      </c>
      <c r="BK116" s="233">
        <f>ROUND(I116*H116,2)</f>
        <v>0</v>
      </c>
      <c r="BL116" s="10" t="s">
        <v>159</v>
      </c>
      <c r="BM116" s="10" t="s">
        <v>184</v>
      </c>
    </row>
    <row r="117" spans="2:51" s="247" customFormat="1" ht="12.8">
      <c r="B117" s="248"/>
      <c r="C117" s="249"/>
      <c r="D117" s="250" t="s">
        <v>165</v>
      </c>
      <c r="E117" s="251"/>
      <c r="F117" s="252" t="s">
        <v>185</v>
      </c>
      <c r="G117" s="249"/>
      <c r="H117" s="251"/>
      <c r="I117" s="253"/>
      <c r="J117" s="249"/>
      <c r="K117" s="249"/>
      <c r="L117" s="254"/>
      <c r="M117" s="255"/>
      <c r="N117" s="256"/>
      <c r="O117" s="256"/>
      <c r="P117" s="256"/>
      <c r="Q117" s="256"/>
      <c r="R117" s="256"/>
      <c r="S117" s="256"/>
      <c r="T117" s="257"/>
      <c r="AT117" s="258" t="s">
        <v>165</v>
      </c>
      <c r="AU117" s="258" t="s">
        <v>81</v>
      </c>
      <c r="AV117" s="247" t="s">
        <v>23</v>
      </c>
      <c r="AW117" s="247" t="s">
        <v>37</v>
      </c>
      <c r="AX117" s="247" t="s">
        <v>74</v>
      </c>
      <c r="AY117" s="258" t="s">
        <v>152</v>
      </c>
    </row>
    <row r="118" spans="2:51" s="234" customFormat="1" ht="12.8">
      <c r="B118" s="235"/>
      <c r="C118" s="236"/>
      <c r="D118" s="237" t="s">
        <v>165</v>
      </c>
      <c r="E118" s="238"/>
      <c r="F118" s="239" t="s">
        <v>186</v>
      </c>
      <c r="G118" s="236"/>
      <c r="H118" s="240">
        <v>0.3</v>
      </c>
      <c r="I118" s="241"/>
      <c r="J118" s="236"/>
      <c r="K118" s="236"/>
      <c r="L118" s="242"/>
      <c r="M118" s="243"/>
      <c r="N118" s="244"/>
      <c r="O118" s="244"/>
      <c r="P118" s="244"/>
      <c r="Q118" s="244"/>
      <c r="R118" s="244"/>
      <c r="S118" s="244"/>
      <c r="T118" s="245"/>
      <c r="AT118" s="246" t="s">
        <v>165</v>
      </c>
      <c r="AU118" s="246" t="s">
        <v>81</v>
      </c>
      <c r="AV118" s="234" t="s">
        <v>81</v>
      </c>
      <c r="AW118" s="234" t="s">
        <v>37</v>
      </c>
      <c r="AX118" s="234" t="s">
        <v>23</v>
      </c>
      <c r="AY118" s="246" t="s">
        <v>152</v>
      </c>
    </row>
    <row r="119" spans="2:65" s="30" customFormat="1" ht="31.5" customHeight="1">
      <c r="B119" s="31"/>
      <c r="C119" s="222" t="s">
        <v>187</v>
      </c>
      <c r="D119" s="222" t="s">
        <v>154</v>
      </c>
      <c r="E119" s="223" t="s">
        <v>188</v>
      </c>
      <c r="F119" s="224" t="s">
        <v>189</v>
      </c>
      <c r="G119" s="225" t="s">
        <v>174</v>
      </c>
      <c r="H119" s="226">
        <v>1.026</v>
      </c>
      <c r="I119" s="227"/>
      <c r="J119" s="228">
        <f>ROUND(I119*H119,2)</f>
        <v>0</v>
      </c>
      <c r="K119" s="224" t="s">
        <v>158</v>
      </c>
      <c r="L119" s="57"/>
      <c r="M119" s="229"/>
      <c r="N119" s="230" t="s">
        <v>45</v>
      </c>
      <c r="O119" s="32"/>
      <c r="P119" s="231">
        <f>O119*H119</f>
        <v>0</v>
      </c>
      <c r="Q119" s="231">
        <v>0</v>
      </c>
      <c r="R119" s="231">
        <f>Q119*H119</f>
        <v>0</v>
      </c>
      <c r="S119" s="231">
        <v>0</v>
      </c>
      <c r="T119" s="232">
        <f>S119*H119</f>
        <v>0</v>
      </c>
      <c r="AR119" s="10" t="s">
        <v>159</v>
      </c>
      <c r="AT119" s="10" t="s">
        <v>154</v>
      </c>
      <c r="AU119" s="10" t="s">
        <v>81</v>
      </c>
      <c r="AY119" s="10" t="s">
        <v>152</v>
      </c>
      <c r="BE119" s="233">
        <f>IF(N119="základní",J119,0)</f>
        <v>0</v>
      </c>
      <c r="BF119" s="233">
        <f>IF(N119="snížená",J119,0)</f>
        <v>0</v>
      </c>
      <c r="BG119" s="233">
        <f>IF(N119="zákl. přenesená",J119,0)</f>
        <v>0</v>
      </c>
      <c r="BH119" s="233">
        <f>IF(N119="sníž. přenesená",J119,0)</f>
        <v>0</v>
      </c>
      <c r="BI119" s="233">
        <f>IF(N119="nulová",J119,0)</f>
        <v>0</v>
      </c>
      <c r="BJ119" s="10" t="s">
        <v>23</v>
      </c>
      <c r="BK119" s="233">
        <f>ROUND(I119*H119,2)</f>
        <v>0</v>
      </c>
      <c r="BL119" s="10" t="s">
        <v>159</v>
      </c>
      <c r="BM119" s="10" t="s">
        <v>190</v>
      </c>
    </row>
    <row r="120" spans="2:51" s="247" customFormat="1" ht="12.8">
      <c r="B120" s="248"/>
      <c r="C120" s="249"/>
      <c r="D120" s="250" t="s">
        <v>165</v>
      </c>
      <c r="E120" s="251"/>
      <c r="F120" s="252" t="s">
        <v>191</v>
      </c>
      <c r="G120" s="249"/>
      <c r="H120" s="251"/>
      <c r="I120" s="253"/>
      <c r="J120" s="249"/>
      <c r="K120" s="249"/>
      <c r="L120" s="254"/>
      <c r="M120" s="255"/>
      <c r="N120" s="256"/>
      <c r="O120" s="256"/>
      <c r="P120" s="256"/>
      <c r="Q120" s="256"/>
      <c r="R120" s="256"/>
      <c r="S120" s="256"/>
      <c r="T120" s="257"/>
      <c r="AT120" s="258" t="s">
        <v>165</v>
      </c>
      <c r="AU120" s="258" t="s">
        <v>81</v>
      </c>
      <c r="AV120" s="247" t="s">
        <v>23</v>
      </c>
      <c r="AW120" s="247" t="s">
        <v>37</v>
      </c>
      <c r="AX120" s="247" t="s">
        <v>74</v>
      </c>
      <c r="AY120" s="258" t="s">
        <v>152</v>
      </c>
    </row>
    <row r="121" spans="2:51" s="234" customFormat="1" ht="12.8">
      <c r="B121" s="235"/>
      <c r="C121" s="236"/>
      <c r="D121" s="237" t="s">
        <v>165</v>
      </c>
      <c r="E121" s="238"/>
      <c r="F121" s="239" t="s">
        <v>192</v>
      </c>
      <c r="G121" s="236"/>
      <c r="H121" s="240">
        <v>1.026</v>
      </c>
      <c r="I121" s="241"/>
      <c r="J121" s="236"/>
      <c r="K121" s="236"/>
      <c r="L121" s="242"/>
      <c r="M121" s="243"/>
      <c r="N121" s="244"/>
      <c r="O121" s="244"/>
      <c r="P121" s="244"/>
      <c r="Q121" s="244"/>
      <c r="R121" s="244"/>
      <c r="S121" s="244"/>
      <c r="T121" s="245"/>
      <c r="AT121" s="246" t="s">
        <v>165</v>
      </c>
      <c r="AU121" s="246" t="s">
        <v>81</v>
      </c>
      <c r="AV121" s="234" t="s">
        <v>81</v>
      </c>
      <c r="AW121" s="234" t="s">
        <v>37</v>
      </c>
      <c r="AX121" s="234" t="s">
        <v>23</v>
      </c>
      <c r="AY121" s="246" t="s">
        <v>152</v>
      </c>
    </row>
    <row r="122" spans="2:65" s="30" customFormat="1" ht="44.25" customHeight="1">
      <c r="B122" s="31"/>
      <c r="C122" s="222" t="s">
        <v>193</v>
      </c>
      <c r="D122" s="222" t="s">
        <v>154</v>
      </c>
      <c r="E122" s="223" t="s">
        <v>194</v>
      </c>
      <c r="F122" s="224" t="s">
        <v>195</v>
      </c>
      <c r="G122" s="225" t="s">
        <v>174</v>
      </c>
      <c r="H122" s="226">
        <v>33.978</v>
      </c>
      <c r="I122" s="227"/>
      <c r="J122" s="228">
        <f>ROUND(I122*H122,2)</f>
        <v>0</v>
      </c>
      <c r="K122" s="224" t="s">
        <v>158</v>
      </c>
      <c r="L122" s="57"/>
      <c r="M122" s="229"/>
      <c r="N122" s="230" t="s">
        <v>45</v>
      </c>
      <c r="O122" s="32"/>
      <c r="P122" s="231">
        <f>O122*H122</f>
        <v>0</v>
      </c>
      <c r="Q122" s="231">
        <v>0</v>
      </c>
      <c r="R122" s="231">
        <f>Q122*H122</f>
        <v>0</v>
      </c>
      <c r="S122" s="231">
        <v>0</v>
      </c>
      <c r="T122" s="232">
        <f>S122*H122</f>
        <v>0</v>
      </c>
      <c r="AR122" s="10" t="s">
        <v>159</v>
      </c>
      <c r="AT122" s="10" t="s">
        <v>154</v>
      </c>
      <c r="AU122" s="10" t="s">
        <v>81</v>
      </c>
      <c r="AY122" s="10" t="s">
        <v>152</v>
      </c>
      <c r="BE122" s="233">
        <f>IF(N122="základní",J122,0)</f>
        <v>0</v>
      </c>
      <c r="BF122" s="233">
        <f>IF(N122="snížená",J122,0)</f>
        <v>0</v>
      </c>
      <c r="BG122" s="233">
        <f>IF(N122="zákl. přenesená",J122,0)</f>
        <v>0</v>
      </c>
      <c r="BH122" s="233">
        <f>IF(N122="sníž. přenesená",J122,0)</f>
        <v>0</v>
      </c>
      <c r="BI122" s="233">
        <f>IF(N122="nulová",J122,0)</f>
        <v>0</v>
      </c>
      <c r="BJ122" s="10" t="s">
        <v>23</v>
      </c>
      <c r="BK122" s="233">
        <f>ROUND(I122*H122,2)</f>
        <v>0</v>
      </c>
      <c r="BL122" s="10" t="s">
        <v>159</v>
      </c>
      <c r="BM122" s="10" t="s">
        <v>196</v>
      </c>
    </row>
    <row r="123" spans="2:65" s="30" customFormat="1" ht="44.25" customHeight="1">
      <c r="B123" s="31"/>
      <c r="C123" s="222" t="s">
        <v>197</v>
      </c>
      <c r="D123" s="222" t="s">
        <v>154</v>
      </c>
      <c r="E123" s="223" t="s">
        <v>198</v>
      </c>
      <c r="F123" s="224" t="s">
        <v>199</v>
      </c>
      <c r="G123" s="225" t="s">
        <v>174</v>
      </c>
      <c r="H123" s="226">
        <v>27.987</v>
      </c>
      <c r="I123" s="227"/>
      <c r="J123" s="228">
        <f>ROUND(I123*H123,2)</f>
        <v>0</v>
      </c>
      <c r="K123" s="224" t="s">
        <v>158</v>
      </c>
      <c r="L123" s="57"/>
      <c r="M123" s="229"/>
      <c r="N123" s="230" t="s">
        <v>45</v>
      </c>
      <c r="O123" s="32"/>
      <c r="P123" s="231">
        <f>O123*H123</f>
        <v>0</v>
      </c>
      <c r="Q123" s="231">
        <v>0</v>
      </c>
      <c r="R123" s="231">
        <f>Q123*H123</f>
        <v>0</v>
      </c>
      <c r="S123" s="231">
        <v>0</v>
      </c>
      <c r="T123" s="232">
        <f>S123*H123</f>
        <v>0</v>
      </c>
      <c r="AR123" s="10" t="s">
        <v>159</v>
      </c>
      <c r="AT123" s="10" t="s">
        <v>154</v>
      </c>
      <c r="AU123" s="10" t="s">
        <v>81</v>
      </c>
      <c r="AY123" s="10" t="s">
        <v>152</v>
      </c>
      <c r="BE123" s="233">
        <f>IF(N123="základní",J123,0)</f>
        <v>0</v>
      </c>
      <c r="BF123" s="233">
        <f>IF(N123="snížená",J123,0)</f>
        <v>0</v>
      </c>
      <c r="BG123" s="233">
        <f>IF(N123="zákl. přenesená",J123,0)</f>
        <v>0</v>
      </c>
      <c r="BH123" s="233">
        <f>IF(N123="sníž. přenesená",J123,0)</f>
        <v>0</v>
      </c>
      <c r="BI123" s="233">
        <f>IF(N123="nulová",J123,0)</f>
        <v>0</v>
      </c>
      <c r="BJ123" s="10" t="s">
        <v>23</v>
      </c>
      <c r="BK123" s="233">
        <f>ROUND(I123*H123,2)</f>
        <v>0</v>
      </c>
      <c r="BL123" s="10" t="s">
        <v>159</v>
      </c>
      <c r="BM123" s="10" t="s">
        <v>200</v>
      </c>
    </row>
    <row r="124" spans="2:51" s="247" customFormat="1" ht="12.8">
      <c r="B124" s="248"/>
      <c r="C124" s="249"/>
      <c r="D124" s="250" t="s">
        <v>165</v>
      </c>
      <c r="E124" s="251"/>
      <c r="F124" s="252" t="s">
        <v>201</v>
      </c>
      <c r="G124" s="249"/>
      <c r="H124" s="251"/>
      <c r="I124" s="253"/>
      <c r="J124" s="249"/>
      <c r="K124" s="249"/>
      <c r="L124" s="254"/>
      <c r="M124" s="255"/>
      <c r="N124" s="256"/>
      <c r="O124" s="256"/>
      <c r="P124" s="256"/>
      <c r="Q124" s="256"/>
      <c r="R124" s="256"/>
      <c r="S124" s="256"/>
      <c r="T124" s="257"/>
      <c r="AT124" s="258" t="s">
        <v>165</v>
      </c>
      <c r="AU124" s="258" t="s">
        <v>81</v>
      </c>
      <c r="AV124" s="247" t="s">
        <v>23</v>
      </c>
      <c r="AW124" s="247" t="s">
        <v>37</v>
      </c>
      <c r="AX124" s="247" t="s">
        <v>74</v>
      </c>
      <c r="AY124" s="258" t="s">
        <v>152</v>
      </c>
    </row>
    <row r="125" spans="2:51" s="234" customFormat="1" ht="12.8">
      <c r="B125" s="235"/>
      <c r="C125" s="236"/>
      <c r="D125" s="237" t="s">
        <v>165</v>
      </c>
      <c r="E125" s="238"/>
      <c r="F125" s="239" t="s">
        <v>202</v>
      </c>
      <c r="G125" s="236"/>
      <c r="H125" s="240">
        <v>27.987</v>
      </c>
      <c r="I125" s="241"/>
      <c r="J125" s="236"/>
      <c r="K125" s="236"/>
      <c r="L125" s="242"/>
      <c r="M125" s="243"/>
      <c r="N125" s="244"/>
      <c r="O125" s="244"/>
      <c r="P125" s="244"/>
      <c r="Q125" s="244"/>
      <c r="R125" s="244"/>
      <c r="S125" s="244"/>
      <c r="T125" s="245"/>
      <c r="AT125" s="246" t="s">
        <v>165</v>
      </c>
      <c r="AU125" s="246" t="s">
        <v>81</v>
      </c>
      <c r="AV125" s="234" t="s">
        <v>81</v>
      </c>
      <c r="AW125" s="234" t="s">
        <v>37</v>
      </c>
      <c r="AX125" s="234" t="s">
        <v>23</v>
      </c>
      <c r="AY125" s="246" t="s">
        <v>152</v>
      </c>
    </row>
    <row r="126" spans="2:65" s="30" customFormat="1" ht="44.25" customHeight="1">
      <c r="B126" s="31"/>
      <c r="C126" s="222" t="s">
        <v>203</v>
      </c>
      <c r="D126" s="222" t="s">
        <v>154</v>
      </c>
      <c r="E126" s="223" t="s">
        <v>204</v>
      </c>
      <c r="F126" s="224" t="s">
        <v>205</v>
      </c>
      <c r="G126" s="225" t="s">
        <v>174</v>
      </c>
      <c r="H126" s="226">
        <v>61.965</v>
      </c>
      <c r="I126" s="227"/>
      <c r="J126" s="228">
        <f>ROUND(I126*H126,2)</f>
        <v>0</v>
      </c>
      <c r="K126" s="224" t="s">
        <v>158</v>
      </c>
      <c r="L126" s="57"/>
      <c r="M126" s="229"/>
      <c r="N126" s="230" t="s">
        <v>45</v>
      </c>
      <c r="O126" s="32"/>
      <c r="P126" s="231">
        <f>O126*H126</f>
        <v>0</v>
      </c>
      <c r="Q126" s="231">
        <v>0</v>
      </c>
      <c r="R126" s="231">
        <f>Q126*H126</f>
        <v>0</v>
      </c>
      <c r="S126" s="231">
        <v>0</v>
      </c>
      <c r="T126" s="232">
        <f>S126*H126</f>
        <v>0</v>
      </c>
      <c r="AR126" s="10" t="s">
        <v>159</v>
      </c>
      <c r="AT126" s="10" t="s">
        <v>154</v>
      </c>
      <c r="AU126" s="10" t="s">
        <v>81</v>
      </c>
      <c r="AY126" s="10" t="s">
        <v>152</v>
      </c>
      <c r="BE126" s="233">
        <f>IF(N126="základní",J126,0)</f>
        <v>0</v>
      </c>
      <c r="BF126" s="233">
        <f>IF(N126="snížená",J126,0)</f>
        <v>0</v>
      </c>
      <c r="BG126" s="233">
        <f>IF(N126="zákl. přenesená",J126,0)</f>
        <v>0</v>
      </c>
      <c r="BH126" s="233">
        <f>IF(N126="sníž. přenesená",J126,0)</f>
        <v>0</v>
      </c>
      <c r="BI126" s="233">
        <f>IF(N126="nulová",J126,0)</f>
        <v>0</v>
      </c>
      <c r="BJ126" s="10" t="s">
        <v>23</v>
      </c>
      <c r="BK126" s="233">
        <f>ROUND(I126*H126,2)</f>
        <v>0</v>
      </c>
      <c r="BL126" s="10" t="s">
        <v>159</v>
      </c>
      <c r="BM126" s="10" t="s">
        <v>206</v>
      </c>
    </row>
    <row r="127" spans="2:65" s="30" customFormat="1" ht="44.25" customHeight="1">
      <c r="B127" s="31"/>
      <c r="C127" s="222" t="s">
        <v>28</v>
      </c>
      <c r="D127" s="222" t="s">
        <v>154</v>
      </c>
      <c r="E127" s="223" t="s">
        <v>207</v>
      </c>
      <c r="F127" s="224" t="s">
        <v>208</v>
      </c>
      <c r="G127" s="225" t="s">
        <v>174</v>
      </c>
      <c r="H127" s="226">
        <v>1.026</v>
      </c>
      <c r="I127" s="227"/>
      <c r="J127" s="228">
        <f>ROUND(I127*H127,2)</f>
        <v>0</v>
      </c>
      <c r="K127" s="224" t="s">
        <v>158</v>
      </c>
      <c r="L127" s="57"/>
      <c r="M127" s="229"/>
      <c r="N127" s="230" t="s">
        <v>45</v>
      </c>
      <c r="O127" s="32"/>
      <c r="P127" s="231">
        <f>O127*H127</f>
        <v>0</v>
      </c>
      <c r="Q127" s="231">
        <v>0</v>
      </c>
      <c r="R127" s="231">
        <f>Q127*H127</f>
        <v>0</v>
      </c>
      <c r="S127" s="231">
        <v>0</v>
      </c>
      <c r="T127" s="232">
        <f>S127*H127</f>
        <v>0</v>
      </c>
      <c r="AR127" s="10" t="s">
        <v>159</v>
      </c>
      <c r="AT127" s="10" t="s">
        <v>154</v>
      </c>
      <c r="AU127" s="10" t="s">
        <v>81</v>
      </c>
      <c r="AY127" s="10" t="s">
        <v>152</v>
      </c>
      <c r="BE127" s="233">
        <f>IF(N127="základní",J127,0)</f>
        <v>0</v>
      </c>
      <c r="BF127" s="233">
        <f>IF(N127="snížená",J127,0)</f>
        <v>0</v>
      </c>
      <c r="BG127" s="233">
        <f>IF(N127="zákl. přenesená",J127,0)</f>
        <v>0</v>
      </c>
      <c r="BH127" s="233">
        <f>IF(N127="sníž. přenesená",J127,0)</f>
        <v>0</v>
      </c>
      <c r="BI127" s="233">
        <f>IF(N127="nulová",J127,0)</f>
        <v>0</v>
      </c>
      <c r="BJ127" s="10" t="s">
        <v>23</v>
      </c>
      <c r="BK127" s="233">
        <f>ROUND(I127*H127,2)</f>
        <v>0</v>
      </c>
      <c r="BL127" s="10" t="s">
        <v>159</v>
      </c>
      <c r="BM127" s="10" t="s">
        <v>209</v>
      </c>
    </row>
    <row r="128" spans="2:65" s="30" customFormat="1" ht="31.5" customHeight="1">
      <c r="B128" s="31"/>
      <c r="C128" s="222" t="s">
        <v>210</v>
      </c>
      <c r="D128" s="222" t="s">
        <v>154</v>
      </c>
      <c r="E128" s="223" t="s">
        <v>211</v>
      </c>
      <c r="F128" s="224" t="s">
        <v>212</v>
      </c>
      <c r="G128" s="225" t="s">
        <v>174</v>
      </c>
      <c r="H128" s="226">
        <v>61.965</v>
      </c>
      <c r="I128" s="227"/>
      <c r="J128" s="228">
        <f>ROUND(I128*H128,2)</f>
        <v>0</v>
      </c>
      <c r="K128" s="224" t="s">
        <v>158</v>
      </c>
      <c r="L128" s="57"/>
      <c r="M128" s="229"/>
      <c r="N128" s="230" t="s">
        <v>45</v>
      </c>
      <c r="O128" s="32"/>
      <c r="P128" s="231">
        <f>O128*H128</f>
        <v>0</v>
      </c>
      <c r="Q128" s="231">
        <v>0</v>
      </c>
      <c r="R128" s="231">
        <f>Q128*H128</f>
        <v>0</v>
      </c>
      <c r="S128" s="231">
        <v>0</v>
      </c>
      <c r="T128" s="232">
        <f>S128*H128</f>
        <v>0</v>
      </c>
      <c r="AR128" s="10" t="s">
        <v>159</v>
      </c>
      <c r="AT128" s="10" t="s">
        <v>154</v>
      </c>
      <c r="AU128" s="10" t="s">
        <v>81</v>
      </c>
      <c r="AY128" s="10" t="s">
        <v>152</v>
      </c>
      <c r="BE128" s="233">
        <f>IF(N128="základní",J128,0)</f>
        <v>0</v>
      </c>
      <c r="BF128" s="233">
        <f>IF(N128="snížená",J128,0)</f>
        <v>0</v>
      </c>
      <c r="BG128" s="233">
        <f>IF(N128="zákl. přenesená",J128,0)</f>
        <v>0</v>
      </c>
      <c r="BH128" s="233">
        <f>IF(N128="sníž. přenesená",J128,0)</f>
        <v>0</v>
      </c>
      <c r="BI128" s="233">
        <f>IF(N128="nulová",J128,0)</f>
        <v>0</v>
      </c>
      <c r="BJ128" s="10" t="s">
        <v>23</v>
      </c>
      <c r="BK128" s="233">
        <f>ROUND(I128*H128,2)</f>
        <v>0</v>
      </c>
      <c r="BL128" s="10" t="s">
        <v>159</v>
      </c>
      <c r="BM128" s="10" t="s">
        <v>213</v>
      </c>
    </row>
    <row r="129" spans="2:65" s="30" customFormat="1" ht="44.25" customHeight="1">
      <c r="B129" s="31"/>
      <c r="C129" s="222" t="s">
        <v>214</v>
      </c>
      <c r="D129" s="222" t="s">
        <v>154</v>
      </c>
      <c r="E129" s="223" t="s">
        <v>215</v>
      </c>
      <c r="F129" s="224" t="s">
        <v>216</v>
      </c>
      <c r="G129" s="225" t="s">
        <v>174</v>
      </c>
      <c r="H129" s="226">
        <v>61.965</v>
      </c>
      <c r="I129" s="227"/>
      <c r="J129" s="228">
        <f>ROUND(I129*H129,2)</f>
        <v>0</v>
      </c>
      <c r="K129" s="224" t="s">
        <v>158</v>
      </c>
      <c r="L129" s="57"/>
      <c r="M129" s="229"/>
      <c r="N129" s="230" t="s">
        <v>45</v>
      </c>
      <c r="O129" s="32"/>
      <c r="P129" s="231">
        <f>O129*H129</f>
        <v>0</v>
      </c>
      <c r="Q129" s="231">
        <v>0</v>
      </c>
      <c r="R129" s="231">
        <f>Q129*H129</f>
        <v>0</v>
      </c>
      <c r="S129" s="231">
        <v>0</v>
      </c>
      <c r="T129" s="232">
        <f>S129*H129</f>
        <v>0</v>
      </c>
      <c r="AR129" s="10" t="s">
        <v>159</v>
      </c>
      <c r="AT129" s="10" t="s">
        <v>154</v>
      </c>
      <c r="AU129" s="10" t="s">
        <v>81</v>
      </c>
      <c r="AY129" s="10" t="s">
        <v>152</v>
      </c>
      <c r="BE129" s="233">
        <f>IF(N129="základní",J129,0)</f>
        <v>0</v>
      </c>
      <c r="BF129" s="233">
        <f>IF(N129="snížená",J129,0)</f>
        <v>0</v>
      </c>
      <c r="BG129" s="233">
        <f>IF(N129="zákl. přenesená",J129,0)</f>
        <v>0</v>
      </c>
      <c r="BH129" s="233">
        <f>IF(N129="sníž. přenesená",J129,0)</f>
        <v>0</v>
      </c>
      <c r="BI129" s="233">
        <f>IF(N129="nulová",J129,0)</f>
        <v>0</v>
      </c>
      <c r="BJ129" s="10" t="s">
        <v>23</v>
      </c>
      <c r="BK129" s="233">
        <f>ROUND(I129*H129,2)</f>
        <v>0</v>
      </c>
      <c r="BL129" s="10" t="s">
        <v>159</v>
      </c>
      <c r="BM129" s="10" t="s">
        <v>217</v>
      </c>
    </row>
    <row r="130" spans="2:65" s="30" customFormat="1" ht="44.25" customHeight="1">
      <c r="B130" s="31"/>
      <c r="C130" s="222" t="s">
        <v>218</v>
      </c>
      <c r="D130" s="222" t="s">
        <v>154</v>
      </c>
      <c r="E130" s="223" t="s">
        <v>219</v>
      </c>
      <c r="F130" s="224" t="s">
        <v>220</v>
      </c>
      <c r="G130" s="225" t="s">
        <v>174</v>
      </c>
      <c r="H130" s="226">
        <v>61.965</v>
      </c>
      <c r="I130" s="227"/>
      <c r="J130" s="228">
        <f>ROUND(I130*H130,2)</f>
        <v>0</v>
      </c>
      <c r="K130" s="224" t="s">
        <v>158</v>
      </c>
      <c r="L130" s="57"/>
      <c r="M130" s="229"/>
      <c r="N130" s="230" t="s">
        <v>45</v>
      </c>
      <c r="O130" s="32"/>
      <c r="P130" s="231">
        <f>O130*H130</f>
        <v>0</v>
      </c>
      <c r="Q130" s="231">
        <v>0</v>
      </c>
      <c r="R130" s="231">
        <f>Q130*H130</f>
        <v>0</v>
      </c>
      <c r="S130" s="231">
        <v>0</v>
      </c>
      <c r="T130" s="232">
        <f>S130*H130</f>
        <v>0</v>
      </c>
      <c r="AR130" s="10" t="s">
        <v>159</v>
      </c>
      <c r="AT130" s="10" t="s">
        <v>154</v>
      </c>
      <c r="AU130" s="10" t="s">
        <v>81</v>
      </c>
      <c r="AY130" s="10" t="s">
        <v>152</v>
      </c>
      <c r="BE130" s="233">
        <f>IF(N130="základní",J130,0)</f>
        <v>0</v>
      </c>
      <c r="BF130" s="233">
        <f>IF(N130="snížená",J130,0)</f>
        <v>0</v>
      </c>
      <c r="BG130" s="233">
        <f>IF(N130="zákl. přenesená",J130,0)</f>
        <v>0</v>
      </c>
      <c r="BH130" s="233">
        <f>IF(N130="sníž. přenesená",J130,0)</f>
        <v>0</v>
      </c>
      <c r="BI130" s="233">
        <f>IF(N130="nulová",J130,0)</f>
        <v>0</v>
      </c>
      <c r="BJ130" s="10" t="s">
        <v>23</v>
      </c>
      <c r="BK130" s="233">
        <f>ROUND(I130*H130,2)</f>
        <v>0</v>
      </c>
      <c r="BL130" s="10" t="s">
        <v>159</v>
      </c>
      <c r="BM130" s="10" t="s">
        <v>221</v>
      </c>
    </row>
    <row r="131" spans="2:65" s="30" customFormat="1" ht="22.5" customHeight="1">
      <c r="B131" s="31"/>
      <c r="C131" s="222" t="s">
        <v>222</v>
      </c>
      <c r="D131" s="222" t="s">
        <v>154</v>
      </c>
      <c r="E131" s="223" t="s">
        <v>223</v>
      </c>
      <c r="F131" s="224" t="s">
        <v>224</v>
      </c>
      <c r="G131" s="225" t="s">
        <v>225</v>
      </c>
      <c r="H131" s="226">
        <v>123.93</v>
      </c>
      <c r="I131" s="227"/>
      <c r="J131" s="228">
        <f>ROUND(I131*H131,2)</f>
        <v>0</v>
      </c>
      <c r="K131" s="224" t="s">
        <v>158</v>
      </c>
      <c r="L131" s="57"/>
      <c r="M131" s="229"/>
      <c r="N131" s="230" t="s">
        <v>45</v>
      </c>
      <c r="O131" s="32"/>
      <c r="P131" s="231">
        <f>O131*H131</f>
        <v>0</v>
      </c>
      <c r="Q131" s="231">
        <v>0</v>
      </c>
      <c r="R131" s="231">
        <f>Q131*H131</f>
        <v>0</v>
      </c>
      <c r="S131" s="231">
        <v>0</v>
      </c>
      <c r="T131" s="232">
        <f>S131*H131</f>
        <v>0</v>
      </c>
      <c r="AR131" s="10" t="s">
        <v>159</v>
      </c>
      <c r="AT131" s="10" t="s">
        <v>154</v>
      </c>
      <c r="AU131" s="10" t="s">
        <v>81</v>
      </c>
      <c r="AY131" s="10" t="s">
        <v>152</v>
      </c>
      <c r="BE131" s="233">
        <f>IF(N131="základní",J131,0)</f>
        <v>0</v>
      </c>
      <c r="BF131" s="233">
        <f>IF(N131="snížená",J131,0)</f>
        <v>0</v>
      </c>
      <c r="BG131" s="233">
        <f>IF(N131="zákl. přenesená",J131,0)</f>
        <v>0</v>
      </c>
      <c r="BH131" s="233">
        <f>IF(N131="sníž. přenesená",J131,0)</f>
        <v>0</v>
      </c>
      <c r="BI131" s="233">
        <f>IF(N131="nulová",J131,0)</f>
        <v>0</v>
      </c>
      <c r="BJ131" s="10" t="s">
        <v>23</v>
      </c>
      <c r="BK131" s="233">
        <f>ROUND(I131*H131,2)</f>
        <v>0</v>
      </c>
      <c r="BL131" s="10" t="s">
        <v>159</v>
      </c>
      <c r="BM131" s="10" t="s">
        <v>226</v>
      </c>
    </row>
    <row r="132" spans="2:51" s="234" customFormat="1" ht="12.8">
      <c r="B132" s="235"/>
      <c r="C132" s="236"/>
      <c r="D132" s="237" t="s">
        <v>165</v>
      </c>
      <c r="E132" s="236"/>
      <c r="F132" s="239" t="s">
        <v>227</v>
      </c>
      <c r="G132" s="236"/>
      <c r="H132" s="240">
        <v>123.93</v>
      </c>
      <c r="I132" s="241"/>
      <c r="J132" s="236"/>
      <c r="K132" s="236"/>
      <c r="L132" s="242"/>
      <c r="M132" s="243"/>
      <c r="N132" s="244"/>
      <c r="O132" s="244"/>
      <c r="P132" s="244"/>
      <c r="Q132" s="244"/>
      <c r="R132" s="244"/>
      <c r="S132" s="244"/>
      <c r="T132" s="245"/>
      <c r="AT132" s="246" t="s">
        <v>165</v>
      </c>
      <c r="AU132" s="246" t="s">
        <v>81</v>
      </c>
      <c r="AV132" s="234" t="s">
        <v>81</v>
      </c>
      <c r="AW132" s="234" t="s">
        <v>6</v>
      </c>
      <c r="AX132" s="234" t="s">
        <v>23</v>
      </c>
      <c r="AY132" s="246" t="s">
        <v>152</v>
      </c>
    </row>
    <row r="133" spans="2:65" s="30" customFormat="1" ht="31.5" customHeight="1">
      <c r="B133" s="31"/>
      <c r="C133" s="222" t="s">
        <v>10</v>
      </c>
      <c r="D133" s="222" t="s">
        <v>154</v>
      </c>
      <c r="E133" s="223" t="s">
        <v>228</v>
      </c>
      <c r="F133" s="224" t="s">
        <v>229</v>
      </c>
      <c r="G133" s="225" t="s">
        <v>174</v>
      </c>
      <c r="H133" s="226">
        <v>3.812</v>
      </c>
      <c r="I133" s="227"/>
      <c r="J133" s="228">
        <f>ROUND(I133*H133,2)</f>
        <v>0</v>
      </c>
      <c r="K133" s="224" t="s">
        <v>158</v>
      </c>
      <c r="L133" s="57"/>
      <c r="M133" s="229"/>
      <c r="N133" s="230" t="s">
        <v>45</v>
      </c>
      <c r="O133" s="32"/>
      <c r="P133" s="231">
        <f>O133*H133</f>
        <v>0</v>
      </c>
      <c r="Q133" s="231">
        <v>0</v>
      </c>
      <c r="R133" s="231">
        <f>Q133*H133</f>
        <v>0</v>
      </c>
      <c r="S133" s="231">
        <v>0</v>
      </c>
      <c r="T133" s="232">
        <f>S133*H133</f>
        <v>0</v>
      </c>
      <c r="AR133" s="10" t="s">
        <v>159</v>
      </c>
      <c r="AT133" s="10" t="s">
        <v>154</v>
      </c>
      <c r="AU133" s="10" t="s">
        <v>81</v>
      </c>
      <c r="AY133" s="10" t="s">
        <v>152</v>
      </c>
      <c r="BE133" s="233">
        <f>IF(N133="základní",J133,0)</f>
        <v>0</v>
      </c>
      <c r="BF133" s="233">
        <f>IF(N133="snížená",J133,0)</f>
        <v>0</v>
      </c>
      <c r="BG133" s="233">
        <f>IF(N133="zákl. přenesená",J133,0)</f>
        <v>0</v>
      </c>
      <c r="BH133" s="233">
        <f>IF(N133="sníž. přenesená",J133,0)</f>
        <v>0</v>
      </c>
      <c r="BI133" s="233">
        <f>IF(N133="nulová",J133,0)</f>
        <v>0</v>
      </c>
      <c r="BJ133" s="10" t="s">
        <v>23</v>
      </c>
      <c r="BK133" s="233">
        <f>ROUND(I133*H133,2)</f>
        <v>0</v>
      </c>
      <c r="BL133" s="10" t="s">
        <v>159</v>
      </c>
      <c r="BM133" s="10" t="s">
        <v>230</v>
      </c>
    </row>
    <row r="134" spans="2:51" s="234" customFormat="1" ht="12.8">
      <c r="B134" s="235"/>
      <c r="C134" s="236"/>
      <c r="D134" s="237" t="s">
        <v>165</v>
      </c>
      <c r="E134" s="238"/>
      <c r="F134" s="239" t="s">
        <v>231</v>
      </c>
      <c r="G134" s="236"/>
      <c r="H134" s="240">
        <v>3.812</v>
      </c>
      <c r="I134" s="241"/>
      <c r="J134" s="236"/>
      <c r="K134" s="236"/>
      <c r="L134" s="242"/>
      <c r="M134" s="243"/>
      <c r="N134" s="244"/>
      <c r="O134" s="244"/>
      <c r="P134" s="244"/>
      <c r="Q134" s="244"/>
      <c r="R134" s="244"/>
      <c r="S134" s="244"/>
      <c r="T134" s="245"/>
      <c r="AT134" s="246" t="s">
        <v>165</v>
      </c>
      <c r="AU134" s="246" t="s">
        <v>81</v>
      </c>
      <c r="AV134" s="234" t="s">
        <v>81</v>
      </c>
      <c r="AW134" s="234" t="s">
        <v>37</v>
      </c>
      <c r="AX134" s="234" t="s">
        <v>23</v>
      </c>
      <c r="AY134" s="246" t="s">
        <v>152</v>
      </c>
    </row>
    <row r="135" spans="2:65" s="30" customFormat="1" ht="31.5" customHeight="1">
      <c r="B135" s="31"/>
      <c r="C135" s="274" t="s">
        <v>232</v>
      </c>
      <c r="D135" s="274" t="s">
        <v>233</v>
      </c>
      <c r="E135" s="275" t="s">
        <v>234</v>
      </c>
      <c r="F135" s="276" t="s">
        <v>235</v>
      </c>
      <c r="G135" s="277" t="s">
        <v>225</v>
      </c>
      <c r="H135" s="278">
        <v>7.624</v>
      </c>
      <c r="I135" s="279"/>
      <c r="J135" s="280">
        <f>ROUND(I135*H135,2)</f>
        <v>0</v>
      </c>
      <c r="K135" s="276" t="s">
        <v>158</v>
      </c>
      <c r="L135" s="281"/>
      <c r="M135" s="282"/>
      <c r="N135" s="283" t="s">
        <v>45</v>
      </c>
      <c r="O135" s="32"/>
      <c r="P135" s="231">
        <f>O135*H135</f>
        <v>0</v>
      </c>
      <c r="Q135" s="231">
        <v>1</v>
      </c>
      <c r="R135" s="231">
        <f>Q135*H135</f>
        <v>7.624</v>
      </c>
      <c r="S135" s="231">
        <v>0</v>
      </c>
      <c r="T135" s="232">
        <f>S135*H135</f>
        <v>0</v>
      </c>
      <c r="AR135" s="10" t="s">
        <v>197</v>
      </c>
      <c r="AT135" s="10" t="s">
        <v>233</v>
      </c>
      <c r="AU135" s="10" t="s">
        <v>81</v>
      </c>
      <c r="AY135" s="10" t="s">
        <v>152</v>
      </c>
      <c r="BE135" s="233">
        <f>IF(N135="základní",J135,0)</f>
        <v>0</v>
      </c>
      <c r="BF135" s="233">
        <f>IF(N135="snížená",J135,0)</f>
        <v>0</v>
      </c>
      <c r="BG135" s="233">
        <f>IF(N135="zákl. přenesená",J135,0)</f>
        <v>0</v>
      </c>
      <c r="BH135" s="233">
        <f>IF(N135="sníž. přenesená",J135,0)</f>
        <v>0</v>
      </c>
      <c r="BI135" s="233">
        <f>IF(N135="nulová",J135,0)</f>
        <v>0</v>
      </c>
      <c r="BJ135" s="10" t="s">
        <v>23</v>
      </c>
      <c r="BK135" s="233">
        <f>ROUND(I135*H135,2)</f>
        <v>0</v>
      </c>
      <c r="BL135" s="10" t="s">
        <v>159</v>
      </c>
      <c r="BM135" s="10" t="s">
        <v>236</v>
      </c>
    </row>
    <row r="136" spans="2:51" s="234" customFormat="1" ht="12.8">
      <c r="B136" s="235"/>
      <c r="C136" s="236"/>
      <c r="D136" s="250" t="s">
        <v>165</v>
      </c>
      <c r="E136" s="236"/>
      <c r="F136" s="260" t="s">
        <v>237</v>
      </c>
      <c r="G136" s="236"/>
      <c r="H136" s="261">
        <v>7.624</v>
      </c>
      <c r="I136" s="241"/>
      <c r="J136" s="236"/>
      <c r="K136" s="236"/>
      <c r="L136" s="242"/>
      <c r="M136" s="243"/>
      <c r="N136" s="244"/>
      <c r="O136" s="244"/>
      <c r="P136" s="244"/>
      <c r="Q136" s="244"/>
      <c r="R136" s="244"/>
      <c r="S136" s="244"/>
      <c r="T136" s="245"/>
      <c r="AT136" s="246" t="s">
        <v>165</v>
      </c>
      <c r="AU136" s="246" t="s">
        <v>81</v>
      </c>
      <c r="AV136" s="234" t="s">
        <v>81</v>
      </c>
      <c r="AW136" s="234" t="s">
        <v>6</v>
      </c>
      <c r="AX136" s="234" t="s">
        <v>23</v>
      </c>
      <c r="AY136" s="246" t="s">
        <v>152</v>
      </c>
    </row>
    <row r="137" spans="2:63" s="204" customFormat="1" ht="29.9" customHeight="1">
      <c r="B137" s="205"/>
      <c r="C137" s="206"/>
      <c r="D137" s="219" t="s">
        <v>73</v>
      </c>
      <c r="E137" s="220" t="s">
        <v>81</v>
      </c>
      <c r="F137" s="220" t="s">
        <v>238</v>
      </c>
      <c r="G137" s="206"/>
      <c r="H137" s="206"/>
      <c r="I137" s="209"/>
      <c r="J137" s="221">
        <f>BK137</f>
        <v>0</v>
      </c>
      <c r="K137" s="206"/>
      <c r="L137" s="211"/>
      <c r="M137" s="212"/>
      <c r="N137" s="213"/>
      <c r="O137" s="213"/>
      <c r="P137" s="214">
        <f>P138</f>
        <v>0</v>
      </c>
      <c r="Q137" s="213"/>
      <c r="R137" s="214">
        <f>R138</f>
        <v>2.31500484</v>
      </c>
      <c r="S137" s="213"/>
      <c r="T137" s="215">
        <f>T138</f>
        <v>0</v>
      </c>
      <c r="AR137" s="216" t="s">
        <v>23</v>
      </c>
      <c r="AT137" s="217" t="s">
        <v>73</v>
      </c>
      <c r="AU137" s="217" t="s">
        <v>23</v>
      </c>
      <c r="AY137" s="216" t="s">
        <v>152</v>
      </c>
      <c r="BK137" s="218">
        <f>BK138</f>
        <v>0</v>
      </c>
    </row>
    <row r="138" spans="2:65" s="30" customFormat="1" ht="31.5" customHeight="1">
      <c r="B138" s="31"/>
      <c r="C138" s="222" t="s">
        <v>239</v>
      </c>
      <c r="D138" s="222" t="s">
        <v>154</v>
      </c>
      <c r="E138" s="223" t="s">
        <v>240</v>
      </c>
      <c r="F138" s="224" t="s">
        <v>241</v>
      </c>
      <c r="G138" s="225" t="s">
        <v>174</v>
      </c>
      <c r="H138" s="226">
        <v>1.026</v>
      </c>
      <c r="I138" s="227"/>
      <c r="J138" s="228">
        <f>ROUND(I138*H138,2)</f>
        <v>0</v>
      </c>
      <c r="K138" s="224" t="s">
        <v>158</v>
      </c>
      <c r="L138" s="57"/>
      <c r="M138" s="229"/>
      <c r="N138" s="230" t="s">
        <v>45</v>
      </c>
      <c r="O138" s="32"/>
      <c r="P138" s="231">
        <f>O138*H138</f>
        <v>0</v>
      </c>
      <c r="Q138" s="231">
        <v>2.25634</v>
      </c>
      <c r="R138" s="231">
        <f>Q138*H138</f>
        <v>2.31500484</v>
      </c>
      <c r="S138" s="231">
        <v>0</v>
      </c>
      <c r="T138" s="232">
        <f>S138*H138</f>
        <v>0</v>
      </c>
      <c r="AR138" s="10" t="s">
        <v>159</v>
      </c>
      <c r="AT138" s="10" t="s">
        <v>154</v>
      </c>
      <c r="AU138" s="10" t="s">
        <v>81</v>
      </c>
      <c r="AY138" s="10" t="s">
        <v>152</v>
      </c>
      <c r="BE138" s="233">
        <f>IF(N138="základní",J138,0)</f>
        <v>0</v>
      </c>
      <c r="BF138" s="233">
        <f>IF(N138="snížená",J138,0)</f>
        <v>0</v>
      </c>
      <c r="BG138" s="233">
        <f>IF(N138="zákl. přenesená",J138,0)</f>
        <v>0</v>
      </c>
      <c r="BH138" s="233">
        <f>IF(N138="sníž. přenesená",J138,0)</f>
        <v>0</v>
      </c>
      <c r="BI138" s="233">
        <f>IF(N138="nulová",J138,0)</f>
        <v>0</v>
      </c>
      <c r="BJ138" s="10" t="s">
        <v>23</v>
      </c>
      <c r="BK138" s="233">
        <f>ROUND(I138*H138,2)</f>
        <v>0</v>
      </c>
      <c r="BL138" s="10" t="s">
        <v>159</v>
      </c>
      <c r="BM138" s="10" t="s">
        <v>242</v>
      </c>
    </row>
    <row r="139" spans="2:63" s="204" customFormat="1" ht="29.9" customHeight="1">
      <c r="B139" s="205"/>
      <c r="C139" s="206"/>
      <c r="D139" s="219" t="s">
        <v>73</v>
      </c>
      <c r="E139" s="220" t="s">
        <v>167</v>
      </c>
      <c r="F139" s="220" t="s">
        <v>243</v>
      </c>
      <c r="G139" s="206"/>
      <c r="H139" s="206"/>
      <c r="I139" s="209"/>
      <c r="J139" s="221">
        <f>BK139</f>
        <v>0</v>
      </c>
      <c r="K139" s="206"/>
      <c r="L139" s="211"/>
      <c r="M139" s="212"/>
      <c r="N139" s="213"/>
      <c r="O139" s="213"/>
      <c r="P139" s="214">
        <f>SUM(P140:P159)</f>
        <v>0</v>
      </c>
      <c r="Q139" s="213"/>
      <c r="R139" s="214">
        <f>SUM(R140:R159)</f>
        <v>11.82294513</v>
      </c>
      <c r="S139" s="213"/>
      <c r="T139" s="215">
        <f>SUM(T140:T159)</f>
        <v>0</v>
      </c>
      <c r="AR139" s="216" t="s">
        <v>23</v>
      </c>
      <c r="AT139" s="217" t="s">
        <v>73</v>
      </c>
      <c r="AU139" s="217" t="s">
        <v>23</v>
      </c>
      <c r="AY139" s="216" t="s">
        <v>152</v>
      </c>
      <c r="BK139" s="218">
        <f>SUM(BK140:BK159)</f>
        <v>0</v>
      </c>
    </row>
    <row r="140" spans="2:65" s="30" customFormat="1" ht="31.5" customHeight="1">
      <c r="B140" s="31"/>
      <c r="C140" s="222" t="s">
        <v>244</v>
      </c>
      <c r="D140" s="222" t="s">
        <v>154</v>
      </c>
      <c r="E140" s="223" t="s">
        <v>245</v>
      </c>
      <c r="F140" s="224" t="s">
        <v>246</v>
      </c>
      <c r="G140" s="225" t="s">
        <v>174</v>
      </c>
      <c r="H140" s="226">
        <v>0.323</v>
      </c>
      <c r="I140" s="227"/>
      <c r="J140" s="228">
        <f>ROUND(I140*H140,2)</f>
        <v>0</v>
      </c>
      <c r="K140" s="224" t="s">
        <v>158</v>
      </c>
      <c r="L140" s="57"/>
      <c r="M140" s="229"/>
      <c r="N140" s="230" t="s">
        <v>45</v>
      </c>
      <c r="O140" s="32"/>
      <c r="P140" s="231">
        <f>O140*H140</f>
        <v>0</v>
      </c>
      <c r="Q140" s="231">
        <v>1.8775</v>
      </c>
      <c r="R140" s="231">
        <f>Q140*H140</f>
        <v>0.6064325</v>
      </c>
      <c r="S140" s="231">
        <v>0</v>
      </c>
      <c r="T140" s="232">
        <f>S140*H140</f>
        <v>0</v>
      </c>
      <c r="AR140" s="10" t="s">
        <v>159</v>
      </c>
      <c r="AT140" s="10" t="s">
        <v>154</v>
      </c>
      <c r="AU140" s="10" t="s">
        <v>81</v>
      </c>
      <c r="AY140" s="10" t="s">
        <v>152</v>
      </c>
      <c r="BE140" s="233">
        <f>IF(N140="základní",J140,0)</f>
        <v>0</v>
      </c>
      <c r="BF140" s="233">
        <f>IF(N140="snížená",J140,0)</f>
        <v>0</v>
      </c>
      <c r="BG140" s="233">
        <f>IF(N140="zákl. přenesená",J140,0)</f>
        <v>0</v>
      </c>
      <c r="BH140" s="233">
        <f>IF(N140="sníž. přenesená",J140,0)</f>
        <v>0</v>
      </c>
      <c r="BI140" s="233">
        <f>IF(N140="nulová",J140,0)</f>
        <v>0</v>
      </c>
      <c r="BJ140" s="10" t="s">
        <v>23</v>
      </c>
      <c r="BK140" s="233">
        <f>ROUND(I140*H140,2)</f>
        <v>0</v>
      </c>
      <c r="BL140" s="10" t="s">
        <v>159</v>
      </c>
      <c r="BM140" s="10" t="s">
        <v>247</v>
      </c>
    </row>
    <row r="141" spans="2:51" s="234" customFormat="1" ht="12.8">
      <c r="B141" s="235"/>
      <c r="C141" s="236"/>
      <c r="D141" s="237" t="s">
        <v>165</v>
      </c>
      <c r="E141" s="238"/>
      <c r="F141" s="239" t="s">
        <v>248</v>
      </c>
      <c r="G141" s="236"/>
      <c r="H141" s="240">
        <v>0.323</v>
      </c>
      <c r="I141" s="241"/>
      <c r="J141" s="236"/>
      <c r="K141" s="236"/>
      <c r="L141" s="242"/>
      <c r="M141" s="243"/>
      <c r="N141" s="244"/>
      <c r="O141" s="244"/>
      <c r="P141" s="244"/>
      <c r="Q141" s="244"/>
      <c r="R141" s="244"/>
      <c r="S141" s="244"/>
      <c r="T141" s="245"/>
      <c r="AT141" s="246" t="s">
        <v>165</v>
      </c>
      <c r="AU141" s="246" t="s">
        <v>81</v>
      </c>
      <c r="AV141" s="234" t="s">
        <v>81</v>
      </c>
      <c r="AW141" s="234" t="s">
        <v>37</v>
      </c>
      <c r="AX141" s="234" t="s">
        <v>23</v>
      </c>
      <c r="AY141" s="246" t="s">
        <v>152</v>
      </c>
    </row>
    <row r="142" spans="2:65" s="30" customFormat="1" ht="31.5" customHeight="1">
      <c r="B142" s="31"/>
      <c r="C142" s="222" t="s">
        <v>249</v>
      </c>
      <c r="D142" s="222" t="s">
        <v>154</v>
      </c>
      <c r="E142" s="223" t="s">
        <v>250</v>
      </c>
      <c r="F142" s="224" t="s">
        <v>251</v>
      </c>
      <c r="G142" s="225" t="s">
        <v>174</v>
      </c>
      <c r="H142" s="226">
        <v>2.03</v>
      </c>
      <c r="I142" s="227"/>
      <c r="J142" s="228">
        <f>ROUND(I142*H142,2)</f>
        <v>0</v>
      </c>
      <c r="K142" s="224" t="s">
        <v>158</v>
      </c>
      <c r="L142" s="57"/>
      <c r="M142" s="229"/>
      <c r="N142" s="230" t="s">
        <v>45</v>
      </c>
      <c r="O142" s="32"/>
      <c r="P142" s="231">
        <f>O142*H142</f>
        <v>0</v>
      </c>
      <c r="Q142" s="231">
        <v>2.45832</v>
      </c>
      <c r="R142" s="231">
        <f>Q142*H142</f>
        <v>4.9903896</v>
      </c>
      <c r="S142" s="231">
        <v>0</v>
      </c>
      <c r="T142" s="232">
        <f>S142*H142</f>
        <v>0</v>
      </c>
      <c r="AR142" s="10" t="s">
        <v>159</v>
      </c>
      <c r="AT142" s="10" t="s">
        <v>154</v>
      </c>
      <c r="AU142" s="10" t="s">
        <v>81</v>
      </c>
      <c r="AY142" s="10" t="s">
        <v>152</v>
      </c>
      <c r="BE142" s="233">
        <f>IF(N142="základní",J142,0)</f>
        <v>0</v>
      </c>
      <c r="BF142" s="233">
        <f>IF(N142="snížená",J142,0)</f>
        <v>0</v>
      </c>
      <c r="BG142" s="233">
        <f>IF(N142="zákl. přenesená",J142,0)</f>
        <v>0</v>
      </c>
      <c r="BH142" s="233">
        <f>IF(N142="sníž. přenesená",J142,0)</f>
        <v>0</v>
      </c>
      <c r="BI142" s="233">
        <f>IF(N142="nulová",J142,0)</f>
        <v>0</v>
      </c>
      <c r="BJ142" s="10" t="s">
        <v>23</v>
      </c>
      <c r="BK142" s="233">
        <f>ROUND(I142*H142,2)</f>
        <v>0</v>
      </c>
      <c r="BL142" s="10" t="s">
        <v>159</v>
      </c>
      <c r="BM142" s="10" t="s">
        <v>252</v>
      </c>
    </row>
    <row r="143" spans="2:51" s="234" customFormat="1" ht="19.5">
      <c r="B143" s="235"/>
      <c r="C143" s="236"/>
      <c r="D143" s="237" t="s">
        <v>165</v>
      </c>
      <c r="E143" s="238"/>
      <c r="F143" s="239" t="s">
        <v>253</v>
      </c>
      <c r="G143" s="236"/>
      <c r="H143" s="240">
        <v>2.03</v>
      </c>
      <c r="I143" s="241"/>
      <c r="J143" s="236"/>
      <c r="K143" s="236"/>
      <c r="L143" s="242"/>
      <c r="M143" s="243"/>
      <c r="N143" s="244"/>
      <c r="O143" s="244"/>
      <c r="P143" s="244"/>
      <c r="Q143" s="244"/>
      <c r="R143" s="244"/>
      <c r="S143" s="244"/>
      <c r="T143" s="245"/>
      <c r="AT143" s="246" t="s">
        <v>165</v>
      </c>
      <c r="AU143" s="246" t="s">
        <v>81</v>
      </c>
      <c r="AV143" s="234" t="s">
        <v>81</v>
      </c>
      <c r="AW143" s="234" t="s">
        <v>37</v>
      </c>
      <c r="AX143" s="234" t="s">
        <v>23</v>
      </c>
      <c r="AY143" s="246" t="s">
        <v>152</v>
      </c>
    </row>
    <row r="144" spans="2:65" s="30" customFormat="1" ht="57" customHeight="1">
      <c r="B144" s="31"/>
      <c r="C144" s="222" t="s">
        <v>254</v>
      </c>
      <c r="D144" s="222" t="s">
        <v>154</v>
      </c>
      <c r="E144" s="223" t="s">
        <v>255</v>
      </c>
      <c r="F144" s="224" t="s">
        <v>256</v>
      </c>
      <c r="G144" s="225" t="s">
        <v>257</v>
      </c>
      <c r="H144" s="226">
        <v>2.03</v>
      </c>
      <c r="I144" s="227"/>
      <c r="J144" s="228">
        <f>ROUND(I144*H144,2)</f>
        <v>0</v>
      </c>
      <c r="K144" s="224" t="s">
        <v>158</v>
      </c>
      <c r="L144" s="57"/>
      <c r="M144" s="229"/>
      <c r="N144" s="230" t="s">
        <v>45</v>
      </c>
      <c r="O144" s="32"/>
      <c r="P144" s="231">
        <f>O144*H144</f>
        <v>0</v>
      </c>
      <c r="Q144" s="231">
        <v>0.00086</v>
      </c>
      <c r="R144" s="231">
        <f>Q144*H144</f>
        <v>0.0017458</v>
      </c>
      <c r="S144" s="231">
        <v>0</v>
      </c>
      <c r="T144" s="232">
        <f>S144*H144</f>
        <v>0</v>
      </c>
      <c r="AR144" s="10" t="s">
        <v>159</v>
      </c>
      <c r="AT144" s="10" t="s">
        <v>154</v>
      </c>
      <c r="AU144" s="10" t="s">
        <v>81</v>
      </c>
      <c r="AY144" s="10" t="s">
        <v>152</v>
      </c>
      <c r="BE144" s="233">
        <f>IF(N144="základní",J144,0)</f>
        <v>0</v>
      </c>
      <c r="BF144" s="233">
        <f>IF(N144="snížená",J144,0)</f>
        <v>0</v>
      </c>
      <c r="BG144" s="233">
        <f>IF(N144="zákl. přenesená",J144,0)</f>
        <v>0</v>
      </c>
      <c r="BH144" s="233">
        <f>IF(N144="sníž. přenesená",J144,0)</f>
        <v>0</v>
      </c>
      <c r="BI144" s="233">
        <f>IF(N144="nulová",J144,0)</f>
        <v>0</v>
      </c>
      <c r="BJ144" s="10" t="s">
        <v>23</v>
      </c>
      <c r="BK144" s="233">
        <f>ROUND(I144*H144,2)</f>
        <v>0</v>
      </c>
      <c r="BL144" s="10" t="s">
        <v>159</v>
      </c>
      <c r="BM144" s="10" t="s">
        <v>258</v>
      </c>
    </row>
    <row r="145" spans="2:65" s="30" customFormat="1" ht="57" customHeight="1">
      <c r="B145" s="31"/>
      <c r="C145" s="222" t="s">
        <v>9</v>
      </c>
      <c r="D145" s="222" t="s">
        <v>154</v>
      </c>
      <c r="E145" s="223" t="s">
        <v>259</v>
      </c>
      <c r="F145" s="224" t="s">
        <v>260</v>
      </c>
      <c r="G145" s="225" t="s">
        <v>257</v>
      </c>
      <c r="H145" s="226">
        <v>2.03</v>
      </c>
      <c r="I145" s="227"/>
      <c r="J145" s="228">
        <f>ROUND(I145*H145,2)</f>
        <v>0</v>
      </c>
      <c r="K145" s="224" t="s">
        <v>158</v>
      </c>
      <c r="L145" s="57"/>
      <c r="M145" s="229"/>
      <c r="N145" s="230" t="s">
        <v>45</v>
      </c>
      <c r="O145" s="32"/>
      <c r="P145" s="231">
        <f>O145*H145</f>
        <v>0</v>
      </c>
      <c r="Q145" s="231">
        <v>0</v>
      </c>
      <c r="R145" s="231">
        <f>Q145*H145</f>
        <v>0</v>
      </c>
      <c r="S145" s="231">
        <v>0</v>
      </c>
      <c r="T145" s="232">
        <f>S145*H145</f>
        <v>0</v>
      </c>
      <c r="AR145" s="10" t="s">
        <v>159</v>
      </c>
      <c r="AT145" s="10" t="s">
        <v>154</v>
      </c>
      <c r="AU145" s="10" t="s">
        <v>81</v>
      </c>
      <c r="AY145" s="10" t="s">
        <v>152</v>
      </c>
      <c r="BE145" s="233">
        <f>IF(N145="základní",J145,0)</f>
        <v>0</v>
      </c>
      <c r="BF145" s="233">
        <f>IF(N145="snížená",J145,0)</f>
        <v>0</v>
      </c>
      <c r="BG145" s="233">
        <f>IF(N145="zákl. přenesená",J145,0)</f>
        <v>0</v>
      </c>
      <c r="BH145" s="233">
        <f>IF(N145="sníž. přenesená",J145,0)</f>
        <v>0</v>
      </c>
      <c r="BI145" s="233">
        <f>IF(N145="nulová",J145,0)</f>
        <v>0</v>
      </c>
      <c r="BJ145" s="10" t="s">
        <v>23</v>
      </c>
      <c r="BK145" s="233">
        <f>ROUND(I145*H145,2)</f>
        <v>0</v>
      </c>
      <c r="BL145" s="10" t="s">
        <v>159</v>
      </c>
      <c r="BM145" s="10" t="s">
        <v>261</v>
      </c>
    </row>
    <row r="146" spans="2:65" s="30" customFormat="1" ht="31.5" customHeight="1">
      <c r="B146" s="31"/>
      <c r="C146" s="222" t="s">
        <v>262</v>
      </c>
      <c r="D146" s="222" t="s">
        <v>154</v>
      </c>
      <c r="E146" s="223" t="s">
        <v>263</v>
      </c>
      <c r="F146" s="224" t="s">
        <v>264</v>
      </c>
      <c r="G146" s="225" t="s">
        <v>225</v>
      </c>
      <c r="H146" s="226">
        <v>0.244</v>
      </c>
      <c r="I146" s="227"/>
      <c r="J146" s="228">
        <f>ROUND(I146*H146,2)</f>
        <v>0</v>
      </c>
      <c r="K146" s="224" t="s">
        <v>158</v>
      </c>
      <c r="L146" s="57"/>
      <c r="M146" s="229"/>
      <c r="N146" s="230" t="s">
        <v>45</v>
      </c>
      <c r="O146" s="32"/>
      <c r="P146" s="231">
        <f>O146*H146</f>
        <v>0</v>
      </c>
      <c r="Q146" s="231">
        <v>1.04881</v>
      </c>
      <c r="R146" s="231">
        <f>Q146*H146</f>
        <v>0.25590964</v>
      </c>
      <c r="S146" s="231">
        <v>0</v>
      </c>
      <c r="T146" s="232">
        <f>S146*H146</f>
        <v>0</v>
      </c>
      <c r="AR146" s="10" t="s">
        <v>159</v>
      </c>
      <c r="AT146" s="10" t="s">
        <v>154</v>
      </c>
      <c r="AU146" s="10" t="s">
        <v>81</v>
      </c>
      <c r="AY146" s="10" t="s">
        <v>152</v>
      </c>
      <c r="BE146" s="233">
        <f>IF(N146="základní",J146,0)</f>
        <v>0</v>
      </c>
      <c r="BF146" s="233">
        <f>IF(N146="snížená",J146,0)</f>
        <v>0</v>
      </c>
      <c r="BG146" s="233">
        <f>IF(N146="zákl. přenesená",J146,0)</f>
        <v>0</v>
      </c>
      <c r="BH146" s="233">
        <f>IF(N146="sníž. přenesená",J146,0)</f>
        <v>0</v>
      </c>
      <c r="BI146" s="233">
        <f>IF(N146="nulová",J146,0)</f>
        <v>0</v>
      </c>
      <c r="BJ146" s="10" t="s">
        <v>23</v>
      </c>
      <c r="BK146" s="233">
        <f>ROUND(I146*H146,2)</f>
        <v>0</v>
      </c>
      <c r="BL146" s="10" t="s">
        <v>159</v>
      </c>
      <c r="BM146" s="10" t="s">
        <v>265</v>
      </c>
    </row>
    <row r="147" spans="2:51" s="234" customFormat="1" ht="12.8">
      <c r="B147" s="235"/>
      <c r="C147" s="236"/>
      <c r="D147" s="237" t="s">
        <v>165</v>
      </c>
      <c r="E147" s="236"/>
      <c r="F147" s="239" t="s">
        <v>266</v>
      </c>
      <c r="G147" s="236"/>
      <c r="H147" s="240">
        <v>0.244</v>
      </c>
      <c r="I147" s="241"/>
      <c r="J147" s="236"/>
      <c r="K147" s="236"/>
      <c r="L147" s="242"/>
      <c r="M147" s="243"/>
      <c r="N147" s="244"/>
      <c r="O147" s="244"/>
      <c r="P147" s="244"/>
      <c r="Q147" s="244"/>
      <c r="R147" s="244"/>
      <c r="S147" s="244"/>
      <c r="T147" s="245"/>
      <c r="AT147" s="246" t="s">
        <v>165</v>
      </c>
      <c r="AU147" s="246" t="s">
        <v>81</v>
      </c>
      <c r="AV147" s="234" t="s">
        <v>81</v>
      </c>
      <c r="AW147" s="234" t="s">
        <v>6</v>
      </c>
      <c r="AX147" s="234" t="s">
        <v>23</v>
      </c>
      <c r="AY147" s="246" t="s">
        <v>152</v>
      </c>
    </row>
    <row r="148" spans="2:65" s="30" customFormat="1" ht="31.5" customHeight="1">
      <c r="B148" s="31"/>
      <c r="C148" s="222" t="s">
        <v>267</v>
      </c>
      <c r="D148" s="222" t="s">
        <v>154</v>
      </c>
      <c r="E148" s="223" t="s">
        <v>268</v>
      </c>
      <c r="F148" s="224" t="s">
        <v>269</v>
      </c>
      <c r="G148" s="225" t="s">
        <v>174</v>
      </c>
      <c r="H148" s="226">
        <v>0.983</v>
      </c>
      <c r="I148" s="227"/>
      <c r="J148" s="228">
        <f>ROUND(I148*H148,2)</f>
        <v>0</v>
      </c>
      <c r="K148" s="224" t="s">
        <v>158</v>
      </c>
      <c r="L148" s="57"/>
      <c r="M148" s="229"/>
      <c r="N148" s="230" t="s">
        <v>45</v>
      </c>
      <c r="O148" s="32"/>
      <c r="P148" s="231">
        <f>O148*H148</f>
        <v>0</v>
      </c>
      <c r="Q148" s="231">
        <v>2.124</v>
      </c>
      <c r="R148" s="231">
        <f>Q148*H148</f>
        <v>2.087892</v>
      </c>
      <c r="S148" s="231">
        <v>0</v>
      </c>
      <c r="T148" s="232">
        <f>S148*H148</f>
        <v>0</v>
      </c>
      <c r="AR148" s="10" t="s">
        <v>159</v>
      </c>
      <c r="AT148" s="10" t="s">
        <v>154</v>
      </c>
      <c r="AU148" s="10" t="s">
        <v>81</v>
      </c>
      <c r="AY148" s="10" t="s">
        <v>152</v>
      </c>
      <c r="BE148" s="233">
        <f>IF(N148="základní",J148,0)</f>
        <v>0</v>
      </c>
      <c r="BF148" s="233">
        <f>IF(N148="snížená",J148,0)</f>
        <v>0</v>
      </c>
      <c r="BG148" s="233">
        <f>IF(N148="zákl. přenesená",J148,0)</f>
        <v>0</v>
      </c>
      <c r="BH148" s="233">
        <f>IF(N148="sníž. přenesená",J148,0)</f>
        <v>0</v>
      </c>
      <c r="BI148" s="233">
        <f>IF(N148="nulová",J148,0)</f>
        <v>0</v>
      </c>
      <c r="BJ148" s="10" t="s">
        <v>23</v>
      </c>
      <c r="BK148" s="233">
        <f>ROUND(I148*H148,2)</f>
        <v>0</v>
      </c>
      <c r="BL148" s="10" t="s">
        <v>159</v>
      </c>
      <c r="BM148" s="10" t="s">
        <v>270</v>
      </c>
    </row>
    <row r="149" spans="2:51" s="234" customFormat="1" ht="19.5">
      <c r="B149" s="235"/>
      <c r="C149" s="236"/>
      <c r="D149" s="250" t="s">
        <v>165</v>
      </c>
      <c r="E149" s="259"/>
      <c r="F149" s="260" t="s">
        <v>271</v>
      </c>
      <c r="G149" s="236"/>
      <c r="H149" s="261">
        <v>0.581</v>
      </c>
      <c r="I149" s="241"/>
      <c r="J149" s="236"/>
      <c r="K149" s="236"/>
      <c r="L149" s="242"/>
      <c r="M149" s="243"/>
      <c r="N149" s="244"/>
      <c r="O149" s="244"/>
      <c r="P149" s="244"/>
      <c r="Q149" s="244"/>
      <c r="R149" s="244"/>
      <c r="S149" s="244"/>
      <c r="T149" s="245"/>
      <c r="AT149" s="246" t="s">
        <v>165</v>
      </c>
      <c r="AU149" s="246" t="s">
        <v>81</v>
      </c>
      <c r="AV149" s="234" t="s">
        <v>81</v>
      </c>
      <c r="AW149" s="234" t="s">
        <v>37</v>
      </c>
      <c r="AX149" s="234" t="s">
        <v>74</v>
      </c>
      <c r="AY149" s="246" t="s">
        <v>152</v>
      </c>
    </row>
    <row r="150" spans="2:51" s="234" customFormat="1" ht="12.8">
      <c r="B150" s="235"/>
      <c r="C150" s="236"/>
      <c r="D150" s="250" t="s">
        <v>165</v>
      </c>
      <c r="E150" s="259"/>
      <c r="F150" s="260" t="s">
        <v>272</v>
      </c>
      <c r="G150" s="236"/>
      <c r="H150" s="261">
        <v>0.402</v>
      </c>
      <c r="I150" s="241"/>
      <c r="J150" s="236"/>
      <c r="K150" s="236"/>
      <c r="L150" s="242"/>
      <c r="M150" s="243"/>
      <c r="N150" s="244"/>
      <c r="O150" s="244"/>
      <c r="P150" s="244"/>
      <c r="Q150" s="244"/>
      <c r="R150" s="244"/>
      <c r="S150" s="244"/>
      <c r="T150" s="245"/>
      <c r="AT150" s="246" t="s">
        <v>165</v>
      </c>
      <c r="AU150" s="246" t="s">
        <v>81</v>
      </c>
      <c r="AV150" s="234" t="s">
        <v>81</v>
      </c>
      <c r="AW150" s="234" t="s">
        <v>37</v>
      </c>
      <c r="AX150" s="234" t="s">
        <v>74</v>
      </c>
      <c r="AY150" s="246" t="s">
        <v>152</v>
      </c>
    </row>
    <row r="151" spans="2:51" s="262" customFormat="1" ht="12.8">
      <c r="B151" s="263"/>
      <c r="C151" s="264"/>
      <c r="D151" s="237" t="s">
        <v>165</v>
      </c>
      <c r="E151" s="265"/>
      <c r="F151" s="266" t="s">
        <v>180</v>
      </c>
      <c r="G151" s="264"/>
      <c r="H151" s="267">
        <v>0.983</v>
      </c>
      <c r="I151" s="268"/>
      <c r="J151" s="264"/>
      <c r="K151" s="264"/>
      <c r="L151" s="269"/>
      <c r="M151" s="270"/>
      <c r="N151" s="271"/>
      <c r="O151" s="271"/>
      <c r="P151" s="271"/>
      <c r="Q151" s="271"/>
      <c r="R151" s="271"/>
      <c r="S151" s="271"/>
      <c r="T151" s="272"/>
      <c r="AT151" s="273" t="s">
        <v>165</v>
      </c>
      <c r="AU151" s="273" t="s">
        <v>81</v>
      </c>
      <c r="AV151" s="262" t="s">
        <v>159</v>
      </c>
      <c r="AW151" s="262" t="s">
        <v>37</v>
      </c>
      <c r="AX151" s="262" t="s">
        <v>23</v>
      </c>
      <c r="AY151" s="273" t="s">
        <v>152</v>
      </c>
    </row>
    <row r="152" spans="2:65" s="30" customFormat="1" ht="31.5" customHeight="1">
      <c r="B152" s="31"/>
      <c r="C152" s="222" t="s">
        <v>273</v>
      </c>
      <c r="D152" s="222" t="s">
        <v>154</v>
      </c>
      <c r="E152" s="223" t="s">
        <v>274</v>
      </c>
      <c r="F152" s="224" t="s">
        <v>275</v>
      </c>
      <c r="G152" s="225" t="s">
        <v>174</v>
      </c>
      <c r="H152" s="226">
        <v>1.483</v>
      </c>
      <c r="I152" s="227"/>
      <c r="J152" s="228">
        <f>ROUND(I152*H152,2)</f>
        <v>0</v>
      </c>
      <c r="K152" s="224" t="s">
        <v>158</v>
      </c>
      <c r="L152" s="57"/>
      <c r="M152" s="229"/>
      <c r="N152" s="230" t="s">
        <v>45</v>
      </c>
      <c r="O152" s="32"/>
      <c r="P152" s="231">
        <f>O152*H152</f>
        <v>0</v>
      </c>
      <c r="Q152" s="231">
        <v>2.29036</v>
      </c>
      <c r="R152" s="231">
        <f>Q152*H152</f>
        <v>3.39660388</v>
      </c>
      <c r="S152" s="231">
        <v>0</v>
      </c>
      <c r="T152" s="232">
        <f>S152*H152</f>
        <v>0</v>
      </c>
      <c r="AR152" s="10" t="s">
        <v>159</v>
      </c>
      <c r="AT152" s="10" t="s">
        <v>154</v>
      </c>
      <c r="AU152" s="10" t="s">
        <v>81</v>
      </c>
      <c r="AY152" s="10" t="s">
        <v>152</v>
      </c>
      <c r="BE152" s="233">
        <f>IF(N152="základní",J152,0)</f>
        <v>0</v>
      </c>
      <c r="BF152" s="233">
        <f>IF(N152="snížená",J152,0)</f>
        <v>0</v>
      </c>
      <c r="BG152" s="233">
        <f>IF(N152="zákl. přenesená",J152,0)</f>
        <v>0</v>
      </c>
      <c r="BH152" s="233">
        <f>IF(N152="sníž. přenesená",J152,0)</f>
        <v>0</v>
      </c>
      <c r="BI152" s="233">
        <f>IF(N152="nulová",J152,0)</f>
        <v>0</v>
      </c>
      <c r="BJ152" s="10" t="s">
        <v>23</v>
      </c>
      <c r="BK152" s="233">
        <f>ROUND(I152*H152,2)</f>
        <v>0</v>
      </c>
      <c r="BL152" s="10" t="s">
        <v>159</v>
      </c>
      <c r="BM152" s="10" t="s">
        <v>276</v>
      </c>
    </row>
    <row r="153" spans="2:51" s="234" customFormat="1" ht="12.8">
      <c r="B153" s="235"/>
      <c r="C153" s="236"/>
      <c r="D153" s="250" t="s">
        <v>165</v>
      </c>
      <c r="E153" s="259"/>
      <c r="F153" s="260" t="s">
        <v>277</v>
      </c>
      <c r="G153" s="236"/>
      <c r="H153" s="261">
        <v>1.219</v>
      </c>
      <c r="I153" s="241"/>
      <c r="J153" s="236"/>
      <c r="K153" s="236"/>
      <c r="L153" s="242"/>
      <c r="M153" s="243"/>
      <c r="N153" s="244"/>
      <c r="O153" s="244"/>
      <c r="P153" s="244"/>
      <c r="Q153" s="244"/>
      <c r="R153" s="244"/>
      <c r="S153" s="244"/>
      <c r="T153" s="245"/>
      <c r="AT153" s="246" t="s">
        <v>165</v>
      </c>
      <c r="AU153" s="246" t="s">
        <v>81</v>
      </c>
      <c r="AV153" s="234" t="s">
        <v>81</v>
      </c>
      <c r="AW153" s="234" t="s">
        <v>37</v>
      </c>
      <c r="AX153" s="234" t="s">
        <v>74</v>
      </c>
      <c r="AY153" s="246" t="s">
        <v>152</v>
      </c>
    </row>
    <row r="154" spans="2:51" s="234" customFormat="1" ht="12.8">
      <c r="B154" s="235"/>
      <c r="C154" s="236"/>
      <c r="D154" s="250" t="s">
        <v>165</v>
      </c>
      <c r="E154" s="259"/>
      <c r="F154" s="260" t="s">
        <v>278</v>
      </c>
      <c r="G154" s="236"/>
      <c r="H154" s="261">
        <v>0.264</v>
      </c>
      <c r="I154" s="241"/>
      <c r="J154" s="236"/>
      <c r="K154" s="236"/>
      <c r="L154" s="242"/>
      <c r="M154" s="243"/>
      <c r="N154" s="244"/>
      <c r="O154" s="244"/>
      <c r="P154" s="244"/>
      <c r="Q154" s="244"/>
      <c r="R154" s="244"/>
      <c r="S154" s="244"/>
      <c r="T154" s="245"/>
      <c r="AT154" s="246" t="s">
        <v>165</v>
      </c>
      <c r="AU154" s="246" t="s">
        <v>81</v>
      </c>
      <c r="AV154" s="234" t="s">
        <v>81</v>
      </c>
      <c r="AW154" s="234" t="s">
        <v>37</v>
      </c>
      <c r="AX154" s="234" t="s">
        <v>74</v>
      </c>
      <c r="AY154" s="246" t="s">
        <v>152</v>
      </c>
    </row>
    <row r="155" spans="2:51" s="262" customFormat="1" ht="12.8">
      <c r="B155" s="263"/>
      <c r="C155" s="264"/>
      <c r="D155" s="237" t="s">
        <v>165</v>
      </c>
      <c r="E155" s="265"/>
      <c r="F155" s="266" t="s">
        <v>180</v>
      </c>
      <c r="G155" s="264"/>
      <c r="H155" s="267">
        <v>1.483</v>
      </c>
      <c r="I155" s="268"/>
      <c r="J155" s="264"/>
      <c r="K155" s="264"/>
      <c r="L155" s="269"/>
      <c r="M155" s="270"/>
      <c r="N155" s="271"/>
      <c r="O155" s="271"/>
      <c r="P155" s="271"/>
      <c r="Q155" s="271"/>
      <c r="R155" s="271"/>
      <c r="S155" s="271"/>
      <c r="T155" s="272"/>
      <c r="AT155" s="273" t="s">
        <v>165</v>
      </c>
      <c r="AU155" s="273" t="s">
        <v>81</v>
      </c>
      <c r="AV155" s="262" t="s">
        <v>159</v>
      </c>
      <c r="AW155" s="262" t="s">
        <v>37</v>
      </c>
      <c r="AX155" s="262" t="s">
        <v>23</v>
      </c>
      <c r="AY155" s="273" t="s">
        <v>152</v>
      </c>
    </row>
    <row r="156" spans="2:65" s="30" customFormat="1" ht="31.5" customHeight="1">
      <c r="B156" s="31"/>
      <c r="C156" s="222" t="s">
        <v>279</v>
      </c>
      <c r="D156" s="222" t="s">
        <v>154</v>
      </c>
      <c r="E156" s="223" t="s">
        <v>280</v>
      </c>
      <c r="F156" s="224" t="s">
        <v>281</v>
      </c>
      <c r="G156" s="225" t="s">
        <v>282</v>
      </c>
      <c r="H156" s="226">
        <v>2</v>
      </c>
      <c r="I156" s="227"/>
      <c r="J156" s="228">
        <f>ROUND(I156*H156,2)</f>
        <v>0</v>
      </c>
      <c r="K156" s="224" t="s">
        <v>158</v>
      </c>
      <c r="L156" s="57"/>
      <c r="M156" s="229"/>
      <c r="N156" s="230" t="s">
        <v>45</v>
      </c>
      <c r="O156" s="32"/>
      <c r="P156" s="231">
        <f>O156*H156</f>
        <v>0</v>
      </c>
      <c r="Q156" s="231">
        <v>0.02588</v>
      </c>
      <c r="R156" s="231">
        <f>Q156*H156</f>
        <v>0.05176</v>
      </c>
      <c r="S156" s="231">
        <v>0</v>
      </c>
      <c r="T156" s="232">
        <f>S156*H156</f>
        <v>0</v>
      </c>
      <c r="AR156" s="10" t="s">
        <v>159</v>
      </c>
      <c r="AT156" s="10" t="s">
        <v>154</v>
      </c>
      <c r="AU156" s="10" t="s">
        <v>81</v>
      </c>
      <c r="AY156" s="10" t="s">
        <v>152</v>
      </c>
      <c r="BE156" s="233">
        <f>IF(N156="základní",J156,0)</f>
        <v>0</v>
      </c>
      <c r="BF156" s="233">
        <f>IF(N156="snížená",J156,0)</f>
        <v>0</v>
      </c>
      <c r="BG156" s="233">
        <f>IF(N156="zákl. přenesená",J156,0)</f>
        <v>0</v>
      </c>
      <c r="BH156" s="233">
        <f>IF(N156="sníž. přenesená",J156,0)</f>
        <v>0</v>
      </c>
      <c r="BI156" s="233">
        <f>IF(N156="nulová",J156,0)</f>
        <v>0</v>
      </c>
      <c r="BJ156" s="10" t="s">
        <v>23</v>
      </c>
      <c r="BK156" s="233">
        <f>ROUND(I156*H156,2)</f>
        <v>0</v>
      </c>
      <c r="BL156" s="10" t="s">
        <v>159</v>
      </c>
      <c r="BM156" s="10" t="s">
        <v>283</v>
      </c>
    </row>
    <row r="157" spans="2:65" s="30" customFormat="1" ht="22.5" customHeight="1">
      <c r="B157" s="31"/>
      <c r="C157" s="274" t="s">
        <v>284</v>
      </c>
      <c r="D157" s="274" t="s">
        <v>233</v>
      </c>
      <c r="E157" s="275" t="s">
        <v>285</v>
      </c>
      <c r="F157" s="276" t="s">
        <v>286</v>
      </c>
      <c r="G157" s="277" t="s">
        <v>282</v>
      </c>
      <c r="H157" s="278">
        <v>2</v>
      </c>
      <c r="I157" s="279"/>
      <c r="J157" s="280">
        <f>ROUND(I157*H157,2)</f>
        <v>0</v>
      </c>
      <c r="K157" s="276" t="s">
        <v>158</v>
      </c>
      <c r="L157" s="281"/>
      <c r="M157" s="282"/>
      <c r="N157" s="283" t="s">
        <v>45</v>
      </c>
      <c r="O157" s="32"/>
      <c r="P157" s="231">
        <f>O157*H157</f>
        <v>0</v>
      </c>
      <c r="Q157" s="231">
        <v>0.032</v>
      </c>
      <c r="R157" s="231">
        <f>Q157*H157</f>
        <v>0.064</v>
      </c>
      <c r="S157" s="231">
        <v>0</v>
      </c>
      <c r="T157" s="232">
        <f>S157*H157</f>
        <v>0</v>
      </c>
      <c r="AR157" s="10" t="s">
        <v>197</v>
      </c>
      <c r="AT157" s="10" t="s">
        <v>233</v>
      </c>
      <c r="AU157" s="10" t="s">
        <v>81</v>
      </c>
      <c r="AY157" s="10" t="s">
        <v>152</v>
      </c>
      <c r="BE157" s="233">
        <f>IF(N157="základní",J157,0)</f>
        <v>0</v>
      </c>
      <c r="BF157" s="233">
        <f>IF(N157="snížená",J157,0)</f>
        <v>0</v>
      </c>
      <c r="BG157" s="233">
        <f>IF(N157="zákl. přenesená",J157,0)</f>
        <v>0</v>
      </c>
      <c r="BH157" s="233">
        <f>IF(N157="sníž. přenesená",J157,0)</f>
        <v>0</v>
      </c>
      <c r="BI157" s="233">
        <f>IF(N157="nulová",J157,0)</f>
        <v>0</v>
      </c>
      <c r="BJ157" s="10" t="s">
        <v>23</v>
      </c>
      <c r="BK157" s="233">
        <f>ROUND(I157*H157,2)</f>
        <v>0</v>
      </c>
      <c r="BL157" s="10" t="s">
        <v>159</v>
      </c>
      <c r="BM157" s="10" t="s">
        <v>287</v>
      </c>
    </row>
    <row r="158" spans="2:65" s="30" customFormat="1" ht="31.5" customHeight="1">
      <c r="B158" s="31"/>
      <c r="C158" s="222" t="s">
        <v>288</v>
      </c>
      <c r="D158" s="222" t="s">
        <v>154</v>
      </c>
      <c r="E158" s="223" t="s">
        <v>289</v>
      </c>
      <c r="F158" s="224" t="s">
        <v>290</v>
      </c>
      <c r="G158" s="225" t="s">
        <v>174</v>
      </c>
      <c r="H158" s="226">
        <v>0.191</v>
      </c>
      <c r="I158" s="227"/>
      <c r="J158" s="228">
        <f>ROUND(I158*H158,2)</f>
        <v>0</v>
      </c>
      <c r="K158" s="224" t="s">
        <v>158</v>
      </c>
      <c r="L158" s="57"/>
      <c r="M158" s="229"/>
      <c r="N158" s="230" t="s">
        <v>45</v>
      </c>
      <c r="O158" s="32"/>
      <c r="P158" s="231">
        <f>O158*H158</f>
        <v>0</v>
      </c>
      <c r="Q158" s="231">
        <v>1.92781</v>
      </c>
      <c r="R158" s="231">
        <f>Q158*H158</f>
        <v>0.36821171</v>
      </c>
      <c r="S158" s="231">
        <v>0</v>
      </c>
      <c r="T158" s="232">
        <f>S158*H158</f>
        <v>0</v>
      </c>
      <c r="AR158" s="10" t="s">
        <v>159</v>
      </c>
      <c r="AT158" s="10" t="s">
        <v>154</v>
      </c>
      <c r="AU158" s="10" t="s">
        <v>81</v>
      </c>
      <c r="AY158" s="10" t="s">
        <v>152</v>
      </c>
      <c r="BE158" s="233">
        <f>IF(N158="základní",J158,0)</f>
        <v>0</v>
      </c>
      <c r="BF158" s="233">
        <f>IF(N158="snížená",J158,0)</f>
        <v>0</v>
      </c>
      <c r="BG158" s="233">
        <f>IF(N158="zákl. přenesená",J158,0)</f>
        <v>0</v>
      </c>
      <c r="BH158" s="233">
        <f>IF(N158="sníž. přenesená",J158,0)</f>
        <v>0</v>
      </c>
      <c r="BI158" s="233">
        <f>IF(N158="nulová",J158,0)</f>
        <v>0</v>
      </c>
      <c r="BJ158" s="10" t="s">
        <v>23</v>
      </c>
      <c r="BK158" s="233">
        <f>ROUND(I158*H158,2)</f>
        <v>0</v>
      </c>
      <c r="BL158" s="10" t="s">
        <v>159</v>
      </c>
      <c r="BM158" s="10" t="s">
        <v>291</v>
      </c>
    </row>
    <row r="159" spans="2:51" s="234" customFormat="1" ht="12.8">
      <c r="B159" s="235"/>
      <c r="C159" s="236"/>
      <c r="D159" s="250" t="s">
        <v>165</v>
      </c>
      <c r="E159" s="259"/>
      <c r="F159" s="260" t="s">
        <v>292</v>
      </c>
      <c r="G159" s="236"/>
      <c r="H159" s="261">
        <v>0.191</v>
      </c>
      <c r="I159" s="241"/>
      <c r="J159" s="236"/>
      <c r="K159" s="236"/>
      <c r="L159" s="242"/>
      <c r="M159" s="243"/>
      <c r="N159" s="244"/>
      <c r="O159" s="244"/>
      <c r="P159" s="244"/>
      <c r="Q159" s="244"/>
      <c r="R159" s="244"/>
      <c r="S159" s="244"/>
      <c r="T159" s="245"/>
      <c r="AT159" s="246" t="s">
        <v>165</v>
      </c>
      <c r="AU159" s="246" t="s">
        <v>81</v>
      </c>
      <c r="AV159" s="234" t="s">
        <v>81</v>
      </c>
      <c r="AW159" s="234" t="s">
        <v>37</v>
      </c>
      <c r="AX159" s="234" t="s">
        <v>23</v>
      </c>
      <c r="AY159" s="246" t="s">
        <v>152</v>
      </c>
    </row>
    <row r="160" spans="2:63" s="204" customFormat="1" ht="29.9" customHeight="1">
      <c r="B160" s="205"/>
      <c r="C160" s="206"/>
      <c r="D160" s="219" t="s">
        <v>73</v>
      </c>
      <c r="E160" s="220" t="s">
        <v>159</v>
      </c>
      <c r="F160" s="220" t="s">
        <v>293</v>
      </c>
      <c r="G160" s="206"/>
      <c r="H160" s="206"/>
      <c r="I160" s="209"/>
      <c r="J160" s="221">
        <f>BK160</f>
        <v>0</v>
      </c>
      <c r="K160" s="206"/>
      <c r="L160" s="211"/>
      <c r="M160" s="212"/>
      <c r="N160" s="213"/>
      <c r="O160" s="213"/>
      <c r="P160" s="214">
        <f>SUM(P161:P172)</f>
        <v>0</v>
      </c>
      <c r="Q160" s="213"/>
      <c r="R160" s="214">
        <f>SUM(R161:R172)</f>
        <v>8.09040294</v>
      </c>
      <c r="S160" s="213"/>
      <c r="T160" s="215">
        <f>SUM(T161:T172)</f>
        <v>0</v>
      </c>
      <c r="AR160" s="216" t="s">
        <v>23</v>
      </c>
      <c r="AT160" s="217" t="s">
        <v>73</v>
      </c>
      <c r="AU160" s="217" t="s">
        <v>23</v>
      </c>
      <c r="AY160" s="216" t="s">
        <v>152</v>
      </c>
      <c r="BK160" s="218">
        <f>SUM(BK161:BK172)</f>
        <v>0</v>
      </c>
    </row>
    <row r="161" spans="2:65" s="30" customFormat="1" ht="44.25" customHeight="1">
      <c r="B161" s="31"/>
      <c r="C161" s="222" t="s">
        <v>294</v>
      </c>
      <c r="D161" s="222" t="s">
        <v>154</v>
      </c>
      <c r="E161" s="223" t="s">
        <v>295</v>
      </c>
      <c r="F161" s="224" t="s">
        <v>296</v>
      </c>
      <c r="G161" s="225" t="s">
        <v>157</v>
      </c>
      <c r="H161" s="226">
        <v>15.07</v>
      </c>
      <c r="I161" s="227"/>
      <c r="J161" s="228">
        <f>ROUND(I161*H161,2)</f>
        <v>0</v>
      </c>
      <c r="K161" s="224" t="s">
        <v>158</v>
      </c>
      <c r="L161" s="57"/>
      <c r="M161" s="229"/>
      <c r="N161" s="230" t="s">
        <v>45</v>
      </c>
      <c r="O161" s="32"/>
      <c r="P161" s="231">
        <f>O161*H161</f>
        <v>0</v>
      </c>
      <c r="Q161" s="231">
        <v>0.03465</v>
      </c>
      <c r="R161" s="231">
        <f>Q161*H161</f>
        <v>0.5221755</v>
      </c>
      <c r="S161" s="231">
        <v>0</v>
      </c>
      <c r="T161" s="232">
        <f>S161*H161</f>
        <v>0</v>
      </c>
      <c r="AR161" s="10" t="s">
        <v>159</v>
      </c>
      <c r="AT161" s="10" t="s">
        <v>154</v>
      </c>
      <c r="AU161" s="10" t="s">
        <v>81</v>
      </c>
      <c r="AY161" s="10" t="s">
        <v>152</v>
      </c>
      <c r="BE161" s="233">
        <f>IF(N161="základní",J161,0)</f>
        <v>0</v>
      </c>
      <c r="BF161" s="233">
        <f>IF(N161="snížená",J161,0)</f>
        <v>0</v>
      </c>
      <c r="BG161" s="233">
        <f>IF(N161="zákl. přenesená",J161,0)</f>
        <v>0</v>
      </c>
      <c r="BH161" s="233">
        <f>IF(N161="sníž. přenesená",J161,0)</f>
        <v>0</v>
      </c>
      <c r="BI161" s="233">
        <f>IF(N161="nulová",J161,0)</f>
        <v>0</v>
      </c>
      <c r="BJ161" s="10" t="s">
        <v>23</v>
      </c>
      <c r="BK161" s="233">
        <f>ROUND(I161*H161,2)</f>
        <v>0</v>
      </c>
      <c r="BL161" s="10" t="s">
        <v>159</v>
      </c>
      <c r="BM161" s="10" t="s">
        <v>297</v>
      </c>
    </row>
    <row r="162" spans="2:51" s="234" customFormat="1" ht="12.8">
      <c r="B162" s="235"/>
      <c r="C162" s="236"/>
      <c r="D162" s="237" t="s">
        <v>165</v>
      </c>
      <c r="E162" s="238"/>
      <c r="F162" s="239" t="s">
        <v>298</v>
      </c>
      <c r="G162" s="236"/>
      <c r="H162" s="240">
        <v>15.07</v>
      </c>
      <c r="I162" s="241"/>
      <c r="J162" s="236"/>
      <c r="K162" s="236"/>
      <c r="L162" s="242"/>
      <c r="M162" s="243"/>
      <c r="N162" s="244"/>
      <c r="O162" s="244"/>
      <c r="P162" s="244"/>
      <c r="Q162" s="244"/>
      <c r="R162" s="244"/>
      <c r="S162" s="244"/>
      <c r="T162" s="245"/>
      <c r="AT162" s="246" t="s">
        <v>165</v>
      </c>
      <c r="AU162" s="246" t="s">
        <v>81</v>
      </c>
      <c r="AV162" s="234" t="s">
        <v>81</v>
      </c>
      <c r="AW162" s="234" t="s">
        <v>37</v>
      </c>
      <c r="AX162" s="234" t="s">
        <v>23</v>
      </c>
      <c r="AY162" s="246" t="s">
        <v>152</v>
      </c>
    </row>
    <row r="163" spans="2:65" s="30" customFormat="1" ht="57" customHeight="1">
      <c r="B163" s="31"/>
      <c r="C163" s="274" t="s">
        <v>299</v>
      </c>
      <c r="D163" s="274" t="s">
        <v>233</v>
      </c>
      <c r="E163" s="275" t="s">
        <v>300</v>
      </c>
      <c r="F163" s="276" t="s">
        <v>301</v>
      </c>
      <c r="G163" s="277" t="s">
        <v>282</v>
      </c>
      <c r="H163" s="278">
        <v>11</v>
      </c>
      <c r="I163" s="279"/>
      <c r="J163" s="280">
        <f>ROUND(I163*H163,2)</f>
        <v>0</v>
      </c>
      <c r="K163" s="276"/>
      <c r="L163" s="281"/>
      <c r="M163" s="282"/>
      <c r="N163" s="283" t="s">
        <v>45</v>
      </c>
      <c r="O163" s="32"/>
      <c r="P163" s="231">
        <f>O163*H163</f>
        <v>0</v>
      </c>
      <c r="Q163" s="231">
        <v>0.067</v>
      </c>
      <c r="R163" s="231">
        <f>Q163*H163</f>
        <v>0.737</v>
      </c>
      <c r="S163" s="231">
        <v>0</v>
      </c>
      <c r="T163" s="232">
        <f>S163*H163</f>
        <v>0</v>
      </c>
      <c r="AR163" s="10" t="s">
        <v>197</v>
      </c>
      <c r="AT163" s="10" t="s">
        <v>233</v>
      </c>
      <c r="AU163" s="10" t="s">
        <v>81</v>
      </c>
      <c r="AY163" s="10" t="s">
        <v>152</v>
      </c>
      <c r="BE163" s="233">
        <f>IF(N163="základní",J163,0)</f>
        <v>0</v>
      </c>
      <c r="BF163" s="233">
        <f>IF(N163="snížená",J163,0)</f>
        <v>0</v>
      </c>
      <c r="BG163" s="233">
        <f>IF(N163="zákl. přenesená",J163,0)</f>
        <v>0</v>
      </c>
      <c r="BH163" s="233">
        <f>IF(N163="sníž. přenesená",J163,0)</f>
        <v>0</v>
      </c>
      <c r="BI163" s="233">
        <f>IF(N163="nulová",J163,0)</f>
        <v>0</v>
      </c>
      <c r="BJ163" s="10" t="s">
        <v>23</v>
      </c>
      <c r="BK163" s="233">
        <f>ROUND(I163*H163,2)</f>
        <v>0</v>
      </c>
      <c r="BL163" s="10" t="s">
        <v>159</v>
      </c>
      <c r="BM163" s="10" t="s">
        <v>302</v>
      </c>
    </row>
    <row r="164" spans="2:51" s="234" customFormat="1" ht="12.8">
      <c r="B164" s="235"/>
      <c r="C164" s="236"/>
      <c r="D164" s="237" t="s">
        <v>165</v>
      </c>
      <c r="E164" s="238"/>
      <c r="F164" s="239" t="s">
        <v>210</v>
      </c>
      <c r="G164" s="236"/>
      <c r="H164" s="240">
        <v>11</v>
      </c>
      <c r="I164" s="241"/>
      <c r="J164" s="236"/>
      <c r="K164" s="236"/>
      <c r="L164" s="242"/>
      <c r="M164" s="243"/>
      <c r="N164" s="244"/>
      <c r="O164" s="244"/>
      <c r="P164" s="244"/>
      <c r="Q164" s="244"/>
      <c r="R164" s="244"/>
      <c r="S164" s="244"/>
      <c r="T164" s="245"/>
      <c r="AT164" s="246" t="s">
        <v>165</v>
      </c>
      <c r="AU164" s="246" t="s">
        <v>81</v>
      </c>
      <c r="AV164" s="234" t="s">
        <v>81</v>
      </c>
      <c r="AW164" s="234" t="s">
        <v>37</v>
      </c>
      <c r="AX164" s="234" t="s">
        <v>23</v>
      </c>
      <c r="AY164" s="246" t="s">
        <v>152</v>
      </c>
    </row>
    <row r="165" spans="2:65" s="30" customFormat="1" ht="31.5" customHeight="1">
      <c r="B165" s="31"/>
      <c r="C165" s="222" t="s">
        <v>303</v>
      </c>
      <c r="D165" s="222" t="s">
        <v>154</v>
      </c>
      <c r="E165" s="223" t="s">
        <v>304</v>
      </c>
      <c r="F165" s="224" t="s">
        <v>305</v>
      </c>
      <c r="G165" s="225" t="s">
        <v>157</v>
      </c>
      <c r="H165" s="226">
        <v>4.2</v>
      </c>
      <c r="I165" s="227"/>
      <c r="J165" s="228">
        <f>ROUND(I165*H165,2)</f>
        <v>0</v>
      </c>
      <c r="K165" s="224" t="s">
        <v>158</v>
      </c>
      <c r="L165" s="57"/>
      <c r="M165" s="229"/>
      <c r="N165" s="230" t="s">
        <v>45</v>
      </c>
      <c r="O165" s="32"/>
      <c r="P165" s="231">
        <f>O165*H165</f>
        <v>0</v>
      </c>
      <c r="Q165" s="231">
        <v>0.1016</v>
      </c>
      <c r="R165" s="231">
        <f>Q165*H165</f>
        <v>0.42672</v>
      </c>
      <c r="S165" s="231">
        <v>0</v>
      </c>
      <c r="T165" s="232">
        <f>S165*H165</f>
        <v>0</v>
      </c>
      <c r="AR165" s="10" t="s">
        <v>159</v>
      </c>
      <c r="AT165" s="10" t="s">
        <v>154</v>
      </c>
      <c r="AU165" s="10" t="s">
        <v>81</v>
      </c>
      <c r="AY165" s="10" t="s">
        <v>152</v>
      </c>
      <c r="BE165" s="233">
        <f>IF(N165="základní",J165,0)</f>
        <v>0</v>
      </c>
      <c r="BF165" s="233">
        <f>IF(N165="snížená",J165,0)</f>
        <v>0</v>
      </c>
      <c r="BG165" s="233">
        <f>IF(N165="zákl. přenesená",J165,0)</f>
        <v>0</v>
      </c>
      <c r="BH165" s="233">
        <f>IF(N165="sníž. přenesená",J165,0)</f>
        <v>0</v>
      </c>
      <c r="BI165" s="233">
        <f>IF(N165="nulová",J165,0)</f>
        <v>0</v>
      </c>
      <c r="BJ165" s="10" t="s">
        <v>23</v>
      </c>
      <c r="BK165" s="233">
        <f>ROUND(I165*H165,2)</f>
        <v>0</v>
      </c>
      <c r="BL165" s="10" t="s">
        <v>159</v>
      </c>
      <c r="BM165" s="10" t="s">
        <v>306</v>
      </c>
    </row>
    <row r="166" spans="2:51" s="234" customFormat="1" ht="12.8">
      <c r="B166" s="235"/>
      <c r="C166" s="236"/>
      <c r="D166" s="237" t="s">
        <v>165</v>
      </c>
      <c r="E166" s="238"/>
      <c r="F166" s="239" t="s">
        <v>307</v>
      </c>
      <c r="G166" s="236"/>
      <c r="H166" s="240">
        <v>4.2</v>
      </c>
      <c r="I166" s="241"/>
      <c r="J166" s="236"/>
      <c r="K166" s="236"/>
      <c r="L166" s="242"/>
      <c r="M166" s="243"/>
      <c r="N166" s="244"/>
      <c r="O166" s="244"/>
      <c r="P166" s="244"/>
      <c r="Q166" s="244"/>
      <c r="R166" s="244"/>
      <c r="S166" s="244"/>
      <c r="T166" s="245"/>
      <c r="AT166" s="246" t="s">
        <v>165</v>
      </c>
      <c r="AU166" s="246" t="s">
        <v>81</v>
      </c>
      <c r="AV166" s="234" t="s">
        <v>81</v>
      </c>
      <c r="AW166" s="234" t="s">
        <v>37</v>
      </c>
      <c r="AX166" s="234" t="s">
        <v>23</v>
      </c>
      <c r="AY166" s="246" t="s">
        <v>152</v>
      </c>
    </row>
    <row r="167" spans="2:65" s="30" customFormat="1" ht="31.5" customHeight="1">
      <c r="B167" s="31"/>
      <c r="C167" s="222" t="s">
        <v>308</v>
      </c>
      <c r="D167" s="222" t="s">
        <v>154</v>
      </c>
      <c r="E167" s="223" t="s">
        <v>309</v>
      </c>
      <c r="F167" s="224" t="s">
        <v>310</v>
      </c>
      <c r="G167" s="225" t="s">
        <v>174</v>
      </c>
      <c r="H167" s="226">
        <v>2.836</v>
      </c>
      <c r="I167" s="227"/>
      <c r="J167" s="228">
        <f>ROUND(I167*H167,2)</f>
        <v>0</v>
      </c>
      <c r="K167" s="224" t="s">
        <v>158</v>
      </c>
      <c r="L167" s="57"/>
      <c r="M167" s="229"/>
      <c r="N167" s="230" t="s">
        <v>45</v>
      </c>
      <c r="O167" s="32"/>
      <c r="P167" s="231">
        <f>O167*H167</f>
        <v>0</v>
      </c>
      <c r="Q167" s="231">
        <v>2.25634</v>
      </c>
      <c r="R167" s="231">
        <f>Q167*H167</f>
        <v>6.39898024</v>
      </c>
      <c r="S167" s="231">
        <v>0</v>
      </c>
      <c r="T167" s="232">
        <f>S167*H167</f>
        <v>0</v>
      </c>
      <c r="AR167" s="10" t="s">
        <v>159</v>
      </c>
      <c r="AT167" s="10" t="s">
        <v>154</v>
      </c>
      <c r="AU167" s="10" t="s">
        <v>81</v>
      </c>
      <c r="AY167" s="10" t="s">
        <v>152</v>
      </c>
      <c r="BE167" s="233">
        <f>IF(N167="základní",J167,0)</f>
        <v>0</v>
      </c>
      <c r="BF167" s="233">
        <f>IF(N167="snížená",J167,0)</f>
        <v>0</v>
      </c>
      <c r="BG167" s="233">
        <f>IF(N167="zákl. přenesená",J167,0)</f>
        <v>0</v>
      </c>
      <c r="BH167" s="233">
        <f>IF(N167="sníž. přenesená",J167,0)</f>
        <v>0</v>
      </c>
      <c r="BI167" s="233">
        <f>IF(N167="nulová",J167,0)</f>
        <v>0</v>
      </c>
      <c r="BJ167" s="10" t="s">
        <v>23</v>
      </c>
      <c r="BK167" s="233">
        <f>ROUND(I167*H167,2)</f>
        <v>0</v>
      </c>
      <c r="BL167" s="10" t="s">
        <v>159</v>
      </c>
      <c r="BM167" s="10" t="s">
        <v>311</v>
      </c>
    </row>
    <row r="168" spans="2:51" s="234" customFormat="1" ht="12.8">
      <c r="B168" s="235"/>
      <c r="C168" s="236"/>
      <c r="D168" s="237" t="s">
        <v>165</v>
      </c>
      <c r="E168" s="238"/>
      <c r="F168" s="239" t="s">
        <v>312</v>
      </c>
      <c r="G168" s="236"/>
      <c r="H168" s="240">
        <v>2.836</v>
      </c>
      <c r="I168" s="241"/>
      <c r="J168" s="236"/>
      <c r="K168" s="236"/>
      <c r="L168" s="242"/>
      <c r="M168" s="243"/>
      <c r="N168" s="244"/>
      <c r="O168" s="244"/>
      <c r="P168" s="244"/>
      <c r="Q168" s="244"/>
      <c r="R168" s="244"/>
      <c r="S168" s="244"/>
      <c r="T168" s="245"/>
      <c r="AT168" s="246" t="s">
        <v>165</v>
      </c>
      <c r="AU168" s="246" t="s">
        <v>81</v>
      </c>
      <c r="AV168" s="234" t="s">
        <v>81</v>
      </c>
      <c r="AW168" s="234" t="s">
        <v>37</v>
      </c>
      <c r="AX168" s="234" t="s">
        <v>23</v>
      </c>
      <c r="AY168" s="246" t="s">
        <v>152</v>
      </c>
    </row>
    <row r="169" spans="2:65" s="30" customFormat="1" ht="31.5" customHeight="1">
      <c r="B169" s="31"/>
      <c r="C169" s="222" t="s">
        <v>313</v>
      </c>
      <c r="D169" s="222" t="s">
        <v>154</v>
      </c>
      <c r="E169" s="223" t="s">
        <v>314</v>
      </c>
      <c r="F169" s="224" t="s">
        <v>315</v>
      </c>
      <c r="G169" s="225" t="s">
        <v>257</v>
      </c>
      <c r="H169" s="226">
        <v>0.84</v>
      </c>
      <c r="I169" s="227"/>
      <c r="J169" s="228">
        <f>ROUND(I169*H169,2)</f>
        <v>0</v>
      </c>
      <c r="K169" s="224" t="s">
        <v>158</v>
      </c>
      <c r="L169" s="57"/>
      <c r="M169" s="229"/>
      <c r="N169" s="230" t="s">
        <v>45</v>
      </c>
      <c r="O169" s="32"/>
      <c r="P169" s="231">
        <f>O169*H169</f>
        <v>0</v>
      </c>
      <c r="Q169" s="231">
        <v>0.00658</v>
      </c>
      <c r="R169" s="231">
        <f>Q169*H169</f>
        <v>0.0055272</v>
      </c>
      <c r="S169" s="231">
        <v>0</v>
      </c>
      <c r="T169" s="232">
        <f>S169*H169</f>
        <v>0</v>
      </c>
      <c r="AR169" s="10" t="s">
        <v>159</v>
      </c>
      <c r="AT169" s="10" t="s">
        <v>154</v>
      </c>
      <c r="AU169" s="10" t="s">
        <v>81</v>
      </c>
      <c r="AY169" s="10" t="s">
        <v>152</v>
      </c>
      <c r="BE169" s="233">
        <f>IF(N169="základní",J169,0)</f>
        <v>0</v>
      </c>
      <c r="BF169" s="233">
        <f>IF(N169="snížená",J169,0)</f>
        <v>0</v>
      </c>
      <c r="BG169" s="233">
        <f>IF(N169="zákl. přenesená",J169,0)</f>
        <v>0</v>
      </c>
      <c r="BH169" s="233">
        <f>IF(N169="sníž. přenesená",J169,0)</f>
        <v>0</v>
      </c>
      <c r="BI169" s="233">
        <f>IF(N169="nulová",J169,0)</f>
        <v>0</v>
      </c>
      <c r="BJ169" s="10" t="s">
        <v>23</v>
      </c>
      <c r="BK169" s="233">
        <f>ROUND(I169*H169,2)</f>
        <v>0</v>
      </c>
      <c r="BL169" s="10" t="s">
        <v>159</v>
      </c>
      <c r="BM169" s="10" t="s">
        <v>316</v>
      </c>
    </row>
    <row r="170" spans="2:51" s="234" customFormat="1" ht="12.8">
      <c r="B170" s="235"/>
      <c r="C170" s="236"/>
      <c r="D170" s="237" t="s">
        <v>165</v>
      </c>
      <c r="E170" s="236"/>
      <c r="F170" s="239" t="s">
        <v>317</v>
      </c>
      <c r="G170" s="236"/>
      <c r="H170" s="240">
        <v>0.84</v>
      </c>
      <c r="I170" s="241"/>
      <c r="J170" s="236"/>
      <c r="K170" s="236"/>
      <c r="L170" s="242"/>
      <c r="M170" s="243"/>
      <c r="N170" s="244"/>
      <c r="O170" s="244"/>
      <c r="P170" s="244"/>
      <c r="Q170" s="244"/>
      <c r="R170" s="244"/>
      <c r="S170" s="244"/>
      <c r="T170" s="245"/>
      <c r="AT170" s="246" t="s">
        <v>165</v>
      </c>
      <c r="AU170" s="246" t="s">
        <v>81</v>
      </c>
      <c r="AV170" s="234" t="s">
        <v>81</v>
      </c>
      <c r="AW170" s="234" t="s">
        <v>6</v>
      </c>
      <c r="AX170" s="234" t="s">
        <v>23</v>
      </c>
      <c r="AY170" s="246" t="s">
        <v>152</v>
      </c>
    </row>
    <row r="171" spans="2:65" s="30" customFormat="1" ht="31.5" customHeight="1">
      <c r="B171" s="31"/>
      <c r="C171" s="222" t="s">
        <v>318</v>
      </c>
      <c r="D171" s="222" t="s">
        <v>154</v>
      </c>
      <c r="E171" s="223" t="s">
        <v>319</v>
      </c>
      <c r="F171" s="224" t="s">
        <v>320</v>
      </c>
      <c r="G171" s="225" t="s">
        <v>257</v>
      </c>
      <c r="H171" s="226">
        <v>0.84</v>
      </c>
      <c r="I171" s="227"/>
      <c r="J171" s="228">
        <f>ROUND(I171*H171,2)</f>
        <v>0</v>
      </c>
      <c r="K171" s="224" t="s">
        <v>158</v>
      </c>
      <c r="L171" s="57"/>
      <c r="M171" s="229"/>
      <c r="N171" s="230" t="s">
        <v>45</v>
      </c>
      <c r="O171" s="32"/>
      <c r="P171" s="231">
        <f>O171*H171</f>
        <v>0</v>
      </c>
      <c r="Q171" s="231">
        <v>0</v>
      </c>
      <c r="R171" s="231">
        <f>Q171*H171</f>
        <v>0</v>
      </c>
      <c r="S171" s="231">
        <v>0</v>
      </c>
      <c r="T171" s="232">
        <f>S171*H171</f>
        <v>0</v>
      </c>
      <c r="AR171" s="10" t="s">
        <v>159</v>
      </c>
      <c r="AT171" s="10" t="s">
        <v>154</v>
      </c>
      <c r="AU171" s="10" t="s">
        <v>81</v>
      </c>
      <c r="AY171" s="10" t="s">
        <v>152</v>
      </c>
      <c r="BE171" s="233">
        <f>IF(N171="základní",J171,0)</f>
        <v>0</v>
      </c>
      <c r="BF171" s="233">
        <f>IF(N171="snížená",J171,0)</f>
        <v>0</v>
      </c>
      <c r="BG171" s="233">
        <f>IF(N171="zákl. přenesená",J171,0)</f>
        <v>0</v>
      </c>
      <c r="BH171" s="233">
        <f>IF(N171="sníž. přenesená",J171,0)</f>
        <v>0</v>
      </c>
      <c r="BI171" s="233">
        <f>IF(N171="nulová",J171,0)</f>
        <v>0</v>
      </c>
      <c r="BJ171" s="10" t="s">
        <v>23</v>
      </c>
      <c r="BK171" s="233">
        <f>ROUND(I171*H171,2)</f>
        <v>0</v>
      </c>
      <c r="BL171" s="10" t="s">
        <v>159</v>
      </c>
      <c r="BM171" s="10" t="s">
        <v>321</v>
      </c>
    </row>
    <row r="172" spans="2:51" s="234" customFormat="1" ht="12.8">
      <c r="B172" s="235"/>
      <c r="C172" s="236"/>
      <c r="D172" s="250" t="s">
        <v>165</v>
      </c>
      <c r="E172" s="236"/>
      <c r="F172" s="260" t="s">
        <v>317</v>
      </c>
      <c r="G172" s="236"/>
      <c r="H172" s="261">
        <v>0.84</v>
      </c>
      <c r="I172" s="241"/>
      <c r="J172" s="236"/>
      <c r="K172" s="236"/>
      <c r="L172" s="242"/>
      <c r="M172" s="243"/>
      <c r="N172" s="244"/>
      <c r="O172" s="244"/>
      <c r="P172" s="244"/>
      <c r="Q172" s="244"/>
      <c r="R172" s="244"/>
      <c r="S172" s="244"/>
      <c r="T172" s="245"/>
      <c r="AT172" s="246" t="s">
        <v>165</v>
      </c>
      <c r="AU172" s="246" t="s">
        <v>81</v>
      </c>
      <c r="AV172" s="234" t="s">
        <v>81</v>
      </c>
      <c r="AW172" s="234" t="s">
        <v>6</v>
      </c>
      <c r="AX172" s="234" t="s">
        <v>23</v>
      </c>
      <c r="AY172" s="246" t="s">
        <v>152</v>
      </c>
    </row>
    <row r="173" spans="2:63" s="204" customFormat="1" ht="29.9" customHeight="1">
      <c r="B173" s="205"/>
      <c r="C173" s="206"/>
      <c r="D173" s="219" t="s">
        <v>73</v>
      </c>
      <c r="E173" s="220" t="s">
        <v>187</v>
      </c>
      <c r="F173" s="220" t="s">
        <v>322</v>
      </c>
      <c r="G173" s="206"/>
      <c r="H173" s="206"/>
      <c r="I173" s="209"/>
      <c r="J173" s="221">
        <f>BK173</f>
        <v>0</v>
      </c>
      <c r="K173" s="206"/>
      <c r="L173" s="211"/>
      <c r="M173" s="212"/>
      <c r="N173" s="213"/>
      <c r="O173" s="213"/>
      <c r="P173" s="214">
        <f>SUM(P174:P196)</f>
        <v>0</v>
      </c>
      <c r="Q173" s="213"/>
      <c r="R173" s="214">
        <f>SUM(R174:R196)</f>
        <v>75.70485072</v>
      </c>
      <c r="S173" s="213"/>
      <c r="T173" s="215">
        <f>SUM(T174:T196)</f>
        <v>0</v>
      </c>
      <c r="AR173" s="216" t="s">
        <v>23</v>
      </c>
      <c r="AT173" s="217" t="s">
        <v>73</v>
      </c>
      <c r="AU173" s="217" t="s">
        <v>23</v>
      </c>
      <c r="AY173" s="216" t="s">
        <v>152</v>
      </c>
      <c r="BK173" s="218">
        <f>SUM(BK174:BK196)</f>
        <v>0</v>
      </c>
    </row>
    <row r="174" spans="2:65" s="30" customFormat="1" ht="31.5" customHeight="1">
      <c r="B174" s="31"/>
      <c r="C174" s="222" t="s">
        <v>323</v>
      </c>
      <c r="D174" s="222" t="s">
        <v>154</v>
      </c>
      <c r="E174" s="223" t="s">
        <v>324</v>
      </c>
      <c r="F174" s="224" t="s">
        <v>325</v>
      </c>
      <c r="G174" s="225" t="s">
        <v>282</v>
      </c>
      <c r="H174" s="226">
        <v>1</v>
      </c>
      <c r="I174" s="227"/>
      <c r="J174" s="228">
        <f>ROUND(I174*H174,2)</f>
        <v>0</v>
      </c>
      <c r="K174" s="224" t="s">
        <v>158</v>
      </c>
      <c r="L174" s="57"/>
      <c r="M174" s="229"/>
      <c r="N174" s="230" t="s">
        <v>45</v>
      </c>
      <c r="O174" s="32"/>
      <c r="P174" s="231">
        <f>O174*H174</f>
        <v>0</v>
      </c>
      <c r="Q174" s="231">
        <v>0.1575</v>
      </c>
      <c r="R174" s="231">
        <f>Q174*H174</f>
        <v>0.1575</v>
      </c>
      <c r="S174" s="231">
        <v>0</v>
      </c>
      <c r="T174" s="232">
        <f>S174*H174</f>
        <v>0</v>
      </c>
      <c r="AR174" s="10" t="s">
        <v>159</v>
      </c>
      <c r="AT174" s="10" t="s">
        <v>154</v>
      </c>
      <c r="AU174" s="10" t="s">
        <v>81</v>
      </c>
      <c r="AY174" s="10" t="s">
        <v>152</v>
      </c>
      <c r="BE174" s="233">
        <f>IF(N174="základní",J174,0)</f>
        <v>0</v>
      </c>
      <c r="BF174" s="233">
        <f>IF(N174="snížená",J174,0)</f>
        <v>0</v>
      </c>
      <c r="BG174" s="233">
        <f>IF(N174="zákl. přenesená",J174,0)</f>
        <v>0</v>
      </c>
      <c r="BH174" s="233">
        <f>IF(N174="sníž. přenesená",J174,0)</f>
        <v>0</v>
      </c>
      <c r="BI174" s="233">
        <f>IF(N174="nulová",J174,0)</f>
        <v>0</v>
      </c>
      <c r="BJ174" s="10" t="s">
        <v>23</v>
      </c>
      <c r="BK174" s="233">
        <f>ROUND(I174*H174,2)</f>
        <v>0</v>
      </c>
      <c r="BL174" s="10" t="s">
        <v>159</v>
      </c>
      <c r="BM174" s="10" t="s">
        <v>326</v>
      </c>
    </row>
    <row r="175" spans="2:51" s="234" customFormat="1" ht="12.8">
      <c r="B175" s="235"/>
      <c r="C175" s="236"/>
      <c r="D175" s="237" t="s">
        <v>165</v>
      </c>
      <c r="E175" s="238"/>
      <c r="F175" s="239" t="s">
        <v>327</v>
      </c>
      <c r="G175" s="236"/>
      <c r="H175" s="240">
        <v>1</v>
      </c>
      <c r="I175" s="241"/>
      <c r="J175" s="236"/>
      <c r="K175" s="236"/>
      <c r="L175" s="242"/>
      <c r="M175" s="243"/>
      <c r="N175" s="244"/>
      <c r="O175" s="244"/>
      <c r="P175" s="244"/>
      <c r="Q175" s="244"/>
      <c r="R175" s="244"/>
      <c r="S175" s="244"/>
      <c r="T175" s="245"/>
      <c r="AT175" s="246" t="s">
        <v>165</v>
      </c>
      <c r="AU175" s="246" t="s">
        <v>81</v>
      </c>
      <c r="AV175" s="234" t="s">
        <v>81</v>
      </c>
      <c r="AW175" s="234" t="s">
        <v>37</v>
      </c>
      <c r="AX175" s="234" t="s">
        <v>23</v>
      </c>
      <c r="AY175" s="246" t="s">
        <v>152</v>
      </c>
    </row>
    <row r="176" spans="2:65" s="30" customFormat="1" ht="31.5" customHeight="1">
      <c r="B176" s="31"/>
      <c r="C176" s="222" t="s">
        <v>328</v>
      </c>
      <c r="D176" s="222" t="s">
        <v>154</v>
      </c>
      <c r="E176" s="223" t="s">
        <v>329</v>
      </c>
      <c r="F176" s="224" t="s">
        <v>330</v>
      </c>
      <c r="G176" s="225" t="s">
        <v>282</v>
      </c>
      <c r="H176" s="226">
        <v>1</v>
      </c>
      <c r="I176" s="227"/>
      <c r="J176" s="228">
        <f>ROUND(I176*H176,2)</f>
        <v>0</v>
      </c>
      <c r="K176" s="224" t="s">
        <v>158</v>
      </c>
      <c r="L176" s="57"/>
      <c r="M176" s="229"/>
      <c r="N176" s="230" t="s">
        <v>45</v>
      </c>
      <c r="O176" s="32"/>
      <c r="P176" s="231">
        <f>O176*H176</f>
        <v>0</v>
      </c>
      <c r="Q176" s="231">
        <v>0.0389</v>
      </c>
      <c r="R176" s="231">
        <f>Q176*H176</f>
        <v>0.0389</v>
      </c>
      <c r="S176" s="231">
        <v>0</v>
      </c>
      <c r="T176" s="232">
        <f>S176*H176</f>
        <v>0</v>
      </c>
      <c r="AR176" s="10" t="s">
        <v>159</v>
      </c>
      <c r="AT176" s="10" t="s">
        <v>154</v>
      </c>
      <c r="AU176" s="10" t="s">
        <v>81</v>
      </c>
      <c r="AY176" s="10" t="s">
        <v>152</v>
      </c>
      <c r="BE176" s="233">
        <f>IF(N176="základní",J176,0)</f>
        <v>0</v>
      </c>
      <c r="BF176" s="233">
        <f>IF(N176="snížená",J176,0)</f>
        <v>0</v>
      </c>
      <c r="BG176" s="233">
        <f>IF(N176="zákl. přenesená",J176,0)</f>
        <v>0</v>
      </c>
      <c r="BH176" s="233">
        <f>IF(N176="sníž. přenesená",J176,0)</f>
        <v>0</v>
      </c>
      <c r="BI176" s="233">
        <f>IF(N176="nulová",J176,0)</f>
        <v>0</v>
      </c>
      <c r="BJ176" s="10" t="s">
        <v>23</v>
      </c>
      <c r="BK176" s="233">
        <f>ROUND(I176*H176,2)</f>
        <v>0</v>
      </c>
      <c r="BL176" s="10" t="s">
        <v>159</v>
      </c>
      <c r="BM176" s="10" t="s">
        <v>331</v>
      </c>
    </row>
    <row r="177" spans="2:65" s="30" customFormat="1" ht="31.5" customHeight="1">
      <c r="B177" s="31"/>
      <c r="C177" s="222" t="s">
        <v>332</v>
      </c>
      <c r="D177" s="222" t="s">
        <v>154</v>
      </c>
      <c r="E177" s="223" t="s">
        <v>333</v>
      </c>
      <c r="F177" s="224" t="s">
        <v>334</v>
      </c>
      <c r="G177" s="225" t="s">
        <v>282</v>
      </c>
      <c r="H177" s="226">
        <v>4</v>
      </c>
      <c r="I177" s="227"/>
      <c r="J177" s="228">
        <f>ROUND(I177*H177,2)</f>
        <v>0</v>
      </c>
      <c r="K177" s="224" t="s">
        <v>158</v>
      </c>
      <c r="L177" s="57"/>
      <c r="M177" s="229"/>
      <c r="N177" s="230" t="s">
        <v>45</v>
      </c>
      <c r="O177" s="32"/>
      <c r="P177" s="231">
        <f>O177*H177</f>
        <v>0</v>
      </c>
      <c r="Q177" s="231">
        <v>0.1575</v>
      </c>
      <c r="R177" s="231">
        <f>Q177*H177</f>
        <v>0.63</v>
      </c>
      <c r="S177" s="231">
        <v>0</v>
      </c>
      <c r="T177" s="232">
        <f>S177*H177</f>
        <v>0</v>
      </c>
      <c r="AR177" s="10" t="s">
        <v>159</v>
      </c>
      <c r="AT177" s="10" t="s">
        <v>154</v>
      </c>
      <c r="AU177" s="10" t="s">
        <v>81</v>
      </c>
      <c r="AY177" s="10" t="s">
        <v>152</v>
      </c>
      <c r="BE177" s="233">
        <f>IF(N177="základní",J177,0)</f>
        <v>0</v>
      </c>
      <c r="BF177" s="233">
        <f>IF(N177="snížená",J177,0)</f>
        <v>0</v>
      </c>
      <c r="BG177" s="233">
        <f>IF(N177="zákl. přenesená",J177,0)</f>
        <v>0</v>
      </c>
      <c r="BH177" s="233">
        <f>IF(N177="sníž. přenesená",J177,0)</f>
        <v>0</v>
      </c>
      <c r="BI177" s="233">
        <f>IF(N177="nulová",J177,0)</f>
        <v>0</v>
      </c>
      <c r="BJ177" s="10" t="s">
        <v>23</v>
      </c>
      <c r="BK177" s="233">
        <f>ROUND(I177*H177,2)</f>
        <v>0</v>
      </c>
      <c r="BL177" s="10" t="s">
        <v>159</v>
      </c>
      <c r="BM177" s="10" t="s">
        <v>335</v>
      </c>
    </row>
    <row r="178" spans="2:51" s="234" customFormat="1" ht="12.8">
      <c r="B178" s="235"/>
      <c r="C178" s="236"/>
      <c r="D178" s="237" t="s">
        <v>165</v>
      </c>
      <c r="E178" s="238"/>
      <c r="F178" s="239" t="s">
        <v>336</v>
      </c>
      <c r="G178" s="236"/>
      <c r="H178" s="240">
        <v>4</v>
      </c>
      <c r="I178" s="241"/>
      <c r="J178" s="236"/>
      <c r="K178" s="236"/>
      <c r="L178" s="242"/>
      <c r="M178" s="243"/>
      <c r="N178" s="244"/>
      <c r="O178" s="244"/>
      <c r="P178" s="244"/>
      <c r="Q178" s="244"/>
      <c r="R178" s="244"/>
      <c r="S178" s="244"/>
      <c r="T178" s="245"/>
      <c r="AT178" s="246" t="s">
        <v>165</v>
      </c>
      <c r="AU178" s="246" t="s">
        <v>81</v>
      </c>
      <c r="AV178" s="234" t="s">
        <v>81</v>
      </c>
      <c r="AW178" s="234" t="s">
        <v>37</v>
      </c>
      <c r="AX178" s="234" t="s">
        <v>23</v>
      </c>
      <c r="AY178" s="246" t="s">
        <v>152</v>
      </c>
    </row>
    <row r="179" spans="2:65" s="30" customFormat="1" ht="22.5" customHeight="1">
      <c r="B179" s="31"/>
      <c r="C179" s="222" t="s">
        <v>337</v>
      </c>
      <c r="D179" s="222" t="s">
        <v>154</v>
      </c>
      <c r="E179" s="223" t="s">
        <v>338</v>
      </c>
      <c r="F179" s="224" t="s">
        <v>339</v>
      </c>
      <c r="G179" s="225" t="s">
        <v>257</v>
      </c>
      <c r="H179" s="226">
        <v>1.976</v>
      </c>
      <c r="I179" s="227"/>
      <c r="J179" s="228">
        <f>ROUND(I179*H179,2)</f>
        <v>0</v>
      </c>
      <c r="K179" s="224" t="s">
        <v>158</v>
      </c>
      <c r="L179" s="57"/>
      <c r="M179" s="229"/>
      <c r="N179" s="230" t="s">
        <v>45</v>
      </c>
      <c r="O179" s="32"/>
      <c r="P179" s="231">
        <f>O179*H179</f>
        <v>0</v>
      </c>
      <c r="Q179" s="231">
        <v>0.03358</v>
      </c>
      <c r="R179" s="231">
        <f>Q179*H179</f>
        <v>0.06635408</v>
      </c>
      <c r="S179" s="231">
        <v>0</v>
      </c>
      <c r="T179" s="232">
        <f>S179*H179</f>
        <v>0</v>
      </c>
      <c r="AR179" s="10" t="s">
        <v>159</v>
      </c>
      <c r="AT179" s="10" t="s">
        <v>154</v>
      </c>
      <c r="AU179" s="10" t="s">
        <v>81</v>
      </c>
      <c r="AY179" s="10" t="s">
        <v>152</v>
      </c>
      <c r="BE179" s="233">
        <f>IF(N179="základní",J179,0)</f>
        <v>0</v>
      </c>
      <c r="BF179" s="233">
        <f>IF(N179="snížená",J179,0)</f>
        <v>0</v>
      </c>
      <c r="BG179" s="233">
        <f>IF(N179="zákl. přenesená",J179,0)</f>
        <v>0</v>
      </c>
      <c r="BH179" s="233">
        <f>IF(N179="sníž. přenesená",J179,0)</f>
        <v>0</v>
      </c>
      <c r="BI179" s="233">
        <f>IF(N179="nulová",J179,0)</f>
        <v>0</v>
      </c>
      <c r="BJ179" s="10" t="s">
        <v>23</v>
      </c>
      <c r="BK179" s="233">
        <f>ROUND(I179*H179,2)</f>
        <v>0</v>
      </c>
      <c r="BL179" s="10" t="s">
        <v>159</v>
      </c>
      <c r="BM179" s="10" t="s">
        <v>340</v>
      </c>
    </row>
    <row r="180" spans="2:51" s="234" customFormat="1" ht="12.8">
      <c r="B180" s="235"/>
      <c r="C180" s="236"/>
      <c r="D180" s="237" t="s">
        <v>165</v>
      </c>
      <c r="E180" s="238"/>
      <c r="F180" s="239" t="s">
        <v>341</v>
      </c>
      <c r="G180" s="236"/>
      <c r="H180" s="240">
        <v>1.976</v>
      </c>
      <c r="I180" s="241"/>
      <c r="J180" s="236"/>
      <c r="K180" s="236"/>
      <c r="L180" s="242"/>
      <c r="M180" s="243"/>
      <c r="N180" s="244"/>
      <c r="O180" s="244"/>
      <c r="P180" s="244"/>
      <c r="Q180" s="244"/>
      <c r="R180" s="244"/>
      <c r="S180" s="244"/>
      <c r="T180" s="245"/>
      <c r="AT180" s="246" t="s">
        <v>165</v>
      </c>
      <c r="AU180" s="246" t="s">
        <v>81</v>
      </c>
      <c r="AV180" s="234" t="s">
        <v>81</v>
      </c>
      <c r="AW180" s="234" t="s">
        <v>37</v>
      </c>
      <c r="AX180" s="234" t="s">
        <v>23</v>
      </c>
      <c r="AY180" s="246" t="s">
        <v>152</v>
      </c>
    </row>
    <row r="181" spans="2:65" s="30" customFormat="1" ht="31.5" customHeight="1">
      <c r="B181" s="31"/>
      <c r="C181" s="222" t="s">
        <v>342</v>
      </c>
      <c r="D181" s="222" t="s">
        <v>154</v>
      </c>
      <c r="E181" s="223" t="s">
        <v>343</v>
      </c>
      <c r="F181" s="224" t="s">
        <v>344</v>
      </c>
      <c r="G181" s="225" t="s">
        <v>174</v>
      </c>
      <c r="H181" s="226">
        <v>7.289</v>
      </c>
      <c r="I181" s="227"/>
      <c r="J181" s="228">
        <f>ROUND(I181*H181,2)</f>
        <v>0</v>
      </c>
      <c r="K181" s="224" t="s">
        <v>158</v>
      </c>
      <c r="L181" s="57"/>
      <c r="M181" s="229"/>
      <c r="N181" s="230" t="s">
        <v>45</v>
      </c>
      <c r="O181" s="32"/>
      <c r="P181" s="231">
        <f>O181*H181</f>
        <v>0</v>
      </c>
      <c r="Q181" s="231">
        <v>2.25634</v>
      </c>
      <c r="R181" s="231">
        <f>Q181*H181</f>
        <v>16.44646226</v>
      </c>
      <c r="S181" s="231">
        <v>0</v>
      </c>
      <c r="T181" s="232">
        <f>S181*H181</f>
        <v>0</v>
      </c>
      <c r="AR181" s="10" t="s">
        <v>159</v>
      </c>
      <c r="AT181" s="10" t="s">
        <v>154</v>
      </c>
      <c r="AU181" s="10" t="s">
        <v>81</v>
      </c>
      <c r="AY181" s="10" t="s">
        <v>152</v>
      </c>
      <c r="BE181" s="233">
        <f>IF(N181="základní",J181,0)</f>
        <v>0</v>
      </c>
      <c r="BF181" s="233">
        <f>IF(N181="snížená",J181,0)</f>
        <v>0</v>
      </c>
      <c r="BG181" s="233">
        <f>IF(N181="zákl. přenesená",J181,0)</f>
        <v>0</v>
      </c>
      <c r="BH181" s="233">
        <f>IF(N181="sníž. přenesená",J181,0)</f>
        <v>0</v>
      </c>
      <c r="BI181" s="233">
        <f>IF(N181="nulová",J181,0)</f>
        <v>0</v>
      </c>
      <c r="BJ181" s="10" t="s">
        <v>23</v>
      </c>
      <c r="BK181" s="233">
        <f>ROUND(I181*H181,2)</f>
        <v>0</v>
      </c>
      <c r="BL181" s="10" t="s">
        <v>159</v>
      </c>
      <c r="BM181" s="10" t="s">
        <v>345</v>
      </c>
    </row>
    <row r="182" spans="2:51" s="234" customFormat="1" ht="12.8">
      <c r="B182" s="235"/>
      <c r="C182" s="236"/>
      <c r="D182" s="250" t="s">
        <v>165</v>
      </c>
      <c r="E182" s="259"/>
      <c r="F182" s="260" t="s">
        <v>346</v>
      </c>
      <c r="G182" s="236"/>
      <c r="H182" s="261">
        <v>0.463</v>
      </c>
      <c r="I182" s="241"/>
      <c r="J182" s="236"/>
      <c r="K182" s="236"/>
      <c r="L182" s="242"/>
      <c r="M182" s="243"/>
      <c r="N182" s="244"/>
      <c r="O182" s="244"/>
      <c r="P182" s="244"/>
      <c r="Q182" s="244"/>
      <c r="R182" s="244"/>
      <c r="S182" s="244"/>
      <c r="T182" s="245"/>
      <c r="AT182" s="246" t="s">
        <v>165</v>
      </c>
      <c r="AU182" s="246" t="s">
        <v>81</v>
      </c>
      <c r="AV182" s="234" t="s">
        <v>81</v>
      </c>
      <c r="AW182" s="234" t="s">
        <v>37</v>
      </c>
      <c r="AX182" s="234" t="s">
        <v>74</v>
      </c>
      <c r="AY182" s="246" t="s">
        <v>152</v>
      </c>
    </row>
    <row r="183" spans="2:51" s="234" customFormat="1" ht="12.8">
      <c r="B183" s="235"/>
      <c r="C183" s="236"/>
      <c r="D183" s="237" t="s">
        <v>165</v>
      </c>
      <c r="E183" s="238"/>
      <c r="F183" s="239" t="s">
        <v>347</v>
      </c>
      <c r="G183" s="236"/>
      <c r="H183" s="240">
        <v>7.289</v>
      </c>
      <c r="I183" s="241"/>
      <c r="J183" s="236"/>
      <c r="K183" s="236"/>
      <c r="L183" s="242"/>
      <c r="M183" s="243"/>
      <c r="N183" s="244"/>
      <c r="O183" s="244"/>
      <c r="P183" s="244"/>
      <c r="Q183" s="244"/>
      <c r="R183" s="244"/>
      <c r="S183" s="244"/>
      <c r="T183" s="245"/>
      <c r="AT183" s="246" t="s">
        <v>165</v>
      </c>
      <c r="AU183" s="246" t="s">
        <v>81</v>
      </c>
      <c r="AV183" s="234" t="s">
        <v>81</v>
      </c>
      <c r="AW183" s="234" t="s">
        <v>37</v>
      </c>
      <c r="AX183" s="234" t="s">
        <v>23</v>
      </c>
      <c r="AY183" s="246" t="s">
        <v>152</v>
      </c>
    </row>
    <row r="184" spans="2:65" s="30" customFormat="1" ht="31.5" customHeight="1">
      <c r="B184" s="31"/>
      <c r="C184" s="222" t="s">
        <v>348</v>
      </c>
      <c r="D184" s="222" t="s">
        <v>154</v>
      </c>
      <c r="E184" s="223" t="s">
        <v>349</v>
      </c>
      <c r="F184" s="224" t="s">
        <v>350</v>
      </c>
      <c r="G184" s="225" t="s">
        <v>174</v>
      </c>
      <c r="H184" s="226">
        <v>22.778</v>
      </c>
      <c r="I184" s="227"/>
      <c r="J184" s="228">
        <f>ROUND(I184*H184,2)</f>
        <v>0</v>
      </c>
      <c r="K184" s="224" t="s">
        <v>158</v>
      </c>
      <c r="L184" s="57"/>
      <c r="M184" s="229"/>
      <c r="N184" s="230" t="s">
        <v>45</v>
      </c>
      <c r="O184" s="32"/>
      <c r="P184" s="231">
        <f>O184*H184</f>
        <v>0</v>
      </c>
      <c r="Q184" s="231">
        <v>2.45329</v>
      </c>
      <c r="R184" s="231">
        <f>Q184*H184</f>
        <v>55.88103962</v>
      </c>
      <c r="S184" s="231">
        <v>0</v>
      </c>
      <c r="T184" s="232">
        <f>S184*H184</f>
        <v>0</v>
      </c>
      <c r="AR184" s="10" t="s">
        <v>159</v>
      </c>
      <c r="AT184" s="10" t="s">
        <v>154</v>
      </c>
      <c r="AU184" s="10" t="s">
        <v>81</v>
      </c>
      <c r="AY184" s="10" t="s">
        <v>152</v>
      </c>
      <c r="BE184" s="233">
        <f>IF(N184="základní",J184,0)</f>
        <v>0</v>
      </c>
      <c r="BF184" s="233">
        <f>IF(N184="snížená",J184,0)</f>
        <v>0</v>
      </c>
      <c r="BG184" s="233">
        <f>IF(N184="zákl. přenesená",J184,0)</f>
        <v>0</v>
      </c>
      <c r="BH184" s="233">
        <f>IF(N184="sníž. přenesená",J184,0)</f>
        <v>0</v>
      </c>
      <c r="BI184" s="233">
        <f>IF(N184="nulová",J184,0)</f>
        <v>0</v>
      </c>
      <c r="BJ184" s="10" t="s">
        <v>23</v>
      </c>
      <c r="BK184" s="233">
        <f>ROUND(I184*H184,2)</f>
        <v>0</v>
      </c>
      <c r="BL184" s="10" t="s">
        <v>159</v>
      </c>
      <c r="BM184" s="10" t="s">
        <v>351</v>
      </c>
    </row>
    <row r="185" spans="2:51" s="234" customFormat="1" ht="12.8">
      <c r="B185" s="235"/>
      <c r="C185" s="236"/>
      <c r="D185" s="237" t="s">
        <v>165</v>
      </c>
      <c r="E185" s="238"/>
      <c r="F185" s="239" t="s">
        <v>352</v>
      </c>
      <c r="G185" s="236"/>
      <c r="H185" s="240">
        <v>22.778</v>
      </c>
      <c r="I185" s="241"/>
      <c r="J185" s="236"/>
      <c r="K185" s="236"/>
      <c r="L185" s="242"/>
      <c r="M185" s="243"/>
      <c r="N185" s="244"/>
      <c r="O185" s="244"/>
      <c r="P185" s="244"/>
      <c r="Q185" s="244"/>
      <c r="R185" s="244"/>
      <c r="S185" s="244"/>
      <c r="T185" s="245"/>
      <c r="AT185" s="246" t="s">
        <v>165</v>
      </c>
      <c r="AU185" s="246" t="s">
        <v>81</v>
      </c>
      <c r="AV185" s="234" t="s">
        <v>81</v>
      </c>
      <c r="AW185" s="234" t="s">
        <v>37</v>
      </c>
      <c r="AX185" s="234" t="s">
        <v>23</v>
      </c>
      <c r="AY185" s="246" t="s">
        <v>152</v>
      </c>
    </row>
    <row r="186" spans="2:65" s="30" customFormat="1" ht="22.5" customHeight="1">
      <c r="B186" s="31"/>
      <c r="C186" s="222" t="s">
        <v>353</v>
      </c>
      <c r="D186" s="222" t="s">
        <v>154</v>
      </c>
      <c r="E186" s="223" t="s">
        <v>354</v>
      </c>
      <c r="F186" s="224" t="s">
        <v>355</v>
      </c>
      <c r="G186" s="225" t="s">
        <v>225</v>
      </c>
      <c r="H186" s="226">
        <v>2.278</v>
      </c>
      <c r="I186" s="227"/>
      <c r="J186" s="228">
        <f>ROUND(I186*H186,2)</f>
        <v>0</v>
      </c>
      <c r="K186" s="224" t="s">
        <v>158</v>
      </c>
      <c r="L186" s="57"/>
      <c r="M186" s="229"/>
      <c r="N186" s="230" t="s">
        <v>45</v>
      </c>
      <c r="O186" s="32"/>
      <c r="P186" s="231">
        <f>O186*H186</f>
        <v>0</v>
      </c>
      <c r="Q186" s="231">
        <v>1.06017</v>
      </c>
      <c r="R186" s="231">
        <f>Q186*H186</f>
        <v>2.41506726</v>
      </c>
      <c r="S186" s="231">
        <v>0</v>
      </c>
      <c r="T186" s="232">
        <f>S186*H186</f>
        <v>0</v>
      </c>
      <c r="AR186" s="10" t="s">
        <v>159</v>
      </c>
      <c r="AT186" s="10" t="s">
        <v>154</v>
      </c>
      <c r="AU186" s="10" t="s">
        <v>81</v>
      </c>
      <c r="AY186" s="10" t="s">
        <v>152</v>
      </c>
      <c r="BE186" s="233">
        <f>IF(N186="základní",J186,0)</f>
        <v>0</v>
      </c>
      <c r="BF186" s="233">
        <f>IF(N186="snížená",J186,0)</f>
        <v>0</v>
      </c>
      <c r="BG186" s="233">
        <f>IF(N186="zákl. přenesená",J186,0)</f>
        <v>0</v>
      </c>
      <c r="BH186" s="233">
        <f>IF(N186="sníž. přenesená",J186,0)</f>
        <v>0</v>
      </c>
      <c r="BI186" s="233">
        <f>IF(N186="nulová",J186,0)</f>
        <v>0</v>
      </c>
      <c r="BJ186" s="10" t="s">
        <v>23</v>
      </c>
      <c r="BK186" s="233">
        <f>ROUND(I186*H186,2)</f>
        <v>0</v>
      </c>
      <c r="BL186" s="10" t="s">
        <v>159</v>
      </c>
      <c r="BM186" s="10" t="s">
        <v>356</v>
      </c>
    </row>
    <row r="187" spans="2:51" s="234" customFormat="1" ht="12.8">
      <c r="B187" s="235"/>
      <c r="C187" s="236"/>
      <c r="D187" s="237" t="s">
        <v>165</v>
      </c>
      <c r="E187" s="236"/>
      <c r="F187" s="239" t="s">
        <v>357</v>
      </c>
      <c r="G187" s="236"/>
      <c r="H187" s="240">
        <v>2.278</v>
      </c>
      <c r="I187" s="241"/>
      <c r="J187" s="236"/>
      <c r="K187" s="236"/>
      <c r="L187" s="242"/>
      <c r="M187" s="243"/>
      <c r="N187" s="244"/>
      <c r="O187" s="244"/>
      <c r="P187" s="244"/>
      <c r="Q187" s="244"/>
      <c r="R187" s="244"/>
      <c r="S187" s="244"/>
      <c r="T187" s="245"/>
      <c r="AT187" s="246" t="s">
        <v>165</v>
      </c>
      <c r="AU187" s="246" t="s">
        <v>81</v>
      </c>
      <c r="AV187" s="234" t="s">
        <v>81</v>
      </c>
      <c r="AW187" s="234" t="s">
        <v>6</v>
      </c>
      <c r="AX187" s="234" t="s">
        <v>23</v>
      </c>
      <c r="AY187" s="246" t="s">
        <v>152</v>
      </c>
    </row>
    <row r="188" spans="2:65" s="30" customFormat="1" ht="44.25" customHeight="1">
      <c r="B188" s="31"/>
      <c r="C188" s="222" t="s">
        <v>358</v>
      </c>
      <c r="D188" s="222" t="s">
        <v>154</v>
      </c>
      <c r="E188" s="223" t="s">
        <v>359</v>
      </c>
      <c r="F188" s="224" t="s">
        <v>360</v>
      </c>
      <c r="G188" s="225" t="s">
        <v>257</v>
      </c>
      <c r="H188" s="226">
        <v>0.6</v>
      </c>
      <c r="I188" s="227"/>
      <c r="J188" s="228">
        <f>ROUND(I188*H188,2)</f>
        <v>0</v>
      </c>
      <c r="K188" s="224" t="s">
        <v>158</v>
      </c>
      <c r="L188" s="57"/>
      <c r="M188" s="229"/>
      <c r="N188" s="230" t="s">
        <v>45</v>
      </c>
      <c r="O188" s="32"/>
      <c r="P188" s="231">
        <f>O188*H188</f>
        <v>0</v>
      </c>
      <c r="Q188" s="231">
        <v>0.00103</v>
      </c>
      <c r="R188" s="231">
        <f>Q188*H188</f>
        <v>0.000618</v>
      </c>
      <c r="S188" s="231">
        <v>0</v>
      </c>
      <c r="T188" s="232">
        <f>S188*H188</f>
        <v>0</v>
      </c>
      <c r="AR188" s="10" t="s">
        <v>159</v>
      </c>
      <c r="AT188" s="10" t="s">
        <v>154</v>
      </c>
      <c r="AU188" s="10" t="s">
        <v>81</v>
      </c>
      <c r="AY188" s="10" t="s">
        <v>152</v>
      </c>
      <c r="BE188" s="233">
        <f>IF(N188="základní",J188,0)</f>
        <v>0</v>
      </c>
      <c r="BF188" s="233">
        <f>IF(N188="snížená",J188,0)</f>
        <v>0</v>
      </c>
      <c r="BG188" s="233">
        <f>IF(N188="zákl. přenesená",J188,0)</f>
        <v>0</v>
      </c>
      <c r="BH188" s="233">
        <f>IF(N188="sníž. přenesená",J188,0)</f>
        <v>0</v>
      </c>
      <c r="BI188" s="233">
        <f>IF(N188="nulová",J188,0)</f>
        <v>0</v>
      </c>
      <c r="BJ188" s="10" t="s">
        <v>23</v>
      </c>
      <c r="BK188" s="233">
        <f>ROUND(I188*H188,2)</f>
        <v>0</v>
      </c>
      <c r="BL188" s="10" t="s">
        <v>159</v>
      </c>
      <c r="BM188" s="10" t="s">
        <v>361</v>
      </c>
    </row>
    <row r="189" spans="2:51" s="234" customFormat="1" ht="12.8">
      <c r="B189" s="235"/>
      <c r="C189" s="236"/>
      <c r="D189" s="237" t="s">
        <v>165</v>
      </c>
      <c r="E189" s="238"/>
      <c r="F189" s="239" t="s">
        <v>362</v>
      </c>
      <c r="G189" s="236"/>
      <c r="H189" s="240">
        <v>0.6</v>
      </c>
      <c r="I189" s="241"/>
      <c r="J189" s="236"/>
      <c r="K189" s="236"/>
      <c r="L189" s="242"/>
      <c r="M189" s="243"/>
      <c r="N189" s="244"/>
      <c r="O189" s="244"/>
      <c r="P189" s="244"/>
      <c r="Q189" s="244"/>
      <c r="R189" s="244"/>
      <c r="S189" s="244"/>
      <c r="T189" s="245"/>
      <c r="AT189" s="246" t="s">
        <v>165</v>
      </c>
      <c r="AU189" s="246" t="s">
        <v>81</v>
      </c>
      <c r="AV189" s="234" t="s">
        <v>81</v>
      </c>
      <c r="AW189" s="234" t="s">
        <v>37</v>
      </c>
      <c r="AX189" s="234" t="s">
        <v>23</v>
      </c>
      <c r="AY189" s="246" t="s">
        <v>152</v>
      </c>
    </row>
    <row r="190" spans="2:65" s="30" customFormat="1" ht="44.25" customHeight="1">
      <c r="B190" s="31"/>
      <c r="C190" s="222" t="s">
        <v>363</v>
      </c>
      <c r="D190" s="222" t="s">
        <v>154</v>
      </c>
      <c r="E190" s="223" t="s">
        <v>364</v>
      </c>
      <c r="F190" s="224" t="s">
        <v>365</v>
      </c>
      <c r="G190" s="225" t="s">
        <v>257</v>
      </c>
      <c r="H190" s="226">
        <v>0.6</v>
      </c>
      <c r="I190" s="227"/>
      <c r="J190" s="228">
        <f>ROUND(I190*H190,2)</f>
        <v>0</v>
      </c>
      <c r="K190" s="224" t="s">
        <v>158</v>
      </c>
      <c r="L190" s="57"/>
      <c r="M190" s="229"/>
      <c r="N190" s="230" t="s">
        <v>45</v>
      </c>
      <c r="O190" s="32"/>
      <c r="P190" s="231">
        <f>O190*H190</f>
        <v>0</v>
      </c>
      <c r="Q190" s="231">
        <v>0</v>
      </c>
      <c r="R190" s="231">
        <f>Q190*H190</f>
        <v>0</v>
      </c>
      <c r="S190" s="231">
        <v>0</v>
      </c>
      <c r="T190" s="232">
        <f>S190*H190</f>
        <v>0</v>
      </c>
      <c r="AR190" s="10" t="s">
        <v>159</v>
      </c>
      <c r="AT190" s="10" t="s">
        <v>154</v>
      </c>
      <c r="AU190" s="10" t="s">
        <v>81</v>
      </c>
      <c r="AY190" s="10" t="s">
        <v>152</v>
      </c>
      <c r="BE190" s="233">
        <f>IF(N190="základní",J190,0)</f>
        <v>0</v>
      </c>
      <c r="BF190" s="233">
        <f>IF(N190="snížená",J190,0)</f>
        <v>0</v>
      </c>
      <c r="BG190" s="233">
        <f>IF(N190="zákl. přenesená",J190,0)</f>
        <v>0</v>
      </c>
      <c r="BH190" s="233">
        <f>IF(N190="sníž. přenesená",J190,0)</f>
        <v>0</v>
      </c>
      <c r="BI190" s="233">
        <f>IF(N190="nulová",J190,0)</f>
        <v>0</v>
      </c>
      <c r="BJ190" s="10" t="s">
        <v>23</v>
      </c>
      <c r="BK190" s="233">
        <f>ROUND(I190*H190,2)</f>
        <v>0</v>
      </c>
      <c r="BL190" s="10" t="s">
        <v>159</v>
      </c>
      <c r="BM190" s="10" t="s">
        <v>366</v>
      </c>
    </row>
    <row r="191" spans="2:65" s="30" customFormat="1" ht="31.5" customHeight="1">
      <c r="B191" s="31"/>
      <c r="C191" s="222" t="s">
        <v>367</v>
      </c>
      <c r="D191" s="222" t="s">
        <v>154</v>
      </c>
      <c r="E191" s="223" t="s">
        <v>368</v>
      </c>
      <c r="F191" s="224" t="s">
        <v>369</v>
      </c>
      <c r="G191" s="225" t="s">
        <v>174</v>
      </c>
      <c r="H191" s="226">
        <v>22.778</v>
      </c>
      <c r="I191" s="227"/>
      <c r="J191" s="228">
        <f>ROUND(I191*H191,2)</f>
        <v>0</v>
      </c>
      <c r="K191" s="224"/>
      <c r="L191" s="57"/>
      <c r="M191" s="229"/>
      <c r="N191" s="230" t="s">
        <v>45</v>
      </c>
      <c r="O191" s="32"/>
      <c r="P191" s="231">
        <f>O191*H191</f>
        <v>0</v>
      </c>
      <c r="Q191" s="231">
        <v>0</v>
      </c>
      <c r="R191" s="231">
        <f>Q191*H191</f>
        <v>0</v>
      </c>
      <c r="S191" s="231">
        <v>0</v>
      </c>
      <c r="T191" s="232">
        <f>S191*H191</f>
        <v>0</v>
      </c>
      <c r="AR191" s="10" t="s">
        <v>159</v>
      </c>
      <c r="AT191" s="10" t="s">
        <v>154</v>
      </c>
      <c r="AU191" s="10" t="s">
        <v>81</v>
      </c>
      <c r="AY191" s="10" t="s">
        <v>152</v>
      </c>
      <c r="BE191" s="233">
        <f>IF(N191="základní",J191,0)</f>
        <v>0</v>
      </c>
      <c r="BF191" s="233">
        <f>IF(N191="snížená",J191,0)</f>
        <v>0</v>
      </c>
      <c r="BG191" s="233">
        <f>IF(N191="zákl. přenesená",J191,0)</f>
        <v>0</v>
      </c>
      <c r="BH191" s="233">
        <f>IF(N191="sníž. přenesená",J191,0)</f>
        <v>0</v>
      </c>
      <c r="BI191" s="233">
        <f>IF(N191="nulová",J191,0)</f>
        <v>0</v>
      </c>
      <c r="BJ191" s="10" t="s">
        <v>23</v>
      </c>
      <c r="BK191" s="233">
        <f>ROUND(I191*H191,2)</f>
        <v>0</v>
      </c>
      <c r="BL191" s="10" t="s">
        <v>159</v>
      </c>
      <c r="BM191" s="10" t="s">
        <v>370</v>
      </c>
    </row>
    <row r="192" spans="2:65" s="30" customFormat="1" ht="31.5" customHeight="1">
      <c r="B192" s="31"/>
      <c r="C192" s="222" t="s">
        <v>371</v>
      </c>
      <c r="D192" s="222" t="s">
        <v>154</v>
      </c>
      <c r="E192" s="223" t="s">
        <v>372</v>
      </c>
      <c r="F192" s="224" t="s">
        <v>373</v>
      </c>
      <c r="G192" s="225" t="s">
        <v>157</v>
      </c>
      <c r="H192" s="226">
        <v>7.05</v>
      </c>
      <c r="I192" s="227"/>
      <c r="J192" s="228">
        <f>ROUND(I192*H192,2)</f>
        <v>0</v>
      </c>
      <c r="K192" s="224" t="s">
        <v>158</v>
      </c>
      <c r="L192" s="57"/>
      <c r="M192" s="229"/>
      <c r="N192" s="230" t="s">
        <v>45</v>
      </c>
      <c r="O192" s="32"/>
      <c r="P192" s="231">
        <f>O192*H192</f>
        <v>0</v>
      </c>
      <c r="Q192" s="231">
        <v>0.00023</v>
      </c>
      <c r="R192" s="231">
        <f>Q192*H192</f>
        <v>0.0016215</v>
      </c>
      <c r="S192" s="231">
        <v>0</v>
      </c>
      <c r="T192" s="232">
        <f>S192*H192</f>
        <v>0</v>
      </c>
      <c r="AR192" s="10" t="s">
        <v>159</v>
      </c>
      <c r="AT192" s="10" t="s">
        <v>154</v>
      </c>
      <c r="AU192" s="10" t="s">
        <v>81</v>
      </c>
      <c r="AY192" s="10" t="s">
        <v>152</v>
      </c>
      <c r="BE192" s="233">
        <f>IF(N192="základní",J192,0)</f>
        <v>0</v>
      </c>
      <c r="BF192" s="233">
        <f>IF(N192="snížená",J192,0)</f>
        <v>0</v>
      </c>
      <c r="BG192" s="233">
        <f>IF(N192="zákl. přenesená",J192,0)</f>
        <v>0</v>
      </c>
      <c r="BH192" s="233">
        <f>IF(N192="sníž. přenesená",J192,0)</f>
        <v>0</v>
      </c>
      <c r="BI192" s="233">
        <f>IF(N192="nulová",J192,0)</f>
        <v>0</v>
      </c>
      <c r="BJ192" s="10" t="s">
        <v>23</v>
      </c>
      <c r="BK192" s="233">
        <f>ROUND(I192*H192,2)</f>
        <v>0</v>
      </c>
      <c r="BL192" s="10" t="s">
        <v>159</v>
      </c>
      <c r="BM192" s="10" t="s">
        <v>374</v>
      </c>
    </row>
    <row r="193" spans="2:65" s="30" customFormat="1" ht="31.5" customHeight="1">
      <c r="B193" s="31"/>
      <c r="C193" s="222" t="s">
        <v>375</v>
      </c>
      <c r="D193" s="222" t="s">
        <v>154</v>
      </c>
      <c r="E193" s="223" t="s">
        <v>376</v>
      </c>
      <c r="F193" s="224" t="s">
        <v>377</v>
      </c>
      <c r="G193" s="225" t="s">
        <v>157</v>
      </c>
      <c r="H193" s="226">
        <v>7.05</v>
      </c>
      <c r="I193" s="227"/>
      <c r="J193" s="228">
        <f>ROUND(I193*H193,2)</f>
        <v>0</v>
      </c>
      <c r="K193" s="224" t="s">
        <v>158</v>
      </c>
      <c r="L193" s="57"/>
      <c r="M193" s="229"/>
      <c r="N193" s="230" t="s">
        <v>45</v>
      </c>
      <c r="O193" s="32"/>
      <c r="P193" s="231">
        <f>O193*H193</f>
        <v>0</v>
      </c>
      <c r="Q193" s="231">
        <v>1E-05</v>
      </c>
      <c r="R193" s="231">
        <f>Q193*H193</f>
        <v>7.05E-05</v>
      </c>
      <c r="S193" s="231">
        <v>0</v>
      </c>
      <c r="T193" s="232">
        <f>S193*H193</f>
        <v>0</v>
      </c>
      <c r="AR193" s="10" t="s">
        <v>159</v>
      </c>
      <c r="AT193" s="10" t="s">
        <v>154</v>
      </c>
      <c r="AU193" s="10" t="s">
        <v>81</v>
      </c>
      <c r="AY193" s="10" t="s">
        <v>152</v>
      </c>
      <c r="BE193" s="233">
        <f>IF(N193="základní",J193,0)</f>
        <v>0</v>
      </c>
      <c r="BF193" s="233">
        <f>IF(N193="snížená",J193,0)</f>
        <v>0</v>
      </c>
      <c r="BG193" s="233">
        <f>IF(N193="zákl. přenesená",J193,0)</f>
        <v>0</v>
      </c>
      <c r="BH193" s="233">
        <f>IF(N193="sníž. přenesená",J193,0)</f>
        <v>0</v>
      </c>
      <c r="BI193" s="233">
        <f>IF(N193="nulová",J193,0)</f>
        <v>0</v>
      </c>
      <c r="BJ193" s="10" t="s">
        <v>23</v>
      </c>
      <c r="BK193" s="233">
        <f>ROUND(I193*H193,2)</f>
        <v>0</v>
      </c>
      <c r="BL193" s="10" t="s">
        <v>159</v>
      </c>
      <c r="BM193" s="10" t="s">
        <v>378</v>
      </c>
    </row>
    <row r="194" spans="2:51" s="234" customFormat="1" ht="12.8">
      <c r="B194" s="235"/>
      <c r="C194" s="236"/>
      <c r="D194" s="237" t="s">
        <v>165</v>
      </c>
      <c r="E194" s="238"/>
      <c r="F194" s="239" t="s">
        <v>379</v>
      </c>
      <c r="G194" s="236"/>
      <c r="H194" s="240">
        <v>7.05</v>
      </c>
      <c r="I194" s="241"/>
      <c r="J194" s="236"/>
      <c r="K194" s="236"/>
      <c r="L194" s="242"/>
      <c r="M194" s="243"/>
      <c r="N194" s="244"/>
      <c r="O194" s="244"/>
      <c r="P194" s="244"/>
      <c r="Q194" s="244"/>
      <c r="R194" s="244"/>
      <c r="S194" s="244"/>
      <c r="T194" s="245"/>
      <c r="AT194" s="246" t="s">
        <v>165</v>
      </c>
      <c r="AU194" s="246" t="s">
        <v>81</v>
      </c>
      <c r="AV194" s="234" t="s">
        <v>81</v>
      </c>
      <c r="AW194" s="234" t="s">
        <v>37</v>
      </c>
      <c r="AX194" s="234" t="s">
        <v>23</v>
      </c>
      <c r="AY194" s="246" t="s">
        <v>152</v>
      </c>
    </row>
    <row r="195" spans="2:65" s="30" customFormat="1" ht="22.5" customHeight="1">
      <c r="B195" s="31"/>
      <c r="C195" s="222" t="s">
        <v>380</v>
      </c>
      <c r="D195" s="222" t="s">
        <v>154</v>
      </c>
      <c r="E195" s="223" t="s">
        <v>381</v>
      </c>
      <c r="F195" s="224" t="s">
        <v>382</v>
      </c>
      <c r="G195" s="225" t="s">
        <v>257</v>
      </c>
      <c r="H195" s="226">
        <v>134.435</v>
      </c>
      <c r="I195" s="227"/>
      <c r="J195" s="228">
        <f>ROUND(I195*H195,2)</f>
        <v>0</v>
      </c>
      <c r="K195" s="224" t="s">
        <v>158</v>
      </c>
      <c r="L195" s="57"/>
      <c r="M195" s="229"/>
      <c r="N195" s="230" t="s">
        <v>45</v>
      </c>
      <c r="O195" s="32"/>
      <c r="P195" s="231">
        <f>O195*H195</f>
        <v>0</v>
      </c>
      <c r="Q195" s="231">
        <v>0.0005</v>
      </c>
      <c r="R195" s="231">
        <f>Q195*H195</f>
        <v>0.0672175</v>
      </c>
      <c r="S195" s="231">
        <v>0</v>
      </c>
      <c r="T195" s="232">
        <f>S195*H195</f>
        <v>0</v>
      </c>
      <c r="AR195" s="10" t="s">
        <v>159</v>
      </c>
      <c r="AT195" s="10" t="s">
        <v>154</v>
      </c>
      <c r="AU195" s="10" t="s">
        <v>81</v>
      </c>
      <c r="AY195" s="10" t="s">
        <v>152</v>
      </c>
      <c r="BE195" s="233">
        <f>IF(N195="základní",J195,0)</f>
        <v>0</v>
      </c>
      <c r="BF195" s="233">
        <f>IF(N195="snížená",J195,0)</f>
        <v>0</v>
      </c>
      <c r="BG195" s="233">
        <f>IF(N195="zákl. přenesená",J195,0)</f>
        <v>0</v>
      </c>
      <c r="BH195" s="233">
        <f>IF(N195="sníž. přenesená",J195,0)</f>
        <v>0</v>
      </c>
      <c r="BI195" s="233">
        <f>IF(N195="nulová",J195,0)</f>
        <v>0</v>
      </c>
      <c r="BJ195" s="10" t="s">
        <v>23</v>
      </c>
      <c r="BK195" s="233">
        <f>ROUND(I195*H195,2)</f>
        <v>0</v>
      </c>
      <c r="BL195" s="10" t="s">
        <v>159</v>
      </c>
      <c r="BM195" s="10" t="s">
        <v>383</v>
      </c>
    </row>
    <row r="196" spans="2:51" s="234" customFormat="1" ht="12.8">
      <c r="B196" s="235"/>
      <c r="C196" s="236"/>
      <c r="D196" s="250" t="s">
        <v>165</v>
      </c>
      <c r="E196" s="259"/>
      <c r="F196" s="260" t="s">
        <v>384</v>
      </c>
      <c r="G196" s="236"/>
      <c r="H196" s="261">
        <v>134.435</v>
      </c>
      <c r="I196" s="241"/>
      <c r="J196" s="236"/>
      <c r="K196" s="236"/>
      <c r="L196" s="242"/>
      <c r="M196" s="243"/>
      <c r="N196" s="244"/>
      <c r="O196" s="244"/>
      <c r="P196" s="244"/>
      <c r="Q196" s="244"/>
      <c r="R196" s="244"/>
      <c r="S196" s="244"/>
      <c r="T196" s="245"/>
      <c r="AT196" s="246" t="s">
        <v>165</v>
      </c>
      <c r="AU196" s="246" t="s">
        <v>81</v>
      </c>
      <c r="AV196" s="234" t="s">
        <v>81</v>
      </c>
      <c r="AW196" s="234" t="s">
        <v>37</v>
      </c>
      <c r="AX196" s="234" t="s">
        <v>23</v>
      </c>
      <c r="AY196" s="246" t="s">
        <v>152</v>
      </c>
    </row>
    <row r="197" spans="2:63" s="204" customFormat="1" ht="29.9" customHeight="1">
      <c r="B197" s="205"/>
      <c r="C197" s="206"/>
      <c r="D197" s="219" t="s">
        <v>73</v>
      </c>
      <c r="E197" s="220" t="s">
        <v>203</v>
      </c>
      <c r="F197" s="220" t="s">
        <v>385</v>
      </c>
      <c r="G197" s="206"/>
      <c r="H197" s="206"/>
      <c r="I197" s="209"/>
      <c r="J197" s="221">
        <f>BK197</f>
        <v>0</v>
      </c>
      <c r="K197" s="206"/>
      <c r="L197" s="211"/>
      <c r="M197" s="212"/>
      <c r="N197" s="213"/>
      <c r="O197" s="213"/>
      <c r="P197" s="214">
        <f>SUM(P198:P292)</f>
        <v>0</v>
      </c>
      <c r="Q197" s="213"/>
      <c r="R197" s="214">
        <f>SUM(R198:R292)</f>
        <v>37.75043011</v>
      </c>
      <c r="S197" s="213"/>
      <c r="T197" s="215">
        <f>SUM(T198:T292)</f>
        <v>59.243087</v>
      </c>
      <c r="AR197" s="216" t="s">
        <v>23</v>
      </c>
      <c r="AT197" s="217" t="s">
        <v>73</v>
      </c>
      <c r="AU197" s="217" t="s">
        <v>23</v>
      </c>
      <c r="AY197" s="216" t="s">
        <v>152</v>
      </c>
      <c r="BK197" s="218">
        <f>SUM(BK198:BK292)</f>
        <v>0</v>
      </c>
    </row>
    <row r="198" spans="2:65" s="30" customFormat="1" ht="22.5" customHeight="1">
      <c r="B198" s="31"/>
      <c r="C198" s="222" t="s">
        <v>386</v>
      </c>
      <c r="D198" s="222" t="s">
        <v>154</v>
      </c>
      <c r="E198" s="223" t="s">
        <v>387</v>
      </c>
      <c r="F198" s="224" t="s">
        <v>388</v>
      </c>
      <c r="G198" s="225" t="s">
        <v>174</v>
      </c>
      <c r="H198" s="226">
        <v>4.932</v>
      </c>
      <c r="I198" s="227"/>
      <c r="J198" s="228">
        <f>ROUND(I198*H198,2)</f>
        <v>0</v>
      </c>
      <c r="K198" s="224" t="s">
        <v>158</v>
      </c>
      <c r="L198" s="57"/>
      <c r="M198" s="229"/>
      <c r="N198" s="230" t="s">
        <v>45</v>
      </c>
      <c r="O198" s="32"/>
      <c r="P198" s="231">
        <f>O198*H198</f>
        <v>0</v>
      </c>
      <c r="Q198" s="231">
        <v>0</v>
      </c>
      <c r="R198" s="231">
        <f>Q198*H198</f>
        <v>0</v>
      </c>
      <c r="S198" s="231">
        <v>1.8</v>
      </c>
      <c r="T198" s="232">
        <f>S198*H198</f>
        <v>8.8776</v>
      </c>
      <c r="AR198" s="10" t="s">
        <v>159</v>
      </c>
      <c r="AT198" s="10" t="s">
        <v>154</v>
      </c>
      <c r="AU198" s="10" t="s">
        <v>81</v>
      </c>
      <c r="AY198" s="10" t="s">
        <v>152</v>
      </c>
      <c r="BE198" s="233">
        <f>IF(N198="základní",J198,0)</f>
        <v>0</v>
      </c>
      <c r="BF198" s="233">
        <f>IF(N198="snížená",J198,0)</f>
        <v>0</v>
      </c>
      <c r="BG198" s="233">
        <f>IF(N198="zákl. přenesená",J198,0)</f>
        <v>0</v>
      </c>
      <c r="BH198" s="233">
        <f>IF(N198="sníž. přenesená",J198,0)</f>
        <v>0</v>
      </c>
      <c r="BI198" s="233">
        <f>IF(N198="nulová",J198,0)</f>
        <v>0</v>
      </c>
      <c r="BJ198" s="10" t="s">
        <v>23</v>
      </c>
      <c r="BK198" s="233">
        <f>ROUND(I198*H198,2)</f>
        <v>0</v>
      </c>
      <c r="BL198" s="10" t="s">
        <v>159</v>
      </c>
      <c r="BM198" s="10" t="s">
        <v>389</v>
      </c>
    </row>
    <row r="199" spans="2:51" s="247" customFormat="1" ht="12.8">
      <c r="B199" s="248"/>
      <c r="C199" s="249"/>
      <c r="D199" s="250" t="s">
        <v>165</v>
      </c>
      <c r="E199" s="251"/>
      <c r="F199" s="252" t="s">
        <v>390</v>
      </c>
      <c r="G199" s="249"/>
      <c r="H199" s="251"/>
      <c r="I199" s="253"/>
      <c r="J199" s="249"/>
      <c r="K199" s="249"/>
      <c r="L199" s="254"/>
      <c r="M199" s="255"/>
      <c r="N199" s="256"/>
      <c r="O199" s="256"/>
      <c r="P199" s="256"/>
      <c r="Q199" s="256"/>
      <c r="R199" s="256"/>
      <c r="S199" s="256"/>
      <c r="T199" s="257"/>
      <c r="AT199" s="258" t="s">
        <v>165</v>
      </c>
      <c r="AU199" s="258" t="s">
        <v>81</v>
      </c>
      <c r="AV199" s="247" t="s">
        <v>23</v>
      </c>
      <c r="AW199" s="247" t="s">
        <v>37</v>
      </c>
      <c r="AX199" s="247" t="s">
        <v>74</v>
      </c>
      <c r="AY199" s="258" t="s">
        <v>152</v>
      </c>
    </row>
    <row r="200" spans="2:51" s="234" customFormat="1" ht="12.8">
      <c r="B200" s="235"/>
      <c r="C200" s="236"/>
      <c r="D200" s="237" t="s">
        <v>165</v>
      </c>
      <c r="E200" s="238"/>
      <c r="F200" s="239" t="s">
        <v>391</v>
      </c>
      <c r="G200" s="236"/>
      <c r="H200" s="240">
        <v>4.932</v>
      </c>
      <c r="I200" s="241"/>
      <c r="J200" s="236"/>
      <c r="K200" s="236"/>
      <c r="L200" s="242"/>
      <c r="M200" s="243"/>
      <c r="N200" s="244"/>
      <c r="O200" s="244"/>
      <c r="P200" s="244"/>
      <c r="Q200" s="244"/>
      <c r="R200" s="244"/>
      <c r="S200" s="244"/>
      <c r="T200" s="245"/>
      <c r="AT200" s="246" t="s">
        <v>165</v>
      </c>
      <c r="AU200" s="246" t="s">
        <v>81</v>
      </c>
      <c r="AV200" s="234" t="s">
        <v>81</v>
      </c>
      <c r="AW200" s="234" t="s">
        <v>37</v>
      </c>
      <c r="AX200" s="234" t="s">
        <v>23</v>
      </c>
      <c r="AY200" s="246" t="s">
        <v>152</v>
      </c>
    </row>
    <row r="201" spans="2:65" s="30" customFormat="1" ht="31.5" customHeight="1">
      <c r="B201" s="31"/>
      <c r="C201" s="222" t="s">
        <v>392</v>
      </c>
      <c r="D201" s="222" t="s">
        <v>154</v>
      </c>
      <c r="E201" s="223" t="s">
        <v>393</v>
      </c>
      <c r="F201" s="224" t="s">
        <v>394</v>
      </c>
      <c r="G201" s="225" t="s">
        <v>174</v>
      </c>
      <c r="H201" s="226">
        <v>0.639</v>
      </c>
      <c r="I201" s="227"/>
      <c r="J201" s="228">
        <f>ROUND(I201*H201,2)</f>
        <v>0</v>
      </c>
      <c r="K201" s="224" t="s">
        <v>158</v>
      </c>
      <c r="L201" s="57"/>
      <c r="M201" s="229"/>
      <c r="N201" s="230" t="s">
        <v>45</v>
      </c>
      <c r="O201" s="32"/>
      <c r="P201" s="231">
        <f>O201*H201</f>
        <v>0</v>
      </c>
      <c r="Q201" s="231">
        <v>0</v>
      </c>
      <c r="R201" s="231">
        <f>Q201*H201</f>
        <v>0</v>
      </c>
      <c r="S201" s="231">
        <v>1.8</v>
      </c>
      <c r="T201" s="232">
        <f>S201*H201</f>
        <v>1.1502</v>
      </c>
      <c r="AR201" s="10" t="s">
        <v>159</v>
      </c>
      <c r="AT201" s="10" t="s">
        <v>154</v>
      </c>
      <c r="AU201" s="10" t="s">
        <v>81</v>
      </c>
      <c r="AY201" s="10" t="s">
        <v>152</v>
      </c>
      <c r="BE201" s="233">
        <f>IF(N201="základní",J201,0)</f>
        <v>0</v>
      </c>
      <c r="BF201" s="233">
        <f>IF(N201="snížená",J201,0)</f>
        <v>0</v>
      </c>
      <c r="BG201" s="233">
        <f>IF(N201="zákl. přenesená",J201,0)</f>
        <v>0</v>
      </c>
      <c r="BH201" s="233">
        <f>IF(N201="sníž. přenesená",J201,0)</f>
        <v>0</v>
      </c>
      <c r="BI201" s="233">
        <f>IF(N201="nulová",J201,0)</f>
        <v>0</v>
      </c>
      <c r="BJ201" s="10" t="s">
        <v>23</v>
      </c>
      <c r="BK201" s="233">
        <f>ROUND(I201*H201,2)</f>
        <v>0</v>
      </c>
      <c r="BL201" s="10" t="s">
        <v>159</v>
      </c>
      <c r="BM201" s="10" t="s">
        <v>395</v>
      </c>
    </row>
    <row r="202" spans="2:51" s="247" customFormat="1" ht="12.8">
      <c r="B202" s="248"/>
      <c r="C202" s="249"/>
      <c r="D202" s="250" t="s">
        <v>165</v>
      </c>
      <c r="E202" s="251"/>
      <c r="F202" s="252" t="s">
        <v>396</v>
      </c>
      <c r="G202" s="249"/>
      <c r="H202" s="251"/>
      <c r="I202" s="253"/>
      <c r="J202" s="249"/>
      <c r="K202" s="249"/>
      <c r="L202" s="254"/>
      <c r="M202" s="255"/>
      <c r="N202" s="256"/>
      <c r="O202" s="256"/>
      <c r="P202" s="256"/>
      <c r="Q202" s="256"/>
      <c r="R202" s="256"/>
      <c r="S202" s="256"/>
      <c r="T202" s="257"/>
      <c r="AT202" s="258" t="s">
        <v>165</v>
      </c>
      <c r="AU202" s="258" t="s">
        <v>81</v>
      </c>
      <c r="AV202" s="247" t="s">
        <v>23</v>
      </c>
      <c r="AW202" s="247" t="s">
        <v>37</v>
      </c>
      <c r="AX202" s="247" t="s">
        <v>74</v>
      </c>
      <c r="AY202" s="258" t="s">
        <v>152</v>
      </c>
    </row>
    <row r="203" spans="2:51" s="234" customFormat="1" ht="12.8">
      <c r="B203" s="235"/>
      <c r="C203" s="236"/>
      <c r="D203" s="250" t="s">
        <v>165</v>
      </c>
      <c r="E203" s="259"/>
      <c r="F203" s="260" t="s">
        <v>397</v>
      </c>
      <c r="G203" s="236"/>
      <c r="H203" s="261">
        <v>0.116</v>
      </c>
      <c r="I203" s="241"/>
      <c r="J203" s="236"/>
      <c r="K203" s="236"/>
      <c r="L203" s="242"/>
      <c r="M203" s="243"/>
      <c r="N203" s="244"/>
      <c r="O203" s="244"/>
      <c r="P203" s="244"/>
      <c r="Q203" s="244"/>
      <c r="R203" s="244"/>
      <c r="S203" s="244"/>
      <c r="T203" s="245"/>
      <c r="AT203" s="246" t="s">
        <v>165</v>
      </c>
      <c r="AU203" s="246" t="s">
        <v>81</v>
      </c>
      <c r="AV203" s="234" t="s">
        <v>81</v>
      </c>
      <c r="AW203" s="234" t="s">
        <v>37</v>
      </c>
      <c r="AX203" s="234" t="s">
        <v>74</v>
      </c>
      <c r="AY203" s="246" t="s">
        <v>152</v>
      </c>
    </row>
    <row r="204" spans="2:51" s="247" customFormat="1" ht="12.8">
      <c r="B204" s="248"/>
      <c r="C204" s="249"/>
      <c r="D204" s="250" t="s">
        <v>165</v>
      </c>
      <c r="E204" s="251"/>
      <c r="F204" s="252" t="s">
        <v>398</v>
      </c>
      <c r="G204" s="249"/>
      <c r="H204" s="251"/>
      <c r="I204" s="253"/>
      <c r="J204" s="249"/>
      <c r="K204" s="249"/>
      <c r="L204" s="254"/>
      <c r="M204" s="255"/>
      <c r="N204" s="256"/>
      <c r="O204" s="256"/>
      <c r="P204" s="256"/>
      <c r="Q204" s="256"/>
      <c r="R204" s="256"/>
      <c r="S204" s="256"/>
      <c r="T204" s="257"/>
      <c r="AT204" s="258" t="s">
        <v>165</v>
      </c>
      <c r="AU204" s="258" t="s">
        <v>81</v>
      </c>
      <c r="AV204" s="247" t="s">
        <v>23</v>
      </c>
      <c r="AW204" s="247" t="s">
        <v>37</v>
      </c>
      <c r="AX204" s="247" t="s">
        <v>74</v>
      </c>
      <c r="AY204" s="258" t="s">
        <v>152</v>
      </c>
    </row>
    <row r="205" spans="2:51" s="234" customFormat="1" ht="12.8">
      <c r="B205" s="235"/>
      <c r="C205" s="236"/>
      <c r="D205" s="250" t="s">
        <v>165</v>
      </c>
      <c r="E205" s="259"/>
      <c r="F205" s="260" t="s">
        <v>399</v>
      </c>
      <c r="G205" s="236"/>
      <c r="H205" s="261">
        <v>0.288</v>
      </c>
      <c r="I205" s="241"/>
      <c r="J205" s="236"/>
      <c r="K205" s="236"/>
      <c r="L205" s="242"/>
      <c r="M205" s="243"/>
      <c r="N205" s="244"/>
      <c r="O205" s="244"/>
      <c r="P205" s="244"/>
      <c r="Q205" s="244"/>
      <c r="R205" s="244"/>
      <c r="S205" s="244"/>
      <c r="T205" s="245"/>
      <c r="AT205" s="246" t="s">
        <v>165</v>
      </c>
      <c r="AU205" s="246" t="s">
        <v>81</v>
      </c>
      <c r="AV205" s="234" t="s">
        <v>81</v>
      </c>
      <c r="AW205" s="234" t="s">
        <v>37</v>
      </c>
      <c r="AX205" s="234" t="s">
        <v>74</v>
      </c>
      <c r="AY205" s="246" t="s">
        <v>152</v>
      </c>
    </row>
    <row r="206" spans="2:51" s="247" customFormat="1" ht="12.8">
      <c r="B206" s="248"/>
      <c r="C206" s="249"/>
      <c r="D206" s="250" t="s">
        <v>165</v>
      </c>
      <c r="E206" s="251"/>
      <c r="F206" s="252" t="s">
        <v>400</v>
      </c>
      <c r="G206" s="249"/>
      <c r="H206" s="251"/>
      <c r="I206" s="253"/>
      <c r="J206" s="249"/>
      <c r="K206" s="249"/>
      <c r="L206" s="254"/>
      <c r="M206" s="255"/>
      <c r="N206" s="256"/>
      <c r="O206" s="256"/>
      <c r="P206" s="256"/>
      <c r="Q206" s="256"/>
      <c r="R206" s="256"/>
      <c r="S206" s="256"/>
      <c r="T206" s="257"/>
      <c r="AT206" s="258" t="s">
        <v>165</v>
      </c>
      <c r="AU206" s="258" t="s">
        <v>81</v>
      </c>
      <c r="AV206" s="247" t="s">
        <v>23</v>
      </c>
      <c r="AW206" s="247" t="s">
        <v>37</v>
      </c>
      <c r="AX206" s="247" t="s">
        <v>74</v>
      </c>
      <c r="AY206" s="258" t="s">
        <v>152</v>
      </c>
    </row>
    <row r="207" spans="2:51" s="234" customFormat="1" ht="12.8">
      <c r="B207" s="235"/>
      <c r="C207" s="236"/>
      <c r="D207" s="250" t="s">
        <v>165</v>
      </c>
      <c r="E207" s="259"/>
      <c r="F207" s="260" t="s">
        <v>401</v>
      </c>
      <c r="G207" s="236"/>
      <c r="H207" s="261">
        <v>0.135</v>
      </c>
      <c r="I207" s="241"/>
      <c r="J207" s="236"/>
      <c r="K207" s="236"/>
      <c r="L207" s="242"/>
      <c r="M207" s="243"/>
      <c r="N207" s="244"/>
      <c r="O207" s="244"/>
      <c r="P207" s="244"/>
      <c r="Q207" s="244"/>
      <c r="R207" s="244"/>
      <c r="S207" s="244"/>
      <c r="T207" s="245"/>
      <c r="AT207" s="246" t="s">
        <v>165</v>
      </c>
      <c r="AU207" s="246" t="s">
        <v>81</v>
      </c>
      <c r="AV207" s="234" t="s">
        <v>81</v>
      </c>
      <c r="AW207" s="234" t="s">
        <v>37</v>
      </c>
      <c r="AX207" s="234" t="s">
        <v>74</v>
      </c>
      <c r="AY207" s="246" t="s">
        <v>152</v>
      </c>
    </row>
    <row r="208" spans="2:51" s="247" customFormat="1" ht="12.8">
      <c r="B208" s="248"/>
      <c r="C208" s="249"/>
      <c r="D208" s="250" t="s">
        <v>165</v>
      </c>
      <c r="E208" s="251"/>
      <c r="F208" s="252" t="s">
        <v>402</v>
      </c>
      <c r="G208" s="249"/>
      <c r="H208" s="251"/>
      <c r="I208" s="253"/>
      <c r="J208" s="249"/>
      <c r="K208" s="249"/>
      <c r="L208" s="254"/>
      <c r="M208" s="255"/>
      <c r="N208" s="256"/>
      <c r="O208" s="256"/>
      <c r="P208" s="256"/>
      <c r="Q208" s="256"/>
      <c r="R208" s="256"/>
      <c r="S208" s="256"/>
      <c r="T208" s="257"/>
      <c r="AT208" s="258" t="s">
        <v>165</v>
      </c>
      <c r="AU208" s="258" t="s">
        <v>81</v>
      </c>
      <c r="AV208" s="247" t="s">
        <v>23</v>
      </c>
      <c r="AW208" s="247" t="s">
        <v>37</v>
      </c>
      <c r="AX208" s="247" t="s">
        <v>74</v>
      </c>
      <c r="AY208" s="258" t="s">
        <v>152</v>
      </c>
    </row>
    <row r="209" spans="2:51" s="234" customFormat="1" ht="12.8">
      <c r="B209" s="235"/>
      <c r="C209" s="236"/>
      <c r="D209" s="250" t="s">
        <v>165</v>
      </c>
      <c r="E209" s="259"/>
      <c r="F209" s="260" t="s">
        <v>403</v>
      </c>
      <c r="G209" s="236"/>
      <c r="H209" s="261">
        <v>0.1</v>
      </c>
      <c r="I209" s="241"/>
      <c r="J209" s="236"/>
      <c r="K209" s="236"/>
      <c r="L209" s="242"/>
      <c r="M209" s="243"/>
      <c r="N209" s="244"/>
      <c r="O209" s="244"/>
      <c r="P209" s="244"/>
      <c r="Q209" s="244"/>
      <c r="R209" s="244"/>
      <c r="S209" s="244"/>
      <c r="T209" s="245"/>
      <c r="AT209" s="246" t="s">
        <v>165</v>
      </c>
      <c r="AU209" s="246" t="s">
        <v>81</v>
      </c>
      <c r="AV209" s="234" t="s">
        <v>81</v>
      </c>
      <c r="AW209" s="234" t="s">
        <v>37</v>
      </c>
      <c r="AX209" s="234" t="s">
        <v>74</v>
      </c>
      <c r="AY209" s="246" t="s">
        <v>152</v>
      </c>
    </row>
    <row r="210" spans="2:51" s="262" customFormat="1" ht="12.8">
      <c r="B210" s="263"/>
      <c r="C210" s="264"/>
      <c r="D210" s="237" t="s">
        <v>165</v>
      </c>
      <c r="E210" s="265"/>
      <c r="F210" s="266" t="s">
        <v>180</v>
      </c>
      <c r="G210" s="264"/>
      <c r="H210" s="267">
        <v>0.639</v>
      </c>
      <c r="I210" s="268"/>
      <c r="J210" s="264"/>
      <c r="K210" s="264"/>
      <c r="L210" s="269"/>
      <c r="M210" s="270"/>
      <c r="N210" s="271"/>
      <c r="O210" s="271"/>
      <c r="P210" s="271"/>
      <c r="Q210" s="271"/>
      <c r="R210" s="271"/>
      <c r="S210" s="271"/>
      <c r="T210" s="272"/>
      <c r="AT210" s="273" t="s">
        <v>165</v>
      </c>
      <c r="AU210" s="273" t="s">
        <v>81</v>
      </c>
      <c r="AV210" s="262" t="s">
        <v>159</v>
      </c>
      <c r="AW210" s="262" t="s">
        <v>37</v>
      </c>
      <c r="AX210" s="262" t="s">
        <v>23</v>
      </c>
      <c r="AY210" s="273" t="s">
        <v>152</v>
      </c>
    </row>
    <row r="211" spans="2:65" s="30" customFormat="1" ht="22.5" customHeight="1">
      <c r="B211" s="31"/>
      <c r="C211" s="222" t="s">
        <v>404</v>
      </c>
      <c r="D211" s="222" t="s">
        <v>154</v>
      </c>
      <c r="E211" s="223" t="s">
        <v>405</v>
      </c>
      <c r="F211" s="224" t="s">
        <v>406</v>
      </c>
      <c r="G211" s="225" t="s">
        <v>257</v>
      </c>
      <c r="H211" s="226">
        <v>8.375</v>
      </c>
      <c r="I211" s="227"/>
      <c r="J211" s="228">
        <f>ROUND(I211*H211,2)</f>
        <v>0</v>
      </c>
      <c r="K211" s="224" t="s">
        <v>158</v>
      </c>
      <c r="L211" s="57"/>
      <c r="M211" s="229"/>
      <c r="N211" s="230" t="s">
        <v>45</v>
      </c>
      <c r="O211" s="32"/>
      <c r="P211" s="231">
        <f>O211*H211</f>
        <v>0</v>
      </c>
      <c r="Q211" s="231">
        <v>0</v>
      </c>
      <c r="R211" s="231">
        <f>Q211*H211</f>
        <v>0</v>
      </c>
      <c r="S211" s="231">
        <v>0.324</v>
      </c>
      <c r="T211" s="232">
        <f>S211*H211</f>
        <v>2.7135</v>
      </c>
      <c r="AR211" s="10" t="s">
        <v>159</v>
      </c>
      <c r="AT211" s="10" t="s">
        <v>154</v>
      </c>
      <c r="AU211" s="10" t="s">
        <v>81</v>
      </c>
      <c r="AY211" s="10" t="s">
        <v>152</v>
      </c>
      <c r="BE211" s="233">
        <f>IF(N211="základní",J211,0)</f>
        <v>0</v>
      </c>
      <c r="BF211" s="233">
        <f>IF(N211="snížená",J211,0)</f>
        <v>0</v>
      </c>
      <c r="BG211" s="233">
        <f>IF(N211="zákl. přenesená",J211,0)</f>
        <v>0</v>
      </c>
      <c r="BH211" s="233">
        <f>IF(N211="sníž. přenesená",J211,0)</f>
        <v>0</v>
      </c>
      <c r="BI211" s="233">
        <f>IF(N211="nulová",J211,0)</f>
        <v>0</v>
      </c>
      <c r="BJ211" s="10" t="s">
        <v>23</v>
      </c>
      <c r="BK211" s="233">
        <f>ROUND(I211*H211,2)</f>
        <v>0</v>
      </c>
      <c r="BL211" s="10" t="s">
        <v>159</v>
      </c>
      <c r="BM211" s="10" t="s">
        <v>407</v>
      </c>
    </row>
    <row r="212" spans="2:51" s="247" customFormat="1" ht="12.8">
      <c r="B212" s="248"/>
      <c r="C212" s="249"/>
      <c r="D212" s="250" t="s">
        <v>165</v>
      </c>
      <c r="E212" s="251"/>
      <c r="F212" s="252" t="s">
        <v>408</v>
      </c>
      <c r="G212" s="249"/>
      <c r="H212" s="251"/>
      <c r="I212" s="253"/>
      <c r="J212" s="249"/>
      <c r="K212" s="249"/>
      <c r="L212" s="254"/>
      <c r="M212" s="255"/>
      <c r="N212" s="256"/>
      <c r="O212" s="256"/>
      <c r="P212" s="256"/>
      <c r="Q212" s="256"/>
      <c r="R212" s="256"/>
      <c r="S212" s="256"/>
      <c r="T212" s="257"/>
      <c r="AT212" s="258" t="s">
        <v>165</v>
      </c>
      <c r="AU212" s="258" t="s">
        <v>81</v>
      </c>
      <c r="AV212" s="247" t="s">
        <v>23</v>
      </c>
      <c r="AW212" s="247" t="s">
        <v>37</v>
      </c>
      <c r="AX212" s="247" t="s">
        <v>74</v>
      </c>
      <c r="AY212" s="258" t="s">
        <v>152</v>
      </c>
    </row>
    <row r="213" spans="2:51" s="234" customFormat="1" ht="12.8">
      <c r="B213" s="235"/>
      <c r="C213" s="236"/>
      <c r="D213" s="237" t="s">
        <v>165</v>
      </c>
      <c r="E213" s="238"/>
      <c r="F213" s="239" t="s">
        <v>409</v>
      </c>
      <c r="G213" s="236"/>
      <c r="H213" s="240">
        <v>8.375</v>
      </c>
      <c r="I213" s="241"/>
      <c r="J213" s="236"/>
      <c r="K213" s="236"/>
      <c r="L213" s="242"/>
      <c r="M213" s="243"/>
      <c r="N213" s="244"/>
      <c r="O213" s="244"/>
      <c r="P213" s="244"/>
      <c r="Q213" s="244"/>
      <c r="R213" s="244"/>
      <c r="S213" s="244"/>
      <c r="T213" s="245"/>
      <c r="AT213" s="246" t="s">
        <v>165</v>
      </c>
      <c r="AU213" s="246" t="s">
        <v>81</v>
      </c>
      <c r="AV213" s="234" t="s">
        <v>81</v>
      </c>
      <c r="AW213" s="234" t="s">
        <v>37</v>
      </c>
      <c r="AX213" s="234" t="s">
        <v>23</v>
      </c>
      <c r="AY213" s="246" t="s">
        <v>152</v>
      </c>
    </row>
    <row r="214" spans="2:65" s="30" customFormat="1" ht="31.5" customHeight="1">
      <c r="B214" s="31"/>
      <c r="C214" s="222" t="s">
        <v>410</v>
      </c>
      <c r="D214" s="222" t="s">
        <v>154</v>
      </c>
      <c r="E214" s="223" t="s">
        <v>411</v>
      </c>
      <c r="F214" s="224" t="s">
        <v>412</v>
      </c>
      <c r="G214" s="225" t="s">
        <v>174</v>
      </c>
      <c r="H214" s="226">
        <v>0.838</v>
      </c>
      <c r="I214" s="227"/>
      <c r="J214" s="228">
        <f>ROUND(I214*H214,2)</f>
        <v>0</v>
      </c>
      <c r="K214" s="224" t="s">
        <v>158</v>
      </c>
      <c r="L214" s="57"/>
      <c r="M214" s="229"/>
      <c r="N214" s="230" t="s">
        <v>45</v>
      </c>
      <c r="O214" s="32"/>
      <c r="P214" s="231">
        <f>O214*H214</f>
        <v>0</v>
      </c>
      <c r="Q214" s="231">
        <v>0</v>
      </c>
      <c r="R214" s="231">
        <f>Q214*H214</f>
        <v>0</v>
      </c>
      <c r="S214" s="231">
        <v>2.2</v>
      </c>
      <c r="T214" s="232">
        <f>S214*H214</f>
        <v>1.8436</v>
      </c>
      <c r="AR214" s="10" t="s">
        <v>159</v>
      </c>
      <c r="AT214" s="10" t="s">
        <v>154</v>
      </c>
      <c r="AU214" s="10" t="s">
        <v>81</v>
      </c>
      <c r="AY214" s="10" t="s">
        <v>152</v>
      </c>
      <c r="BE214" s="233">
        <f>IF(N214="základní",J214,0)</f>
        <v>0</v>
      </c>
      <c r="BF214" s="233">
        <f>IF(N214="snížená",J214,0)</f>
        <v>0</v>
      </c>
      <c r="BG214" s="233">
        <f>IF(N214="zákl. přenesená",J214,0)</f>
        <v>0</v>
      </c>
      <c r="BH214" s="233">
        <f>IF(N214="sníž. přenesená",J214,0)</f>
        <v>0</v>
      </c>
      <c r="BI214" s="233">
        <f>IF(N214="nulová",J214,0)</f>
        <v>0</v>
      </c>
      <c r="BJ214" s="10" t="s">
        <v>23</v>
      </c>
      <c r="BK214" s="233">
        <f>ROUND(I214*H214,2)</f>
        <v>0</v>
      </c>
      <c r="BL214" s="10" t="s">
        <v>159</v>
      </c>
      <c r="BM214" s="10" t="s">
        <v>413</v>
      </c>
    </row>
    <row r="215" spans="2:51" s="247" customFormat="1" ht="12.8">
      <c r="B215" s="248"/>
      <c r="C215" s="249"/>
      <c r="D215" s="250" t="s">
        <v>165</v>
      </c>
      <c r="E215" s="251"/>
      <c r="F215" s="252" t="s">
        <v>414</v>
      </c>
      <c r="G215" s="249"/>
      <c r="H215" s="251"/>
      <c r="I215" s="253"/>
      <c r="J215" s="249"/>
      <c r="K215" s="249"/>
      <c r="L215" s="254"/>
      <c r="M215" s="255"/>
      <c r="N215" s="256"/>
      <c r="O215" s="256"/>
      <c r="P215" s="256"/>
      <c r="Q215" s="256"/>
      <c r="R215" s="256"/>
      <c r="S215" s="256"/>
      <c r="T215" s="257"/>
      <c r="AT215" s="258" t="s">
        <v>165</v>
      </c>
      <c r="AU215" s="258" t="s">
        <v>81</v>
      </c>
      <c r="AV215" s="247" t="s">
        <v>23</v>
      </c>
      <c r="AW215" s="247" t="s">
        <v>37</v>
      </c>
      <c r="AX215" s="247" t="s">
        <v>74</v>
      </c>
      <c r="AY215" s="258" t="s">
        <v>152</v>
      </c>
    </row>
    <row r="216" spans="2:51" s="234" customFormat="1" ht="12.8">
      <c r="B216" s="235"/>
      <c r="C216" s="236"/>
      <c r="D216" s="250" t="s">
        <v>165</v>
      </c>
      <c r="E216" s="259"/>
      <c r="F216" s="260" t="s">
        <v>415</v>
      </c>
      <c r="G216" s="236"/>
      <c r="H216" s="261">
        <v>0.263</v>
      </c>
      <c r="I216" s="241"/>
      <c r="J216" s="236"/>
      <c r="K216" s="236"/>
      <c r="L216" s="242"/>
      <c r="M216" s="243"/>
      <c r="N216" s="244"/>
      <c r="O216" s="244"/>
      <c r="P216" s="244"/>
      <c r="Q216" s="244"/>
      <c r="R216" s="244"/>
      <c r="S216" s="244"/>
      <c r="T216" s="245"/>
      <c r="AT216" s="246" t="s">
        <v>165</v>
      </c>
      <c r="AU216" s="246" t="s">
        <v>81</v>
      </c>
      <c r="AV216" s="234" t="s">
        <v>81</v>
      </c>
      <c r="AW216" s="234" t="s">
        <v>37</v>
      </c>
      <c r="AX216" s="234" t="s">
        <v>74</v>
      </c>
      <c r="AY216" s="246" t="s">
        <v>152</v>
      </c>
    </row>
    <row r="217" spans="2:51" s="234" customFormat="1" ht="12.8">
      <c r="B217" s="235"/>
      <c r="C217" s="236"/>
      <c r="D217" s="250" t="s">
        <v>165</v>
      </c>
      <c r="E217" s="259"/>
      <c r="F217" s="260" t="s">
        <v>416</v>
      </c>
      <c r="G217" s="236"/>
      <c r="H217" s="261">
        <v>0.575</v>
      </c>
      <c r="I217" s="241"/>
      <c r="J217" s="236"/>
      <c r="K217" s="236"/>
      <c r="L217" s="242"/>
      <c r="M217" s="243"/>
      <c r="N217" s="244"/>
      <c r="O217" s="244"/>
      <c r="P217" s="244"/>
      <c r="Q217" s="244"/>
      <c r="R217" s="244"/>
      <c r="S217" s="244"/>
      <c r="T217" s="245"/>
      <c r="AT217" s="246" t="s">
        <v>165</v>
      </c>
      <c r="AU217" s="246" t="s">
        <v>81</v>
      </c>
      <c r="AV217" s="234" t="s">
        <v>81</v>
      </c>
      <c r="AW217" s="234" t="s">
        <v>37</v>
      </c>
      <c r="AX217" s="234" t="s">
        <v>74</v>
      </c>
      <c r="AY217" s="246" t="s">
        <v>152</v>
      </c>
    </row>
    <row r="218" spans="2:51" s="262" customFormat="1" ht="12.8">
      <c r="B218" s="263"/>
      <c r="C218" s="264"/>
      <c r="D218" s="237" t="s">
        <v>165</v>
      </c>
      <c r="E218" s="265"/>
      <c r="F218" s="266" t="s">
        <v>180</v>
      </c>
      <c r="G218" s="264"/>
      <c r="H218" s="267">
        <v>0.838</v>
      </c>
      <c r="I218" s="268"/>
      <c r="J218" s="264"/>
      <c r="K218" s="264"/>
      <c r="L218" s="269"/>
      <c r="M218" s="270"/>
      <c r="N218" s="271"/>
      <c r="O218" s="271"/>
      <c r="P218" s="271"/>
      <c r="Q218" s="271"/>
      <c r="R218" s="271"/>
      <c r="S218" s="271"/>
      <c r="T218" s="272"/>
      <c r="AT218" s="273" t="s">
        <v>165</v>
      </c>
      <c r="AU218" s="273" t="s">
        <v>81</v>
      </c>
      <c r="AV218" s="262" t="s">
        <v>159</v>
      </c>
      <c r="AW218" s="262" t="s">
        <v>37</v>
      </c>
      <c r="AX218" s="262" t="s">
        <v>23</v>
      </c>
      <c r="AY218" s="273" t="s">
        <v>152</v>
      </c>
    </row>
    <row r="219" spans="2:65" s="30" customFormat="1" ht="31.5" customHeight="1">
      <c r="B219" s="31"/>
      <c r="C219" s="222" t="s">
        <v>417</v>
      </c>
      <c r="D219" s="222" t="s">
        <v>154</v>
      </c>
      <c r="E219" s="223" t="s">
        <v>418</v>
      </c>
      <c r="F219" s="224" t="s">
        <v>419</v>
      </c>
      <c r="G219" s="225" t="s">
        <v>174</v>
      </c>
      <c r="H219" s="226">
        <v>0.925</v>
      </c>
      <c r="I219" s="227"/>
      <c r="J219" s="228">
        <f>ROUND(I219*H219,2)</f>
        <v>0</v>
      </c>
      <c r="K219" s="224" t="s">
        <v>158</v>
      </c>
      <c r="L219" s="57"/>
      <c r="M219" s="229"/>
      <c r="N219" s="230" t="s">
        <v>45</v>
      </c>
      <c r="O219" s="32"/>
      <c r="P219" s="231">
        <f>O219*H219</f>
        <v>0</v>
      </c>
      <c r="Q219" s="231">
        <v>0</v>
      </c>
      <c r="R219" s="231">
        <f>Q219*H219</f>
        <v>0</v>
      </c>
      <c r="S219" s="231">
        <v>2.2</v>
      </c>
      <c r="T219" s="232">
        <f>S219*H219</f>
        <v>2.035</v>
      </c>
      <c r="AR219" s="10" t="s">
        <v>159</v>
      </c>
      <c r="AT219" s="10" t="s">
        <v>154</v>
      </c>
      <c r="AU219" s="10" t="s">
        <v>81</v>
      </c>
      <c r="AY219" s="10" t="s">
        <v>152</v>
      </c>
      <c r="BE219" s="233">
        <f>IF(N219="základní",J219,0)</f>
        <v>0</v>
      </c>
      <c r="BF219" s="233">
        <f>IF(N219="snížená",J219,0)</f>
        <v>0</v>
      </c>
      <c r="BG219" s="233">
        <f>IF(N219="zákl. přenesená",J219,0)</f>
        <v>0</v>
      </c>
      <c r="BH219" s="233">
        <f>IF(N219="sníž. přenesená",J219,0)</f>
        <v>0</v>
      </c>
      <c r="BI219" s="233">
        <f>IF(N219="nulová",J219,0)</f>
        <v>0</v>
      </c>
      <c r="BJ219" s="10" t="s">
        <v>23</v>
      </c>
      <c r="BK219" s="233">
        <f>ROUND(I219*H219,2)</f>
        <v>0</v>
      </c>
      <c r="BL219" s="10" t="s">
        <v>159</v>
      </c>
      <c r="BM219" s="10" t="s">
        <v>420</v>
      </c>
    </row>
    <row r="220" spans="2:51" s="247" customFormat="1" ht="12.8">
      <c r="B220" s="248"/>
      <c r="C220" s="249"/>
      <c r="D220" s="250" t="s">
        <v>165</v>
      </c>
      <c r="E220" s="251"/>
      <c r="F220" s="252" t="s">
        <v>408</v>
      </c>
      <c r="G220" s="249"/>
      <c r="H220" s="251"/>
      <c r="I220" s="253"/>
      <c r="J220" s="249"/>
      <c r="K220" s="249"/>
      <c r="L220" s="254"/>
      <c r="M220" s="255"/>
      <c r="N220" s="256"/>
      <c r="O220" s="256"/>
      <c r="P220" s="256"/>
      <c r="Q220" s="256"/>
      <c r="R220" s="256"/>
      <c r="S220" s="256"/>
      <c r="T220" s="257"/>
      <c r="AT220" s="258" t="s">
        <v>165</v>
      </c>
      <c r="AU220" s="258" t="s">
        <v>81</v>
      </c>
      <c r="AV220" s="247" t="s">
        <v>23</v>
      </c>
      <c r="AW220" s="247" t="s">
        <v>37</v>
      </c>
      <c r="AX220" s="247" t="s">
        <v>74</v>
      </c>
      <c r="AY220" s="258" t="s">
        <v>152</v>
      </c>
    </row>
    <row r="221" spans="2:51" s="234" customFormat="1" ht="12.8">
      <c r="B221" s="235"/>
      <c r="C221" s="236"/>
      <c r="D221" s="237" t="s">
        <v>165</v>
      </c>
      <c r="E221" s="238"/>
      <c r="F221" s="239" t="s">
        <v>421</v>
      </c>
      <c r="G221" s="236"/>
      <c r="H221" s="240">
        <v>0.925</v>
      </c>
      <c r="I221" s="241"/>
      <c r="J221" s="236"/>
      <c r="K221" s="236"/>
      <c r="L221" s="242"/>
      <c r="M221" s="243"/>
      <c r="N221" s="244"/>
      <c r="O221" s="244"/>
      <c r="P221" s="244"/>
      <c r="Q221" s="244"/>
      <c r="R221" s="244"/>
      <c r="S221" s="244"/>
      <c r="T221" s="245"/>
      <c r="AT221" s="246" t="s">
        <v>165</v>
      </c>
      <c r="AU221" s="246" t="s">
        <v>81</v>
      </c>
      <c r="AV221" s="234" t="s">
        <v>81</v>
      </c>
      <c r="AW221" s="234" t="s">
        <v>37</v>
      </c>
      <c r="AX221" s="234" t="s">
        <v>23</v>
      </c>
      <c r="AY221" s="246" t="s">
        <v>152</v>
      </c>
    </row>
    <row r="222" spans="2:65" s="30" customFormat="1" ht="22.5" customHeight="1">
      <c r="B222" s="31"/>
      <c r="C222" s="222" t="s">
        <v>422</v>
      </c>
      <c r="D222" s="222" t="s">
        <v>154</v>
      </c>
      <c r="E222" s="223" t="s">
        <v>423</v>
      </c>
      <c r="F222" s="224" t="s">
        <v>424</v>
      </c>
      <c r="G222" s="225" t="s">
        <v>157</v>
      </c>
      <c r="H222" s="226">
        <v>3.56</v>
      </c>
      <c r="I222" s="227"/>
      <c r="J222" s="228">
        <f>ROUND(I222*H222,2)</f>
        <v>0</v>
      </c>
      <c r="K222" s="224" t="s">
        <v>158</v>
      </c>
      <c r="L222" s="57"/>
      <c r="M222" s="229"/>
      <c r="N222" s="230" t="s">
        <v>45</v>
      </c>
      <c r="O222" s="32"/>
      <c r="P222" s="231">
        <f>O222*H222</f>
        <v>0</v>
      </c>
      <c r="Q222" s="231">
        <v>0</v>
      </c>
      <c r="R222" s="231">
        <f>Q222*H222</f>
        <v>0</v>
      </c>
      <c r="S222" s="231">
        <v>0.009</v>
      </c>
      <c r="T222" s="232">
        <f>S222*H222</f>
        <v>0.03204</v>
      </c>
      <c r="AR222" s="10" t="s">
        <v>159</v>
      </c>
      <c r="AT222" s="10" t="s">
        <v>154</v>
      </c>
      <c r="AU222" s="10" t="s">
        <v>81</v>
      </c>
      <c r="AY222" s="10" t="s">
        <v>152</v>
      </c>
      <c r="BE222" s="233">
        <f>IF(N222="základní",J222,0)</f>
        <v>0</v>
      </c>
      <c r="BF222" s="233">
        <f>IF(N222="snížená",J222,0)</f>
        <v>0</v>
      </c>
      <c r="BG222" s="233">
        <f>IF(N222="zákl. přenesená",J222,0)</f>
        <v>0</v>
      </c>
      <c r="BH222" s="233">
        <f>IF(N222="sníž. přenesená",J222,0)</f>
        <v>0</v>
      </c>
      <c r="BI222" s="233">
        <f>IF(N222="nulová",J222,0)</f>
        <v>0</v>
      </c>
      <c r="BJ222" s="10" t="s">
        <v>23</v>
      </c>
      <c r="BK222" s="233">
        <f>ROUND(I222*H222,2)</f>
        <v>0</v>
      </c>
      <c r="BL222" s="10" t="s">
        <v>159</v>
      </c>
      <c r="BM222" s="10" t="s">
        <v>425</v>
      </c>
    </row>
    <row r="223" spans="2:51" s="247" customFormat="1" ht="12.8">
      <c r="B223" s="248"/>
      <c r="C223" s="249"/>
      <c r="D223" s="250" t="s">
        <v>165</v>
      </c>
      <c r="E223" s="251"/>
      <c r="F223" s="252" t="s">
        <v>426</v>
      </c>
      <c r="G223" s="249"/>
      <c r="H223" s="251"/>
      <c r="I223" s="253"/>
      <c r="J223" s="249"/>
      <c r="K223" s="249"/>
      <c r="L223" s="254"/>
      <c r="M223" s="255"/>
      <c r="N223" s="256"/>
      <c r="O223" s="256"/>
      <c r="P223" s="256"/>
      <c r="Q223" s="256"/>
      <c r="R223" s="256"/>
      <c r="S223" s="256"/>
      <c r="T223" s="257"/>
      <c r="AT223" s="258" t="s">
        <v>165</v>
      </c>
      <c r="AU223" s="258" t="s">
        <v>81</v>
      </c>
      <c r="AV223" s="247" t="s">
        <v>23</v>
      </c>
      <c r="AW223" s="247" t="s">
        <v>37</v>
      </c>
      <c r="AX223" s="247" t="s">
        <v>74</v>
      </c>
      <c r="AY223" s="258" t="s">
        <v>152</v>
      </c>
    </row>
    <row r="224" spans="2:51" s="234" customFormat="1" ht="12.8">
      <c r="B224" s="235"/>
      <c r="C224" s="236"/>
      <c r="D224" s="237" t="s">
        <v>165</v>
      </c>
      <c r="E224" s="238"/>
      <c r="F224" s="239" t="s">
        <v>427</v>
      </c>
      <c r="G224" s="236"/>
      <c r="H224" s="240">
        <v>3.56</v>
      </c>
      <c r="I224" s="241"/>
      <c r="J224" s="236"/>
      <c r="K224" s="236"/>
      <c r="L224" s="242"/>
      <c r="M224" s="243"/>
      <c r="N224" s="244"/>
      <c r="O224" s="244"/>
      <c r="P224" s="244"/>
      <c r="Q224" s="244"/>
      <c r="R224" s="244"/>
      <c r="S224" s="244"/>
      <c r="T224" s="245"/>
      <c r="AT224" s="246" t="s">
        <v>165</v>
      </c>
      <c r="AU224" s="246" t="s">
        <v>81</v>
      </c>
      <c r="AV224" s="234" t="s">
        <v>81</v>
      </c>
      <c r="AW224" s="234" t="s">
        <v>37</v>
      </c>
      <c r="AX224" s="234" t="s">
        <v>23</v>
      </c>
      <c r="AY224" s="246" t="s">
        <v>152</v>
      </c>
    </row>
    <row r="225" spans="2:65" s="30" customFormat="1" ht="31.5" customHeight="1">
      <c r="B225" s="31"/>
      <c r="C225" s="222" t="s">
        <v>428</v>
      </c>
      <c r="D225" s="222" t="s">
        <v>154</v>
      </c>
      <c r="E225" s="223" t="s">
        <v>429</v>
      </c>
      <c r="F225" s="224" t="s">
        <v>430</v>
      </c>
      <c r="G225" s="225" t="s">
        <v>157</v>
      </c>
      <c r="H225" s="226">
        <v>10.5</v>
      </c>
      <c r="I225" s="227"/>
      <c r="J225" s="228">
        <f>ROUND(I225*H225,2)</f>
        <v>0</v>
      </c>
      <c r="K225" s="224" t="s">
        <v>158</v>
      </c>
      <c r="L225" s="57"/>
      <c r="M225" s="229"/>
      <c r="N225" s="230" t="s">
        <v>45</v>
      </c>
      <c r="O225" s="32"/>
      <c r="P225" s="231">
        <f>O225*H225</f>
        <v>0</v>
      </c>
      <c r="Q225" s="231">
        <v>0</v>
      </c>
      <c r="R225" s="231">
        <f>Q225*H225</f>
        <v>0</v>
      </c>
      <c r="S225" s="231">
        <v>0.019</v>
      </c>
      <c r="T225" s="232">
        <f>S225*H225</f>
        <v>0.1995</v>
      </c>
      <c r="AR225" s="10" t="s">
        <v>159</v>
      </c>
      <c r="AT225" s="10" t="s">
        <v>154</v>
      </c>
      <c r="AU225" s="10" t="s">
        <v>81</v>
      </c>
      <c r="AY225" s="10" t="s">
        <v>152</v>
      </c>
      <c r="BE225" s="233">
        <f>IF(N225="základní",J225,0)</f>
        <v>0</v>
      </c>
      <c r="BF225" s="233">
        <f>IF(N225="snížená",J225,0)</f>
        <v>0</v>
      </c>
      <c r="BG225" s="233">
        <f>IF(N225="zákl. přenesená",J225,0)</f>
        <v>0</v>
      </c>
      <c r="BH225" s="233">
        <f>IF(N225="sníž. přenesená",J225,0)</f>
        <v>0</v>
      </c>
      <c r="BI225" s="233">
        <f>IF(N225="nulová",J225,0)</f>
        <v>0</v>
      </c>
      <c r="BJ225" s="10" t="s">
        <v>23</v>
      </c>
      <c r="BK225" s="233">
        <f>ROUND(I225*H225,2)</f>
        <v>0</v>
      </c>
      <c r="BL225" s="10" t="s">
        <v>159</v>
      </c>
      <c r="BM225" s="10" t="s">
        <v>431</v>
      </c>
    </row>
    <row r="226" spans="2:51" s="247" customFormat="1" ht="12.8">
      <c r="B226" s="248"/>
      <c r="C226" s="249"/>
      <c r="D226" s="250" t="s">
        <v>165</v>
      </c>
      <c r="E226" s="251"/>
      <c r="F226" s="252" t="s">
        <v>432</v>
      </c>
      <c r="G226" s="249"/>
      <c r="H226" s="251"/>
      <c r="I226" s="253"/>
      <c r="J226" s="249"/>
      <c r="K226" s="249"/>
      <c r="L226" s="254"/>
      <c r="M226" s="255"/>
      <c r="N226" s="256"/>
      <c r="O226" s="256"/>
      <c r="P226" s="256"/>
      <c r="Q226" s="256"/>
      <c r="R226" s="256"/>
      <c r="S226" s="256"/>
      <c r="T226" s="257"/>
      <c r="AT226" s="258" t="s">
        <v>165</v>
      </c>
      <c r="AU226" s="258" t="s">
        <v>81</v>
      </c>
      <c r="AV226" s="247" t="s">
        <v>23</v>
      </c>
      <c r="AW226" s="247" t="s">
        <v>37</v>
      </c>
      <c r="AX226" s="247" t="s">
        <v>74</v>
      </c>
      <c r="AY226" s="258" t="s">
        <v>152</v>
      </c>
    </row>
    <row r="227" spans="2:51" s="234" customFormat="1" ht="12.8">
      <c r="B227" s="235"/>
      <c r="C227" s="236"/>
      <c r="D227" s="237" t="s">
        <v>165</v>
      </c>
      <c r="E227" s="238"/>
      <c r="F227" s="239" t="s">
        <v>433</v>
      </c>
      <c r="G227" s="236"/>
      <c r="H227" s="240">
        <v>10.5</v>
      </c>
      <c r="I227" s="241"/>
      <c r="J227" s="236"/>
      <c r="K227" s="236"/>
      <c r="L227" s="242"/>
      <c r="M227" s="243"/>
      <c r="N227" s="244"/>
      <c r="O227" s="244"/>
      <c r="P227" s="244"/>
      <c r="Q227" s="244"/>
      <c r="R227" s="244"/>
      <c r="S227" s="244"/>
      <c r="T227" s="245"/>
      <c r="AT227" s="246" t="s">
        <v>165</v>
      </c>
      <c r="AU227" s="246" t="s">
        <v>81</v>
      </c>
      <c r="AV227" s="234" t="s">
        <v>81</v>
      </c>
      <c r="AW227" s="234" t="s">
        <v>37</v>
      </c>
      <c r="AX227" s="234" t="s">
        <v>23</v>
      </c>
      <c r="AY227" s="246" t="s">
        <v>152</v>
      </c>
    </row>
    <row r="228" spans="2:65" s="30" customFormat="1" ht="31.5" customHeight="1">
      <c r="B228" s="31"/>
      <c r="C228" s="222" t="s">
        <v>434</v>
      </c>
      <c r="D228" s="222" t="s">
        <v>154</v>
      </c>
      <c r="E228" s="223" t="s">
        <v>435</v>
      </c>
      <c r="F228" s="224" t="s">
        <v>436</v>
      </c>
      <c r="G228" s="225" t="s">
        <v>257</v>
      </c>
      <c r="H228" s="226">
        <v>1.414</v>
      </c>
      <c r="I228" s="227"/>
      <c r="J228" s="228">
        <f>ROUND(I228*H228,2)</f>
        <v>0</v>
      </c>
      <c r="K228" s="224" t="s">
        <v>158</v>
      </c>
      <c r="L228" s="57"/>
      <c r="M228" s="229"/>
      <c r="N228" s="230" t="s">
        <v>45</v>
      </c>
      <c r="O228" s="32"/>
      <c r="P228" s="231">
        <f>O228*H228</f>
        <v>0</v>
      </c>
      <c r="Q228" s="231">
        <v>0</v>
      </c>
      <c r="R228" s="231">
        <f>Q228*H228</f>
        <v>0</v>
      </c>
      <c r="S228" s="231">
        <v>0.031</v>
      </c>
      <c r="T228" s="232">
        <f>S228*H228</f>
        <v>0.043834</v>
      </c>
      <c r="AR228" s="10" t="s">
        <v>159</v>
      </c>
      <c r="AT228" s="10" t="s">
        <v>154</v>
      </c>
      <c r="AU228" s="10" t="s">
        <v>81</v>
      </c>
      <c r="AY228" s="10" t="s">
        <v>152</v>
      </c>
      <c r="BE228" s="233">
        <f>IF(N228="základní",J228,0)</f>
        <v>0</v>
      </c>
      <c r="BF228" s="233">
        <f>IF(N228="snížená",J228,0)</f>
        <v>0</v>
      </c>
      <c r="BG228" s="233">
        <f>IF(N228="zákl. přenesená",J228,0)</f>
        <v>0</v>
      </c>
      <c r="BH228" s="233">
        <f>IF(N228="sníž. přenesená",J228,0)</f>
        <v>0</v>
      </c>
      <c r="BI228" s="233">
        <f>IF(N228="nulová",J228,0)</f>
        <v>0</v>
      </c>
      <c r="BJ228" s="10" t="s">
        <v>23</v>
      </c>
      <c r="BK228" s="233">
        <f>ROUND(I228*H228,2)</f>
        <v>0</v>
      </c>
      <c r="BL228" s="10" t="s">
        <v>159</v>
      </c>
      <c r="BM228" s="10" t="s">
        <v>437</v>
      </c>
    </row>
    <row r="229" spans="2:51" s="247" customFormat="1" ht="12.8">
      <c r="B229" s="248"/>
      <c r="C229" s="249"/>
      <c r="D229" s="250" t="s">
        <v>165</v>
      </c>
      <c r="E229" s="251"/>
      <c r="F229" s="252" t="s">
        <v>438</v>
      </c>
      <c r="G229" s="249"/>
      <c r="H229" s="251"/>
      <c r="I229" s="253"/>
      <c r="J229" s="249"/>
      <c r="K229" s="249"/>
      <c r="L229" s="254"/>
      <c r="M229" s="255"/>
      <c r="N229" s="256"/>
      <c r="O229" s="256"/>
      <c r="P229" s="256"/>
      <c r="Q229" s="256"/>
      <c r="R229" s="256"/>
      <c r="S229" s="256"/>
      <c r="T229" s="257"/>
      <c r="AT229" s="258" t="s">
        <v>165</v>
      </c>
      <c r="AU229" s="258" t="s">
        <v>81</v>
      </c>
      <c r="AV229" s="247" t="s">
        <v>23</v>
      </c>
      <c r="AW229" s="247" t="s">
        <v>37</v>
      </c>
      <c r="AX229" s="247" t="s">
        <v>74</v>
      </c>
      <c r="AY229" s="258" t="s">
        <v>152</v>
      </c>
    </row>
    <row r="230" spans="2:51" s="234" customFormat="1" ht="12.8">
      <c r="B230" s="235"/>
      <c r="C230" s="236"/>
      <c r="D230" s="237" t="s">
        <v>165</v>
      </c>
      <c r="E230" s="238"/>
      <c r="F230" s="239" t="s">
        <v>439</v>
      </c>
      <c r="G230" s="236"/>
      <c r="H230" s="240">
        <v>1.414</v>
      </c>
      <c r="I230" s="241"/>
      <c r="J230" s="236"/>
      <c r="K230" s="236"/>
      <c r="L230" s="242"/>
      <c r="M230" s="243"/>
      <c r="N230" s="244"/>
      <c r="O230" s="244"/>
      <c r="P230" s="244"/>
      <c r="Q230" s="244"/>
      <c r="R230" s="244"/>
      <c r="S230" s="244"/>
      <c r="T230" s="245"/>
      <c r="AT230" s="246" t="s">
        <v>165</v>
      </c>
      <c r="AU230" s="246" t="s">
        <v>81</v>
      </c>
      <c r="AV230" s="234" t="s">
        <v>81</v>
      </c>
      <c r="AW230" s="234" t="s">
        <v>37</v>
      </c>
      <c r="AX230" s="234" t="s">
        <v>23</v>
      </c>
      <c r="AY230" s="246" t="s">
        <v>152</v>
      </c>
    </row>
    <row r="231" spans="2:65" s="30" customFormat="1" ht="31.5" customHeight="1">
      <c r="B231" s="31"/>
      <c r="C231" s="222" t="s">
        <v>440</v>
      </c>
      <c r="D231" s="222" t="s">
        <v>154</v>
      </c>
      <c r="E231" s="223" t="s">
        <v>441</v>
      </c>
      <c r="F231" s="224" t="s">
        <v>442</v>
      </c>
      <c r="G231" s="225" t="s">
        <v>257</v>
      </c>
      <c r="H231" s="226">
        <v>0.72</v>
      </c>
      <c r="I231" s="227"/>
      <c r="J231" s="228">
        <f>ROUND(I231*H231,2)</f>
        <v>0</v>
      </c>
      <c r="K231" s="224" t="s">
        <v>158</v>
      </c>
      <c r="L231" s="57"/>
      <c r="M231" s="229"/>
      <c r="N231" s="230" t="s">
        <v>45</v>
      </c>
      <c r="O231" s="32"/>
      <c r="P231" s="231">
        <f>O231*H231</f>
        <v>0</v>
      </c>
      <c r="Q231" s="231">
        <v>0</v>
      </c>
      <c r="R231" s="231">
        <f>Q231*H231</f>
        <v>0</v>
      </c>
      <c r="S231" s="231">
        <v>0.065</v>
      </c>
      <c r="T231" s="232">
        <f>S231*H231</f>
        <v>0.0468</v>
      </c>
      <c r="AR231" s="10" t="s">
        <v>159</v>
      </c>
      <c r="AT231" s="10" t="s">
        <v>154</v>
      </c>
      <c r="AU231" s="10" t="s">
        <v>81</v>
      </c>
      <c r="AY231" s="10" t="s">
        <v>152</v>
      </c>
      <c r="BE231" s="233">
        <f>IF(N231="základní",J231,0)</f>
        <v>0</v>
      </c>
      <c r="BF231" s="233">
        <f>IF(N231="snížená",J231,0)</f>
        <v>0</v>
      </c>
      <c r="BG231" s="233">
        <f>IF(N231="zákl. přenesená",J231,0)</f>
        <v>0</v>
      </c>
      <c r="BH231" s="233">
        <f>IF(N231="sníž. přenesená",J231,0)</f>
        <v>0</v>
      </c>
      <c r="BI231" s="233">
        <f>IF(N231="nulová",J231,0)</f>
        <v>0</v>
      </c>
      <c r="BJ231" s="10" t="s">
        <v>23</v>
      </c>
      <c r="BK231" s="233">
        <f>ROUND(I231*H231,2)</f>
        <v>0</v>
      </c>
      <c r="BL231" s="10" t="s">
        <v>159</v>
      </c>
      <c r="BM231" s="10" t="s">
        <v>443</v>
      </c>
    </row>
    <row r="232" spans="2:51" s="247" customFormat="1" ht="12.8">
      <c r="B232" s="248"/>
      <c r="C232" s="249"/>
      <c r="D232" s="250" t="s">
        <v>165</v>
      </c>
      <c r="E232" s="251"/>
      <c r="F232" s="252" t="s">
        <v>444</v>
      </c>
      <c r="G232" s="249"/>
      <c r="H232" s="251"/>
      <c r="I232" s="253"/>
      <c r="J232" s="249"/>
      <c r="K232" s="249"/>
      <c r="L232" s="254"/>
      <c r="M232" s="255"/>
      <c r="N232" s="256"/>
      <c r="O232" s="256"/>
      <c r="P232" s="256"/>
      <c r="Q232" s="256"/>
      <c r="R232" s="256"/>
      <c r="S232" s="256"/>
      <c r="T232" s="257"/>
      <c r="AT232" s="258" t="s">
        <v>165</v>
      </c>
      <c r="AU232" s="258" t="s">
        <v>81</v>
      </c>
      <c r="AV232" s="247" t="s">
        <v>23</v>
      </c>
      <c r="AW232" s="247" t="s">
        <v>37</v>
      </c>
      <c r="AX232" s="247" t="s">
        <v>74</v>
      </c>
      <c r="AY232" s="258" t="s">
        <v>152</v>
      </c>
    </row>
    <row r="233" spans="2:51" s="234" customFormat="1" ht="12.8">
      <c r="B233" s="235"/>
      <c r="C233" s="236"/>
      <c r="D233" s="237" t="s">
        <v>165</v>
      </c>
      <c r="E233" s="238"/>
      <c r="F233" s="239" t="s">
        <v>445</v>
      </c>
      <c r="G233" s="236"/>
      <c r="H233" s="240">
        <v>0.72</v>
      </c>
      <c r="I233" s="241"/>
      <c r="J233" s="236"/>
      <c r="K233" s="236"/>
      <c r="L233" s="242"/>
      <c r="M233" s="243"/>
      <c r="N233" s="244"/>
      <c r="O233" s="244"/>
      <c r="P233" s="244"/>
      <c r="Q233" s="244"/>
      <c r="R233" s="244"/>
      <c r="S233" s="244"/>
      <c r="T233" s="245"/>
      <c r="AT233" s="246" t="s">
        <v>165</v>
      </c>
      <c r="AU233" s="246" t="s">
        <v>81</v>
      </c>
      <c r="AV233" s="234" t="s">
        <v>81</v>
      </c>
      <c r="AW233" s="234" t="s">
        <v>37</v>
      </c>
      <c r="AX233" s="234" t="s">
        <v>23</v>
      </c>
      <c r="AY233" s="246" t="s">
        <v>152</v>
      </c>
    </row>
    <row r="234" spans="2:65" s="30" customFormat="1" ht="31.5" customHeight="1">
      <c r="B234" s="31"/>
      <c r="C234" s="222" t="s">
        <v>446</v>
      </c>
      <c r="D234" s="222" t="s">
        <v>154</v>
      </c>
      <c r="E234" s="223" t="s">
        <v>447</v>
      </c>
      <c r="F234" s="224" t="s">
        <v>448</v>
      </c>
      <c r="G234" s="225" t="s">
        <v>257</v>
      </c>
      <c r="H234" s="226">
        <v>2.02</v>
      </c>
      <c r="I234" s="227"/>
      <c r="J234" s="228">
        <f>ROUND(I234*H234,2)</f>
        <v>0</v>
      </c>
      <c r="K234" s="224" t="s">
        <v>158</v>
      </c>
      <c r="L234" s="57"/>
      <c r="M234" s="229"/>
      <c r="N234" s="230" t="s">
        <v>45</v>
      </c>
      <c r="O234" s="32"/>
      <c r="P234" s="231">
        <f>O234*H234</f>
        <v>0</v>
      </c>
      <c r="Q234" s="231">
        <v>0</v>
      </c>
      <c r="R234" s="231">
        <f>Q234*H234</f>
        <v>0</v>
      </c>
      <c r="S234" s="231">
        <v>0.041</v>
      </c>
      <c r="T234" s="232">
        <f>S234*H234</f>
        <v>0.08282</v>
      </c>
      <c r="AR234" s="10" t="s">
        <v>159</v>
      </c>
      <c r="AT234" s="10" t="s">
        <v>154</v>
      </c>
      <c r="AU234" s="10" t="s">
        <v>81</v>
      </c>
      <c r="AY234" s="10" t="s">
        <v>152</v>
      </c>
      <c r="BE234" s="233">
        <f>IF(N234="základní",J234,0)</f>
        <v>0</v>
      </c>
      <c r="BF234" s="233">
        <f>IF(N234="snížená",J234,0)</f>
        <v>0</v>
      </c>
      <c r="BG234" s="233">
        <f>IF(N234="zákl. přenesená",J234,0)</f>
        <v>0</v>
      </c>
      <c r="BH234" s="233">
        <f>IF(N234="sníž. přenesená",J234,0)</f>
        <v>0</v>
      </c>
      <c r="BI234" s="233">
        <f>IF(N234="nulová",J234,0)</f>
        <v>0</v>
      </c>
      <c r="BJ234" s="10" t="s">
        <v>23</v>
      </c>
      <c r="BK234" s="233">
        <f>ROUND(I234*H234,2)</f>
        <v>0</v>
      </c>
      <c r="BL234" s="10" t="s">
        <v>159</v>
      </c>
      <c r="BM234" s="10" t="s">
        <v>449</v>
      </c>
    </row>
    <row r="235" spans="2:51" s="247" customFormat="1" ht="12.8">
      <c r="B235" s="248"/>
      <c r="C235" s="249"/>
      <c r="D235" s="250" t="s">
        <v>165</v>
      </c>
      <c r="E235" s="251"/>
      <c r="F235" s="252" t="s">
        <v>450</v>
      </c>
      <c r="G235" s="249"/>
      <c r="H235" s="251"/>
      <c r="I235" s="253"/>
      <c r="J235" s="249"/>
      <c r="K235" s="249"/>
      <c r="L235" s="254"/>
      <c r="M235" s="255"/>
      <c r="N235" s="256"/>
      <c r="O235" s="256"/>
      <c r="P235" s="256"/>
      <c r="Q235" s="256"/>
      <c r="R235" s="256"/>
      <c r="S235" s="256"/>
      <c r="T235" s="257"/>
      <c r="AT235" s="258" t="s">
        <v>165</v>
      </c>
      <c r="AU235" s="258" t="s">
        <v>81</v>
      </c>
      <c r="AV235" s="247" t="s">
        <v>23</v>
      </c>
      <c r="AW235" s="247" t="s">
        <v>37</v>
      </c>
      <c r="AX235" s="247" t="s">
        <v>74</v>
      </c>
      <c r="AY235" s="258" t="s">
        <v>152</v>
      </c>
    </row>
    <row r="236" spans="2:51" s="234" customFormat="1" ht="12.8">
      <c r="B236" s="235"/>
      <c r="C236" s="236"/>
      <c r="D236" s="237" t="s">
        <v>165</v>
      </c>
      <c r="E236" s="238"/>
      <c r="F236" s="239" t="s">
        <v>451</v>
      </c>
      <c r="G236" s="236"/>
      <c r="H236" s="240">
        <v>2.02</v>
      </c>
      <c r="I236" s="241"/>
      <c r="J236" s="236"/>
      <c r="K236" s="236"/>
      <c r="L236" s="242"/>
      <c r="M236" s="243"/>
      <c r="N236" s="244"/>
      <c r="O236" s="244"/>
      <c r="P236" s="244"/>
      <c r="Q236" s="244"/>
      <c r="R236" s="244"/>
      <c r="S236" s="244"/>
      <c r="T236" s="245"/>
      <c r="AT236" s="246" t="s">
        <v>165</v>
      </c>
      <c r="AU236" s="246" t="s">
        <v>81</v>
      </c>
      <c r="AV236" s="234" t="s">
        <v>81</v>
      </c>
      <c r="AW236" s="234" t="s">
        <v>37</v>
      </c>
      <c r="AX236" s="234" t="s">
        <v>23</v>
      </c>
      <c r="AY236" s="246" t="s">
        <v>152</v>
      </c>
    </row>
    <row r="237" spans="2:65" s="30" customFormat="1" ht="22.5" customHeight="1">
      <c r="B237" s="31"/>
      <c r="C237" s="222" t="s">
        <v>452</v>
      </c>
      <c r="D237" s="222" t="s">
        <v>154</v>
      </c>
      <c r="E237" s="223" t="s">
        <v>453</v>
      </c>
      <c r="F237" s="224" t="s">
        <v>454</v>
      </c>
      <c r="G237" s="225" t="s">
        <v>157</v>
      </c>
      <c r="H237" s="226">
        <v>1.2</v>
      </c>
      <c r="I237" s="227"/>
      <c r="J237" s="228">
        <f>ROUND(I237*H237,2)</f>
        <v>0</v>
      </c>
      <c r="K237" s="224" t="s">
        <v>158</v>
      </c>
      <c r="L237" s="57"/>
      <c r="M237" s="229"/>
      <c r="N237" s="230" t="s">
        <v>45</v>
      </c>
      <c r="O237" s="32"/>
      <c r="P237" s="231">
        <f>O237*H237</f>
        <v>0</v>
      </c>
      <c r="Q237" s="231">
        <v>0</v>
      </c>
      <c r="R237" s="231">
        <f>Q237*H237</f>
        <v>0</v>
      </c>
      <c r="S237" s="231">
        <v>0.037</v>
      </c>
      <c r="T237" s="232">
        <f>S237*H237</f>
        <v>0.0444</v>
      </c>
      <c r="AR237" s="10" t="s">
        <v>159</v>
      </c>
      <c r="AT237" s="10" t="s">
        <v>154</v>
      </c>
      <c r="AU237" s="10" t="s">
        <v>81</v>
      </c>
      <c r="AY237" s="10" t="s">
        <v>152</v>
      </c>
      <c r="BE237" s="233">
        <f>IF(N237="základní",J237,0)</f>
        <v>0</v>
      </c>
      <c r="BF237" s="233">
        <f>IF(N237="snížená",J237,0)</f>
        <v>0</v>
      </c>
      <c r="BG237" s="233">
        <f>IF(N237="zákl. přenesená",J237,0)</f>
        <v>0</v>
      </c>
      <c r="BH237" s="233">
        <f>IF(N237="sníž. přenesená",J237,0)</f>
        <v>0</v>
      </c>
      <c r="BI237" s="233">
        <f>IF(N237="nulová",J237,0)</f>
        <v>0</v>
      </c>
      <c r="BJ237" s="10" t="s">
        <v>23</v>
      </c>
      <c r="BK237" s="233">
        <f>ROUND(I237*H237,2)</f>
        <v>0</v>
      </c>
      <c r="BL237" s="10" t="s">
        <v>159</v>
      </c>
      <c r="BM237" s="10" t="s">
        <v>455</v>
      </c>
    </row>
    <row r="238" spans="2:65" s="30" customFormat="1" ht="22.5" customHeight="1">
      <c r="B238" s="31"/>
      <c r="C238" s="222" t="s">
        <v>456</v>
      </c>
      <c r="D238" s="222" t="s">
        <v>154</v>
      </c>
      <c r="E238" s="223" t="s">
        <v>457</v>
      </c>
      <c r="F238" s="224" t="s">
        <v>458</v>
      </c>
      <c r="G238" s="225" t="s">
        <v>157</v>
      </c>
      <c r="H238" s="226">
        <v>18.2</v>
      </c>
      <c r="I238" s="227"/>
      <c r="J238" s="228">
        <f>ROUND(I238*H238,2)</f>
        <v>0</v>
      </c>
      <c r="K238" s="224" t="s">
        <v>158</v>
      </c>
      <c r="L238" s="57"/>
      <c r="M238" s="229"/>
      <c r="N238" s="230" t="s">
        <v>45</v>
      </c>
      <c r="O238" s="32"/>
      <c r="P238" s="231">
        <f>O238*H238</f>
        <v>0</v>
      </c>
      <c r="Q238" s="231">
        <v>0</v>
      </c>
      <c r="R238" s="231">
        <f>Q238*H238</f>
        <v>0</v>
      </c>
      <c r="S238" s="231">
        <v>0.063</v>
      </c>
      <c r="T238" s="232">
        <f>S238*H238</f>
        <v>1.1466</v>
      </c>
      <c r="AR238" s="10" t="s">
        <v>159</v>
      </c>
      <c r="AT238" s="10" t="s">
        <v>154</v>
      </c>
      <c r="AU238" s="10" t="s">
        <v>81</v>
      </c>
      <c r="AY238" s="10" t="s">
        <v>152</v>
      </c>
      <c r="BE238" s="233">
        <f>IF(N238="základní",J238,0)</f>
        <v>0</v>
      </c>
      <c r="BF238" s="233">
        <f>IF(N238="snížená",J238,0)</f>
        <v>0</v>
      </c>
      <c r="BG238" s="233">
        <f>IF(N238="zákl. přenesená",J238,0)</f>
        <v>0</v>
      </c>
      <c r="BH238" s="233">
        <f>IF(N238="sníž. přenesená",J238,0)</f>
        <v>0</v>
      </c>
      <c r="BI238" s="233">
        <f>IF(N238="nulová",J238,0)</f>
        <v>0</v>
      </c>
      <c r="BJ238" s="10" t="s">
        <v>23</v>
      </c>
      <c r="BK238" s="233">
        <f>ROUND(I238*H238,2)</f>
        <v>0</v>
      </c>
      <c r="BL238" s="10" t="s">
        <v>159</v>
      </c>
      <c r="BM238" s="10" t="s">
        <v>459</v>
      </c>
    </row>
    <row r="239" spans="2:51" s="234" customFormat="1" ht="12.8">
      <c r="B239" s="235"/>
      <c r="C239" s="236"/>
      <c r="D239" s="237" t="s">
        <v>165</v>
      </c>
      <c r="E239" s="238"/>
      <c r="F239" s="239" t="s">
        <v>460</v>
      </c>
      <c r="G239" s="236"/>
      <c r="H239" s="240">
        <v>18.2</v>
      </c>
      <c r="I239" s="241"/>
      <c r="J239" s="236"/>
      <c r="K239" s="236"/>
      <c r="L239" s="242"/>
      <c r="M239" s="243"/>
      <c r="N239" s="244"/>
      <c r="O239" s="244"/>
      <c r="P239" s="244"/>
      <c r="Q239" s="244"/>
      <c r="R239" s="244"/>
      <c r="S239" s="244"/>
      <c r="T239" s="245"/>
      <c r="AT239" s="246" t="s">
        <v>165</v>
      </c>
      <c r="AU239" s="246" t="s">
        <v>81</v>
      </c>
      <c r="AV239" s="234" t="s">
        <v>81</v>
      </c>
      <c r="AW239" s="234" t="s">
        <v>37</v>
      </c>
      <c r="AX239" s="234" t="s">
        <v>23</v>
      </c>
      <c r="AY239" s="246" t="s">
        <v>152</v>
      </c>
    </row>
    <row r="240" spans="2:65" s="30" customFormat="1" ht="44.25" customHeight="1">
      <c r="B240" s="31"/>
      <c r="C240" s="222" t="s">
        <v>461</v>
      </c>
      <c r="D240" s="222" t="s">
        <v>154</v>
      </c>
      <c r="E240" s="223" t="s">
        <v>462</v>
      </c>
      <c r="F240" s="224" t="s">
        <v>463</v>
      </c>
      <c r="G240" s="225" t="s">
        <v>174</v>
      </c>
      <c r="H240" s="226">
        <v>0.954</v>
      </c>
      <c r="I240" s="227"/>
      <c r="J240" s="228">
        <f>ROUND(I240*H240,2)</f>
        <v>0</v>
      </c>
      <c r="K240" s="224" t="s">
        <v>158</v>
      </c>
      <c r="L240" s="57"/>
      <c r="M240" s="229"/>
      <c r="N240" s="230" t="s">
        <v>45</v>
      </c>
      <c r="O240" s="32"/>
      <c r="P240" s="231">
        <f>O240*H240</f>
        <v>0</v>
      </c>
      <c r="Q240" s="231">
        <v>0</v>
      </c>
      <c r="R240" s="231">
        <f>Q240*H240</f>
        <v>0</v>
      </c>
      <c r="S240" s="231">
        <v>1.8</v>
      </c>
      <c r="T240" s="232">
        <f>S240*H240</f>
        <v>1.7172</v>
      </c>
      <c r="AR240" s="10" t="s">
        <v>159</v>
      </c>
      <c r="AT240" s="10" t="s">
        <v>154</v>
      </c>
      <c r="AU240" s="10" t="s">
        <v>81</v>
      </c>
      <c r="AY240" s="10" t="s">
        <v>152</v>
      </c>
      <c r="BE240" s="233">
        <f>IF(N240="základní",J240,0)</f>
        <v>0</v>
      </c>
      <c r="BF240" s="233">
        <f>IF(N240="snížená",J240,0)</f>
        <v>0</v>
      </c>
      <c r="BG240" s="233">
        <f>IF(N240="zákl. přenesená",J240,0)</f>
        <v>0</v>
      </c>
      <c r="BH240" s="233">
        <f>IF(N240="sníž. přenesená",J240,0)</f>
        <v>0</v>
      </c>
      <c r="BI240" s="233">
        <f>IF(N240="nulová",J240,0)</f>
        <v>0</v>
      </c>
      <c r="BJ240" s="10" t="s">
        <v>23</v>
      </c>
      <c r="BK240" s="233">
        <f>ROUND(I240*H240,2)</f>
        <v>0</v>
      </c>
      <c r="BL240" s="10" t="s">
        <v>159</v>
      </c>
      <c r="BM240" s="10" t="s">
        <v>464</v>
      </c>
    </row>
    <row r="241" spans="2:51" s="247" customFormat="1" ht="12.8">
      <c r="B241" s="248"/>
      <c r="C241" s="249"/>
      <c r="D241" s="250" t="s">
        <v>165</v>
      </c>
      <c r="E241" s="251"/>
      <c r="F241" s="252" t="s">
        <v>465</v>
      </c>
      <c r="G241" s="249"/>
      <c r="H241" s="251"/>
      <c r="I241" s="253"/>
      <c r="J241" s="249"/>
      <c r="K241" s="249"/>
      <c r="L241" s="254"/>
      <c r="M241" s="255"/>
      <c r="N241" s="256"/>
      <c r="O241" s="256"/>
      <c r="P241" s="256"/>
      <c r="Q241" s="256"/>
      <c r="R241" s="256"/>
      <c r="S241" s="256"/>
      <c r="T241" s="257"/>
      <c r="AT241" s="258" t="s">
        <v>165</v>
      </c>
      <c r="AU241" s="258" t="s">
        <v>81</v>
      </c>
      <c r="AV241" s="247" t="s">
        <v>23</v>
      </c>
      <c r="AW241" s="247" t="s">
        <v>37</v>
      </c>
      <c r="AX241" s="247" t="s">
        <v>74</v>
      </c>
      <c r="AY241" s="258" t="s">
        <v>152</v>
      </c>
    </row>
    <row r="242" spans="2:51" s="234" customFormat="1" ht="12.8">
      <c r="B242" s="235"/>
      <c r="C242" s="236"/>
      <c r="D242" s="237" t="s">
        <v>165</v>
      </c>
      <c r="E242" s="238"/>
      <c r="F242" s="239" t="s">
        <v>466</v>
      </c>
      <c r="G242" s="236"/>
      <c r="H242" s="240">
        <v>0.954</v>
      </c>
      <c r="I242" s="241"/>
      <c r="J242" s="236"/>
      <c r="K242" s="236"/>
      <c r="L242" s="242"/>
      <c r="M242" s="243"/>
      <c r="N242" s="244"/>
      <c r="O242" s="244"/>
      <c r="P242" s="244"/>
      <c r="Q242" s="244"/>
      <c r="R242" s="244"/>
      <c r="S242" s="244"/>
      <c r="T242" s="245"/>
      <c r="AT242" s="246" t="s">
        <v>165</v>
      </c>
      <c r="AU242" s="246" t="s">
        <v>81</v>
      </c>
      <c r="AV242" s="234" t="s">
        <v>81</v>
      </c>
      <c r="AW242" s="234" t="s">
        <v>37</v>
      </c>
      <c r="AX242" s="234" t="s">
        <v>23</v>
      </c>
      <c r="AY242" s="246" t="s">
        <v>152</v>
      </c>
    </row>
    <row r="243" spans="2:65" s="30" customFormat="1" ht="31.5" customHeight="1">
      <c r="B243" s="31"/>
      <c r="C243" s="222" t="s">
        <v>467</v>
      </c>
      <c r="D243" s="222" t="s">
        <v>154</v>
      </c>
      <c r="E243" s="223" t="s">
        <v>468</v>
      </c>
      <c r="F243" s="224" t="s">
        <v>469</v>
      </c>
      <c r="G243" s="225" t="s">
        <v>174</v>
      </c>
      <c r="H243" s="226">
        <v>0.143</v>
      </c>
      <c r="I243" s="227"/>
      <c r="J243" s="228">
        <f>ROUND(I243*H243,2)</f>
        <v>0</v>
      </c>
      <c r="K243" s="224" t="s">
        <v>158</v>
      </c>
      <c r="L243" s="57"/>
      <c r="M243" s="229"/>
      <c r="N243" s="230" t="s">
        <v>45</v>
      </c>
      <c r="O243" s="32"/>
      <c r="P243" s="231">
        <f>O243*H243</f>
        <v>0</v>
      </c>
      <c r="Q243" s="231">
        <v>0</v>
      </c>
      <c r="R243" s="231">
        <f>Q243*H243</f>
        <v>0</v>
      </c>
      <c r="S243" s="231">
        <v>1.95</v>
      </c>
      <c r="T243" s="232">
        <f>S243*H243</f>
        <v>0.27885</v>
      </c>
      <c r="AR243" s="10" t="s">
        <v>159</v>
      </c>
      <c r="AT243" s="10" t="s">
        <v>154</v>
      </c>
      <c r="AU243" s="10" t="s">
        <v>81</v>
      </c>
      <c r="AY243" s="10" t="s">
        <v>152</v>
      </c>
      <c r="BE243" s="233">
        <f>IF(N243="základní",J243,0)</f>
        <v>0</v>
      </c>
      <c r="BF243" s="233">
        <f>IF(N243="snížená",J243,0)</f>
        <v>0</v>
      </c>
      <c r="BG243" s="233">
        <f>IF(N243="zákl. přenesená",J243,0)</f>
        <v>0</v>
      </c>
      <c r="BH243" s="233">
        <f>IF(N243="sníž. přenesená",J243,0)</f>
        <v>0</v>
      </c>
      <c r="BI243" s="233">
        <f>IF(N243="nulová",J243,0)</f>
        <v>0</v>
      </c>
      <c r="BJ243" s="10" t="s">
        <v>23</v>
      </c>
      <c r="BK243" s="233">
        <f>ROUND(I243*H243,2)</f>
        <v>0</v>
      </c>
      <c r="BL243" s="10" t="s">
        <v>159</v>
      </c>
      <c r="BM243" s="10" t="s">
        <v>470</v>
      </c>
    </row>
    <row r="244" spans="2:51" s="247" customFormat="1" ht="12.8">
      <c r="B244" s="248"/>
      <c r="C244" s="249"/>
      <c r="D244" s="250" t="s">
        <v>165</v>
      </c>
      <c r="E244" s="251"/>
      <c r="F244" s="252" t="s">
        <v>471</v>
      </c>
      <c r="G244" s="249"/>
      <c r="H244" s="251"/>
      <c r="I244" s="253"/>
      <c r="J244" s="249"/>
      <c r="K244" s="249"/>
      <c r="L244" s="254"/>
      <c r="M244" s="255"/>
      <c r="N244" s="256"/>
      <c r="O244" s="256"/>
      <c r="P244" s="256"/>
      <c r="Q244" s="256"/>
      <c r="R244" s="256"/>
      <c r="S244" s="256"/>
      <c r="T244" s="257"/>
      <c r="AT244" s="258" t="s">
        <v>165</v>
      </c>
      <c r="AU244" s="258" t="s">
        <v>81</v>
      </c>
      <c r="AV244" s="247" t="s">
        <v>23</v>
      </c>
      <c r="AW244" s="247" t="s">
        <v>37</v>
      </c>
      <c r="AX244" s="247" t="s">
        <v>74</v>
      </c>
      <c r="AY244" s="258" t="s">
        <v>152</v>
      </c>
    </row>
    <row r="245" spans="2:51" s="234" customFormat="1" ht="12.8">
      <c r="B245" s="235"/>
      <c r="C245" s="236"/>
      <c r="D245" s="237" t="s">
        <v>165</v>
      </c>
      <c r="E245" s="238"/>
      <c r="F245" s="239" t="s">
        <v>472</v>
      </c>
      <c r="G245" s="236"/>
      <c r="H245" s="240">
        <v>0.143</v>
      </c>
      <c r="I245" s="241"/>
      <c r="J245" s="236"/>
      <c r="K245" s="236"/>
      <c r="L245" s="242"/>
      <c r="M245" s="243"/>
      <c r="N245" s="244"/>
      <c r="O245" s="244"/>
      <c r="P245" s="244"/>
      <c r="Q245" s="244"/>
      <c r="R245" s="244"/>
      <c r="S245" s="244"/>
      <c r="T245" s="245"/>
      <c r="AT245" s="246" t="s">
        <v>165</v>
      </c>
      <c r="AU245" s="246" t="s">
        <v>81</v>
      </c>
      <c r="AV245" s="234" t="s">
        <v>81</v>
      </c>
      <c r="AW245" s="234" t="s">
        <v>37</v>
      </c>
      <c r="AX245" s="234" t="s">
        <v>23</v>
      </c>
      <c r="AY245" s="246" t="s">
        <v>152</v>
      </c>
    </row>
    <row r="246" spans="2:65" s="30" customFormat="1" ht="31.5" customHeight="1">
      <c r="B246" s="31"/>
      <c r="C246" s="222" t="s">
        <v>473</v>
      </c>
      <c r="D246" s="222" t="s">
        <v>154</v>
      </c>
      <c r="E246" s="223" t="s">
        <v>474</v>
      </c>
      <c r="F246" s="224" t="s">
        <v>475</v>
      </c>
      <c r="G246" s="225" t="s">
        <v>157</v>
      </c>
      <c r="H246" s="226">
        <v>1</v>
      </c>
      <c r="I246" s="227"/>
      <c r="J246" s="228">
        <f>ROUND(I246*H246,2)</f>
        <v>0</v>
      </c>
      <c r="K246" s="224" t="s">
        <v>158</v>
      </c>
      <c r="L246" s="57"/>
      <c r="M246" s="229"/>
      <c r="N246" s="230" t="s">
        <v>45</v>
      </c>
      <c r="O246" s="32"/>
      <c r="P246" s="231">
        <f>O246*H246</f>
        <v>0</v>
      </c>
      <c r="Q246" s="231">
        <v>0</v>
      </c>
      <c r="R246" s="231">
        <f>Q246*H246</f>
        <v>0</v>
      </c>
      <c r="S246" s="231">
        <v>0.027</v>
      </c>
      <c r="T246" s="232">
        <f>S246*H246</f>
        <v>0.027</v>
      </c>
      <c r="AR246" s="10" t="s">
        <v>159</v>
      </c>
      <c r="AT246" s="10" t="s">
        <v>154</v>
      </c>
      <c r="AU246" s="10" t="s">
        <v>81</v>
      </c>
      <c r="AY246" s="10" t="s">
        <v>152</v>
      </c>
      <c r="BE246" s="233">
        <f>IF(N246="základní",J246,0)</f>
        <v>0</v>
      </c>
      <c r="BF246" s="233">
        <f>IF(N246="snížená",J246,0)</f>
        <v>0</v>
      </c>
      <c r="BG246" s="233">
        <f>IF(N246="zákl. přenesená",J246,0)</f>
        <v>0</v>
      </c>
      <c r="BH246" s="233">
        <f>IF(N246="sníž. přenesená",J246,0)</f>
        <v>0</v>
      </c>
      <c r="BI246" s="233">
        <f>IF(N246="nulová",J246,0)</f>
        <v>0</v>
      </c>
      <c r="BJ246" s="10" t="s">
        <v>23</v>
      </c>
      <c r="BK246" s="233">
        <f>ROUND(I246*H246,2)</f>
        <v>0</v>
      </c>
      <c r="BL246" s="10" t="s">
        <v>159</v>
      </c>
      <c r="BM246" s="10" t="s">
        <v>476</v>
      </c>
    </row>
    <row r="247" spans="2:51" s="234" customFormat="1" ht="12.8">
      <c r="B247" s="235"/>
      <c r="C247" s="236"/>
      <c r="D247" s="237" t="s">
        <v>165</v>
      </c>
      <c r="E247" s="238"/>
      <c r="F247" s="239" t="s">
        <v>477</v>
      </c>
      <c r="G247" s="236"/>
      <c r="H247" s="240">
        <v>1</v>
      </c>
      <c r="I247" s="241"/>
      <c r="J247" s="236"/>
      <c r="K247" s="236"/>
      <c r="L247" s="242"/>
      <c r="M247" s="243"/>
      <c r="N247" s="244"/>
      <c r="O247" s="244"/>
      <c r="P247" s="244"/>
      <c r="Q247" s="244"/>
      <c r="R247" s="244"/>
      <c r="S247" s="244"/>
      <c r="T247" s="245"/>
      <c r="AT247" s="246" t="s">
        <v>165</v>
      </c>
      <c r="AU247" s="246" t="s">
        <v>81</v>
      </c>
      <c r="AV247" s="234" t="s">
        <v>81</v>
      </c>
      <c r="AW247" s="234" t="s">
        <v>37</v>
      </c>
      <c r="AX247" s="234" t="s">
        <v>23</v>
      </c>
      <c r="AY247" s="246" t="s">
        <v>152</v>
      </c>
    </row>
    <row r="248" spans="2:65" s="30" customFormat="1" ht="31.5" customHeight="1">
      <c r="B248" s="31"/>
      <c r="C248" s="222" t="s">
        <v>478</v>
      </c>
      <c r="D248" s="222" t="s">
        <v>154</v>
      </c>
      <c r="E248" s="223" t="s">
        <v>479</v>
      </c>
      <c r="F248" s="224" t="s">
        <v>480</v>
      </c>
      <c r="G248" s="225" t="s">
        <v>157</v>
      </c>
      <c r="H248" s="226">
        <v>2.4</v>
      </c>
      <c r="I248" s="227"/>
      <c r="J248" s="228">
        <f>ROUND(I248*H248,2)</f>
        <v>0</v>
      </c>
      <c r="K248" s="224" t="s">
        <v>158</v>
      </c>
      <c r="L248" s="57"/>
      <c r="M248" s="229"/>
      <c r="N248" s="230" t="s">
        <v>45</v>
      </c>
      <c r="O248" s="32"/>
      <c r="P248" s="231">
        <f>O248*H248</f>
        <v>0</v>
      </c>
      <c r="Q248" s="231">
        <v>0</v>
      </c>
      <c r="R248" s="231">
        <f>Q248*H248</f>
        <v>0</v>
      </c>
      <c r="S248" s="231">
        <v>0.038</v>
      </c>
      <c r="T248" s="232">
        <f>S248*H248</f>
        <v>0.0912</v>
      </c>
      <c r="AR248" s="10" t="s">
        <v>159</v>
      </c>
      <c r="AT248" s="10" t="s">
        <v>154</v>
      </c>
      <c r="AU248" s="10" t="s">
        <v>81</v>
      </c>
      <c r="AY248" s="10" t="s">
        <v>152</v>
      </c>
      <c r="BE248" s="233">
        <f>IF(N248="základní",J248,0)</f>
        <v>0</v>
      </c>
      <c r="BF248" s="233">
        <f>IF(N248="snížená",J248,0)</f>
        <v>0</v>
      </c>
      <c r="BG248" s="233">
        <f>IF(N248="zákl. přenesená",J248,0)</f>
        <v>0</v>
      </c>
      <c r="BH248" s="233">
        <f>IF(N248="sníž. přenesená",J248,0)</f>
        <v>0</v>
      </c>
      <c r="BI248" s="233">
        <f>IF(N248="nulová",J248,0)</f>
        <v>0</v>
      </c>
      <c r="BJ248" s="10" t="s">
        <v>23</v>
      </c>
      <c r="BK248" s="233">
        <f>ROUND(I248*H248,2)</f>
        <v>0</v>
      </c>
      <c r="BL248" s="10" t="s">
        <v>159</v>
      </c>
      <c r="BM248" s="10" t="s">
        <v>481</v>
      </c>
    </row>
    <row r="249" spans="2:51" s="247" customFormat="1" ht="12.8">
      <c r="B249" s="248"/>
      <c r="C249" s="249"/>
      <c r="D249" s="250" t="s">
        <v>165</v>
      </c>
      <c r="E249" s="251"/>
      <c r="F249" s="252" t="s">
        <v>482</v>
      </c>
      <c r="G249" s="249"/>
      <c r="H249" s="251"/>
      <c r="I249" s="253"/>
      <c r="J249" s="249"/>
      <c r="K249" s="249"/>
      <c r="L249" s="254"/>
      <c r="M249" s="255"/>
      <c r="N249" s="256"/>
      <c r="O249" s="256"/>
      <c r="P249" s="256"/>
      <c r="Q249" s="256"/>
      <c r="R249" s="256"/>
      <c r="S249" s="256"/>
      <c r="T249" s="257"/>
      <c r="AT249" s="258" t="s">
        <v>165</v>
      </c>
      <c r="AU249" s="258" t="s">
        <v>81</v>
      </c>
      <c r="AV249" s="247" t="s">
        <v>23</v>
      </c>
      <c r="AW249" s="247" t="s">
        <v>37</v>
      </c>
      <c r="AX249" s="247" t="s">
        <v>74</v>
      </c>
      <c r="AY249" s="258" t="s">
        <v>152</v>
      </c>
    </row>
    <row r="250" spans="2:51" s="234" customFormat="1" ht="12.8">
      <c r="B250" s="235"/>
      <c r="C250" s="236"/>
      <c r="D250" s="237" t="s">
        <v>165</v>
      </c>
      <c r="E250" s="238"/>
      <c r="F250" s="239" t="s">
        <v>483</v>
      </c>
      <c r="G250" s="236"/>
      <c r="H250" s="240">
        <v>2.4</v>
      </c>
      <c r="I250" s="241"/>
      <c r="J250" s="236"/>
      <c r="K250" s="236"/>
      <c r="L250" s="242"/>
      <c r="M250" s="243"/>
      <c r="N250" s="244"/>
      <c r="O250" s="244"/>
      <c r="P250" s="244"/>
      <c r="Q250" s="244"/>
      <c r="R250" s="244"/>
      <c r="S250" s="244"/>
      <c r="T250" s="245"/>
      <c r="AT250" s="246" t="s">
        <v>165</v>
      </c>
      <c r="AU250" s="246" t="s">
        <v>81</v>
      </c>
      <c r="AV250" s="234" t="s">
        <v>81</v>
      </c>
      <c r="AW250" s="234" t="s">
        <v>37</v>
      </c>
      <c r="AX250" s="234" t="s">
        <v>23</v>
      </c>
      <c r="AY250" s="246" t="s">
        <v>152</v>
      </c>
    </row>
    <row r="251" spans="2:65" s="30" customFormat="1" ht="31.5" customHeight="1">
      <c r="B251" s="31"/>
      <c r="C251" s="222" t="s">
        <v>484</v>
      </c>
      <c r="D251" s="222" t="s">
        <v>154</v>
      </c>
      <c r="E251" s="223" t="s">
        <v>485</v>
      </c>
      <c r="F251" s="224" t="s">
        <v>486</v>
      </c>
      <c r="G251" s="225" t="s">
        <v>157</v>
      </c>
      <c r="H251" s="226">
        <v>0.9</v>
      </c>
      <c r="I251" s="227"/>
      <c r="J251" s="228">
        <f>ROUND(I251*H251,2)</f>
        <v>0</v>
      </c>
      <c r="K251" s="224" t="s">
        <v>158</v>
      </c>
      <c r="L251" s="57"/>
      <c r="M251" s="229"/>
      <c r="N251" s="230" t="s">
        <v>45</v>
      </c>
      <c r="O251" s="32"/>
      <c r="P251" s="231">
        <f>O251*H251</f>
        <v>0</v>
      </c>
      <c r="Q251" s="231">
        <v>0.07415</v>
      </c>
      <c r="R251" s="231">
        <f>Q251*H251</f>
        <v>0.066735</v>
      </c>
      <c r="S251" s="231">
        <v>0</v>
      </c>
      <c r="T251" s="232">
        <f>S251*H251</f>
        <v>0</v>
      </c>
      <c r="AR251" s="10" t="s">
        <v>159</v>
      </c>
      <c r="AT251" s="10" t="s">
        <v>154</v>
      </c>
      <c r="AU251" s="10" t="s">
        <v>81</v>
      </c>
      <c r="AY251" s="10" t="s">
        <v>152</v>
      </c>
      <c r="BE251" s="233">
        <f>IF(N251="základní",J251,0)</f>
        <v>0</v>
      </c>
      <c r="BF251" s="233">
        <f>IF(N251="snížená",J251,0)</f>
        <v>0</v>
      </c>
      <c r="BG251" s="233">
        <f>IF(N251="zákl. přenesená",J251,0)</f>
        <v>0</v>
      </c>
      <c r="BH251" s="233">
        <f>IF(N251="sníž. přenesená",J251,0)</f>
        <v>0</v>
      </c>
      <c r="BI251" s="233">
        <f>IF(N251="nulová",J251,0)</f>
        <v>0</v>
      </c>
      <c r="BJ251" s="10" t="s">
        <v>23</v>
      </c>
      <c r="BK251" s="233">
        <f>ROUND(I251*H251,2)</f>
        <v>0</v>
      </c>
      <c r="BL251" s="10" t="s">
        <v>159</v>
      </c>
      <c r="BM251" s="10" t="s">
        <v>487</v>
      </c>
    </row>
    <row r="252" spans="2:65" s="30" customFormat="1" ht="22.5" customHeight="1">
      <c r="B252" s="31"/>
      <c r="C252" s="222" t="s">
        <v>488</v>
      </c>
      <c r="D252" s="222" t="s">
        <v>154</v>
      </c>
      <c r="E252" s="223" t="s">
        <v>489</v>
      </c>
      <c r="F252" s="224" t="s">
        <v>490</v>
      </c>
      <c r="G252" s="225" t="s">
        <v>257</v>
      </c>
      <c r="H252" s="226">
        <v>146.469</v>
      </c>
      <c r="I252" s="227"/>
      <c r="J252" s="228">
        <f>ROUND(I252*H252,2)</f>
        <v>0</v>
      </c>
      <c r="K252" s="224" t="s">
        <v>158</v>
      </c>
      <c r="L252" s="57"/>
      <c r="M252" s="229"/>
      <c r="N252" s="230" t="s">
        <v>45</v>
      </c>
      <c r="O252" s="32"/>
      <c r="P252" s="231">
        <f>O252*H252</f>
        <v>0</v>
      </c>
      <c r="Q252" s="231">
        <v>0</v>
      </c>
      <c r="R252" s="231">
        <f>Q252*H252</f>
        <v>0</v>
      </c>
      <c r="S252" s="231">
        <v>0.063</v>
      </c>
      <c r="T252" s="232">
        <f>S252*H252</f>
        <v>9.227547</v>
      </c>
      <c r="AR252" s="10" t="s">
        <v>159</v>
      </c>
      <c r="AT252" s="10" t="s">
        <v>154</v>
      </c>
      <c r="AU252" s="10" t="s">
        <v>81</v>
      </c>
      <c r="AY252" s="10" t="s">
        <v>152</v>
      </c>
      <c r="BE252" s="233">
        <f>IF(N252="základní",J252,0)</f>
        <v>0</v>
      </c>
      <c r="BF252" s="233">
        <f>IF(N252="snížená",J252,0)</f>
        <v>0</v>
      </c>
      <c r="BG252" s="233">
        <f>IF(N252="zákl. přenesená",J252,0)</f>
        <v>0</v>
      </c>
      <c r="BH252" s="233">
        <f>IF(N252="sníž. přenesená",J252,0)</f>
        <v>0</v>
      </c>
      <c r="BI252" s="233">
        <f>IF(N252="nulová",J252,0)</f>
        <v>0</v>
      </c>
      <c r="BJ252" s="10" t="s">
        <v>23</v>
      </c>
      <c r="BK252" s="233">
        <f>ROUND(I252*H252,2)</f>
        <v>0</v>
      </c>
      <c r="BL252" s="10" t="s">
        <v>159</v>
      </c>
      <c r="BM252" s="10" t="s">
        <v>491</v>
      </c>
    </row>
    <row r="253" spans="2:51" s="234" customFormat="1" ht="12.8">
      <c r="B253" s="235"/>
      <c r="C253" s="236"/>
      <c r="D253" s="250" t="s">
        <v>165</v>
      </c>
      <c r="E253" s="259"/>
      <c r="F253" s="260" t="s">
        <v>492</v>
      </c>
      <c r="G253" s="236"/>
      <c r="H253" s="261">
        <v>9.024</v>
      </c>
      <c r="I253" s="241"/>
      <c r="J253" s="236"/>
      <c r="K253" s="236"/>
      <c r="L253" s="242"/>
      <c r="M253" s="243"/>
      <c r="N253" s="244"/>
      <c r="O253" s="244"/>
      <c r="P253" s="244"/>
      <c r="Q253" s="244"/>
      <c r="R253" s="244"/>
      <c r="S253" s="244"/>
      <c r="T253" s="245"/>
      <c r="AT253" s="246" t="s">
        <v>165</v>
      </c>
      <c r="AU253" s="246" t="s">
        <v>81</v>
      </c>
      <c r="AV253" s="234" t="s">
        <v>81</v>
      </c>
      <c r="AW253" s="234" t="s">
        <v>37</v>
      </c>
      <c r="AX253" s="234" t="s">
        <v>74</v>
      </c>
      <c r="AY253" s="246" t="s">
        <v>152</v>
      </c>
    </row>
    <row r="254" spans="2:51" s="234" customFormat="1" ht="12.8">
      <c r="B254" s="235"/>
      <c r="C254" s="236"/>
      <c r="D254" s="250" t="s">
        <v>165</v>
      </c>
      <c r="E254" s="259"/>
      <c r="F254" s="260" t="s">
        <v>493</v>
      </c>
      <c r="G254" s="236"/>
      <c r="H254" s="261">
        <v>22.55</v>
      </c>
      <c r="I254" s="241"/>
      <c r="J254" s="236"/>
      <c r="K254" s="236"/>
      <c r="L254" s="242"/>
      <c r="M254" s="243"/>
      <c r="N254" s="244"/>
      <c r="O254" s="244"/>
      <c r="P254" s="244"/>
      <c r="Q254" s="244"/>
      <c r="R254" s="244"/>
      <c r="S254" s="244"/>
      <c r="T254" s="245"/>
      <c r="AT254" s="246" t="s">
        <v>165</v>
      </c>
      <c r="AU254" s="246" t="s">
        <v>81</v>
      </c>
      <c r="AV254" s="234" t="s">
        <v>81</v>
      </c>
      <c r="AW254" s="234" t="s">
        <v>37</v>
      </c>
      <c r="AX254" s="234" t="s">
        <v>74</v>
      </c>
      <c r="AY254" s="246" t="s">
        <v>152</v>
      </c>
    </row>
    <row r="255" spans="2:51" s="234" customFormat="1" ht="12.8">
      <c r="B255" s="235"/>
      <c r="C255" s="236"/>
      <c r="D255" s="250" t="s">
        <v>165</v>
      </c>
      <c r="E255" s="259"/>
      <c r="F255" s="260" t="s">
        <v>494</v>
      </c>
      <c r="G255" s="236"/>
      <c r="H255" s="261">
        <v>20.284</v>
      </c>
      <c r="I255" s="241"/>
      <c r="J255" s="236"/>
      <c r="K255" s="236"/>
      <c r="L255" s="242"/>
      <c r="M255" s="243"/>
      <c r="N255" s="244"/>
      <c r="O255" s="244"/>
      <c r="P255" s="244"/>
      <c r="Q255" s="244"/>
      <c r="R255" s="244"/>
      <c r="S255" s="244"/>
      <c r="T255" s="245"/>
      <c r="AT255" s="246" t="s">
        <v>165</v>
      </c>
      <c r="AU255" s="246" t="s">
        <v>81</v>
      </c>
      <c r="AV255" s="234" t="s">
        <v>81</v>
      </c>
      <c r="AW255" s="234" t="s">
        <v>37</v>
      </c>
      <c r="AX255" s="234" t="s">
        <v>74</v>
      </c>
      <c r="AY255" s="246" t="s">
        <v>152</v>
      </c>
    </row>
    <row r="256" spans="2:51" s="234" customFormat="1" ht="12.8">
      <c r="B256" s="235"/>
      <c r="C256" s="236"/>
      <c r="D256" s="250" t="s">
        <v>165</v>
      </c>
      <c r="E256" s="259"/>
      <c r="F256" s="260" t="s">
        <v>495</v>
      </c>
      <c r="G256" s="236"/>
      <c r="H256" s="261">
        <v>11.52</v>
      </c>
      <c r="I256" s="241"/>
      <c r="J256" s="236"/>
      <c r="K256" s="236"/>
      <c r="L256" s="242"/>
      <c r="M256" s="243"/>
      <c r="N256" s="244"/>
      <c r="O256" s="244"/>
      <c r="P256" s="244"/>
      <c r="Q256" s="244"/>
      <c r="R256" s="244"/>
      <c r="S256" s="244"/>
      <c r="T256" s="245"/>
      <c r="AT256" s="246" t="s">
        <v>165</v>
      </c>
      <c r="AU256" s="246" t="s">
        <v>81</v>
      </c>
      <c r="AV256" s="234" t="s">
        <v>81</v>
      </c>
      <c r="AW256" s="234" t="s">
        <v>37</v>
      </c>
      <c r="AX256" s="234" t="s">
        <v>74</v>
      </c>
      <c r="AY256" s="246" t="s">
        <v>152</v>
      </c>
    </row>
    <row r="257" spans="2:51" s="234" customFormat="1" ht="12.8">
      <c r="B257" s="235"/>
      <c r="C257" s="236"/>
      <c r="D257" s="250" t="s">
        <v>165</v>
      </c>
      <c r="E257" s="259"/>
      <c r="F257" s="260" t="s">
        <v>496</v>
      </c>
      <c r="G257" s="236"/>
      <c r="H257" s="261">
        <v>18.072</v>
      </c>
      <c r="I257" s="241"/>
      <c r="J257" s="236"/>
      <c r="K257" s="236"/>
      <c r="L257" s="242"/>
      <c r="M257" s="243"/>
      <c r="N257" s="244"/>
      <c r="O257" s="244"/>
      <c r="P257" s="244"/>
      <c r="Q257" s="244"/>
      <c r="R257" s="244"/>
      <c r="S257" s="244"/>
      <c r="T257" s="245"/>
      <c r="AT257" s="246" t="s">
        <v>165</v>
      </c>
      <c r="AU257" s="246" t="s">
        <v>81</v>
      </c>
      <c r="AV257" s="234" t="s">
        <v>81</v>
      </c>
      <c r="AW257" s="234" t="s">
        <v>37</v>
      </c>
      <c r="AX257" s="234" t="s">
        <v>74</v>
      </c>
      <c r="AY257" s="246" t="s">
        <v>152</v>
      </c>
    </row>
    <row r="258" spans="2:51" s="234" customFormat="1" ht="12.8">
      <c r="B258" s="235"/>
      <c r="C258" s="236"/>
      <c r="D258" s="250" t="s">
        <v>165</v>
      </c>
      <c r="E258" s="259"/>
      <c r="F258" s="260" t="s">
        <v>497</v>
      </c>
      <c r="G258" s="236"/>
      <c r="H258" s="261">
        <v>11.52</v>
      </c>
      <c r="I258" s="241"/>
      <c r="J258" s="236"/>
      <c r="K258" s="236"/>
      <c r="L258" s="242"/>
      <c r="M258" s="243"/>
      <c r="N258" s="244"/>
      <c r="O258" s="244"/>
      <c r="P258" s="244"/>
      <c r="Q258" s="244"/>
      <c r="R258" s="244"/>
      <c r="S258" s="244"/>
      <c r="T258" s="245"/>
      <c r="AT258" s="246" t="s">
        <v>165</v>
      </c>
      <c r="AU258" s="246" t="s">
        <v>81</v>
      </c>
      <c r="AV258" s="234" t="s">
        <v>81</v>
      </c>
      <c r="AW258" s="234" t="s">
        <v>37</v>
      </c>
      <c r="AX258" s="234" t="s">
        <v>74</v>
      </c>
      <c r="AY258" s="246" t="s">
        <v>152</v>
      </c>
    </row>
    <row r="259" spans="2:51" s="234" customFormat="1" ht="12.8">
      <c r="B259" s="235"/>
      <c r="C259" s="236"/>
      <c r="D259" s="250" t="s">
        <v>165</v>
      </c>
      <c r="E259" s="259"/>
      <c r="F259" s="260" t="s">
        <v>498</v>
      </c>
      <c r="G259" s="236"/>
      <c r="H259" s="261">
        <v>12.255</v>
      </c>
      <c r="I259" s="241"/>
      <c r="J259" s="236"/>
      <c r="K259" s="236"/>
      <c r="L259" s="242"/>
      <c r="M259" s="243"/>
      <c r="N259" s="244"/>
      <c r="O259" s="244"/>
      <c r="P259" s="244"/>
      <c r="Q259" s="244"/>
      <c r="R259" s="244"/>
      <c r="S259" s="244"/>
      <c r="T259" s="245"/>
      <c r="AT259" s="246" t="s">
        <v>165</v>
      </c>
      <c r="AU259" s="246" t="s">
        <v>81</v>
      </c>
      <c r="AV259" s="234" t="s">
        <v>81</v>
      </c>
      <c r="AW259" s="234" t="s">
        <v>37</v>
      </c>
      <c r="AX259" s="234" t="s">
        <v>74</v>
      </c>
      <c r="AY259" s="246" t="s">
        <v>152</v>
      </c>
    </row>
    <row r="260" spans="2:51" s="234" customFormat="1" ht="12.8">
      <c r="B260" s="235"/>
      <c r="C260" s="236"/>
      <c r="D260" s="250" t="s">
        <v>165</v>
      </c>
      <c r="E260" s="259"/>
      <c r="F260" s="260" t="s">
        <v>499</v>
      </c>
      <c r="G260" s="236"/>
      <c r="H260" s="261">
        <v>17.12</v>
      </c>
      <c r="I260" s="241"/>
      <c r="J260" s="236"/>
      <c r="K260" s="236"/>
      <c r="L260" s="242"/>
      <c r="M260" s="243"/>
      <c r="N260" s="244"/>
      <c r="O260" s="244"/>
      <c r="P260" s="244"/>
      <c r="Q260" s="244"/>
      <c r="R260" s="244"/>
      <c r="S260" s="244"/>
      <c r="T260" s="245"/>
      <c r="AT260" s="246" t="s">
        <v>165</v>
      </c>
      <c r="AU260" s="246" t="s">
        <v>81</v>
      </c>
      <c r="AV260" s="234" t="s">
        <v>81</v>
      </c>
      <c r="AW260" s="234" t="s">
        <v>37</v>
      </c>
      <c r="AX260" s="234" t="s">
        <v>74</v>
      </c>
      <c r="AY260" s="246" t="s">
        <v>152</v>
      </c>
    </row>
    <row r="261" spans="2:51" s="234" customFormat="1" ht="12.8">
      <c r="B261" s="235"/>
      <c r="C261" s="236"/>
      <c r="D261" s="250" t="s">
        <v>165</v>
      </c>
      <c r="E261" s="259"/>
      <c r="F261" s="260" t="s">
        <v>500</v>
      </c>
      <c r="G261" s="236"/>
      <c r="H261" s="261">
        <v>11.52</v>
      </c>
      <c r="I261" s="241"/>
      <c r="J261" s="236"/>
      <c r="K261" s="236"/>
      <c r="L261" s="242"/>
      <c r="M261" s="243"/>
      <c r="N261" s="244"/>
      <c r="O261" s="244"/>
      <c r="P261" s="244"/>
      <c r="Q261" s="244"/>
      <c r="R261" s="244"/>
      <c r="S261" s="244"/>
      <c r="T261" s="245"/>
      <c r="AT261" s="246" t="s">
        <v>165</v>
      </c>
      <c r="AU261" s="246" t="s">
        <v>81</v>
      </c>
      <c r="AV261" s="234" t="s">
        <v>81</v>
      </c>
      <c r="AW261" s="234" t="s">
        <v>37</v>
      </c>
      <c r="AX261" s="234" t="s">
        <v>74</v>
      </c>
      <c r="AY261" s="246" t="s">
        <v>152</v>
      </c>
    </row>
    <row r="262" spans="2:51" s="234" customFormat="1" ht="12.8">
      <c r="B262" s="235"/>
      <c r="C262" s="236"/>
      <c r="D262" s="250" t="s">
        <v>165</v>
      </c>
      <c r="E262" s="259"/>
      <c r="F262" s="260" t="s">
        <v>501</v>
      </c>
      <c r="G262" s="236"/>
      <c r="H262" s="261">
        <v>12.604</v>
      </c>
      <c r="I262" s="241"/>
      <c r="J262" s="236"/>
      <c r="K262" s="236"/>
      <c r="L262" s="242"/>
      <c r="M262" s="243"/>
      <c r="N262" s="244"/>
      <c r="O262" s="244"/>
      <c r="P262" s="244"/>
      <c r="Q262" s="244"/>
      <c r="R262" s="244"/>
      <c r="S262" s="244"/>
      <c r="T262" s="245"/>
      <c r="AT262" s="246" t="s">
        <v>165</v>
      </c>
      <c r="AU262" s="246" t="s">
        <v>81</v>
      </c>
      <c r="AV262" s="234" t="s">
        <v>81</v>
      </c>
      <c r="AW262" s="234" t="s">
        <v>37</v>
      </c>
      <c r="AX262" s="234" t="s">
        <v>74</v>
      </c>
      <c r="AY262" s="246" t="s">
        <v>152</v>
      </c>
    </row>
    <row r="263" spans="2:51" s="262" customFormat="1" ht="12.8">
      <c r="B263" s="263"/>
      <c r="C263" s="264"/>
      <c r="D263" s="237" t="s">
        <v>165</v>
      </c>
      <c r="E263" s="265"/>
      <c r="F263" s="266" t="s">
        <v>180</v>
      </c>
      <c r="G263" s="264"/>
      <c r="H263" s="267">
        <v>146.469</v>
      </c>
      <c r="I263" s="268"/>
      <c r="J263" s="264"/>
      <c r="K263" s="264"/>
      <c r="L263" s="269"/>
      <c r="M263" s="270"/>
      <c r="N263" s="271"/>
      <c r="O263" s="271"/>
      <c r="P263" s="271"/>
      <c r="Q263" s="271"/>
      <c r="R263" s="271"/>
      <c r="S263" s="271"/>
      <c r="T263" s="272"/>
      <c r="AT263" s="273" t="s">
        <v>165</v>
      </c>
      <c r="AU263" s="273" t="s">
        <v>81</v>
      </c>
      <c r="AV263" s="262" t="s">
        <v>159</v>
      </c>
      <c r="AW263" s="262" t="s">
        <v>37</v>
      </c>
      <c r="AX263" s="262" t="s">
        <v>23</v>
      </c>
      <c r="AY263" s="273" t="s">
        <v>152</v>
      </c>
    </row>
    <row r="264" spans="2:65" s="30" customFormat="1" ht="22.5" customHeight="1">
      <c r="B264" s="31"/>
      <c r="C264" s="222" t="s">
        <v>502</v>
      </c>
      <c r="D264" s="222" t="s">
        <v>154</v>
      </c>
      <c r="E264" s="223" t="s">
        <v>503</v>
      </c>
      <c r="F264" s="224" t="s">
        <v>504</v>
      </c>
      <c r="G264" s="225" t="s">
        <v>257</v>
      </c>
      <c r="H264" s="226">
        <v>125.044</v>
      </c>
      <c r="I264" s="227"/>
      <c r="J264" s="228">
        <f>ROUND(I264*H264,2)</f>
        <v>0</v>
      </c>
      <c r="K264" s="224" t="s">
        <v>158</v>
      </c>
      <c r="L264" s="57"/>
      <c r="M264" s="229"/>
      <c r="N264" s="230" t="s">
        <v>45</v>
      </c>
      <c r="O264" s="32"/>
      <c r="P264" s="231">
        <f>O264*H264</f>
        <v>0</v>
      </c>
      <c r="Q264" s="231">
        <v>0</v>
      </c>
      <c r="R264" s="231">
        <f>Q264*H264</f>
        <v>0</v>
      </c>
      <c r="S264" s="231">
        <v>0.063</v>
      </c>
      <c r="T264" s="232">
        <f>S264*H264</f>
        <v>7.877772</v>
      </c>
      <c r="AR264" s="10" t="s">
        <v>159</v>
      </c>
      <c r="AT264" s="10" t="s">
        <v>154</v>
      </c>
      <c r="AU264" s="10" t="s">
        <v>81</v>
      </c>
      <c r="AY264" s="10" t="s">
        <v>152</v>
      </c>
      <c r="BE264" s="233">
        <f>IF(N264="základní",J264,0)</f>
        <v>0</v>
      </c>
      <c r="BF264" s="233">
        <f>IF(N264="snížená",J264,0)</f>
        <v>0</v>
      </c>
      <c r="BG264" s="233">
        <f>IF(N264="zákl. přenesená",J264,0)</f>
        <v>0</v>
      </c>
      <c r="BH264" s="233">
        <f>IF(N264="sníž. přenesená",J264,0)</f>
        <v>0</v>
      </c>
      <c r="BI264" s="233">
        <f>IF(N264="nulová",J264,0)</f>
        <v>0</v>
      </c>
      <c r="BJ264" s="10" t="s">
        <v>23</v>
      </c>
      <c r="BK264" s="233">
        <f>ROUND(I264*H264,2)</f>
        <v>0</v>
      </c>
      <c r="BL264" s="10" t="s">
        <v>159</v>
      </c>
      <c r="BM264" s="10" t="s">
        <v>505</v>
      </c>
    </row>
    <row r="265" spans="2:51" s="234" customFormat="1" ht="12.8">
      <c r="B265" s="235"/>
      <c r="C265" s="236"/>
      <c r="D265" s="250" t="s">
        <v>165</v>
      </c>
      <c r="E265" s="259"/>
      <c r="F265" s="260" t="s">
        <v>506</v>
      </c>
      <c r="G265" s="236"/>
      <c r="H265" s="261">
        <v>46.134</v>
      </c>
      <c r="I265" s="241"/>
      <c r="J265" s="236"/>
      <c r="K265" s="236"/>
      <c r="L265" s="242"/>
      <c r="M265" s="243"/>
      <c r="N265" s="244"/>
      <c r="O265" s="244"/>
      <c r="P265" s="244"/>
      <c r="Q265" s="244"/>
      <c r="R265" s="244"/>
      <c r="S265" s="244"/>
      <c r="T265" s="245"/>
      <c r="AT265" s="246" t="s">
        <v>165</v>
      </c>
      <c r="AU265" s="246" t="s">
        <v>81</v>
      </c>
      <c r="AV265" s="234" t="s">
        <v>81</v>
      </c>
      <c r="AW265" s="234" t="s">
        <v>37</v>
      </c>
      <c r="AX265" s="234" t="s">
        <v>74</v>
      </c>
      <c r="AY265" s="246" t="s">
        <v>152</v>
      </c>
    </row>
    <row r="266" spans="2:51" s="234" customFormat="1" ht="12.8">
      <c r="B266" s="235"/>
      <c r="C266" s="236"/>
      <c r="D266" s="250" t="s">
        <v>165</v>
      </c>
      <c r="E266" s="259"/>
      <c r="F266" s="260" t="s">
        <v>507</v>
      </c>
      <c r="G266" s="236"/>
      <c r="H266" s="261">
        <v>13.875</v>
      </c>
      <c r="I266" s="241"/>
      <c r="J266" s="236"/>
      <c r="K266" s="236"/>
      <c r="L266" s="242"/>
      <c r="M266" s="243"/>
      <c r="N266" s="244"/>
      <c r="O266" s="244"/>
      <c r="P266" s="244"/>
      <c r="Q266" s="244"/>
      <c r="R266" s="244"/>
      <c r="S266" s="244"/>
      <c r="T266" s="245"/>
      <c r="AT266" s="246" t="s">
        <v>165</v>
      </c>
      <c r="AU266" s="246" t="s">
        <v>81</v>
      </c>
      <c r="AV266" s="234" t="s">
        <v>81</v>
      </c>
      <c r="AW266" s="234" t="s">
        <v>37</v>
      </c>
      <c r="AX266" s="234" t="s">
        <v>74</v>
      </c>
      <c r="AY266" s="246" t="s">
        <v>152</v>
      </c>
    </row>
    <row r="267" spans="2:51" s="234" customFormat="1" ht="12.8">
      <c r="B267" s="235"/>
      <c r="C267" s="236"/>
      <c r="D267" s="250" t="s">
        <v>165</v>
      </c>
      <c r="E267" s="259"/>
      <c r="F267" s="260" t="s">
        <v>508</v>
      </c>
      <c r="G267" s="236"/>
      <c r="H267" s="261">
        <v>19.399</v>
      </c>
      <c r="I267" s="241"/>
      <c r="J267" s="236"/>
      <c r="K267" s="236"/>
      <c r="L267" s="242"/>
      <c r="M267" s="243"/>
      <c r="N267" s="244"/>
      <c r="O267" s="244"/>
      <c r="P267" s="244"/>
      <c r="Q267" s="244"/>
      <c r="R267" s="244"/>
      <c r="S267" s="244"/>
      <c r="T267" s="245"/>
      <c r="AT267" s="246" t="s">
        <v>165</v>
      </c>
      <c r="AU267" s="246" t="s">
        <v>81</v>
      </c>
      <c r="AV267" s="234" t="s">
        <v>81</v>
      </c>
      <c r="AW267" s="234" t="s">
        <v>37</v>
      </c>
      <c r="AX267" s="234" t="s">
        <v>74</v>
      </c>
      <c r="AY267" s="246" t="s">
        <v>152</v>
      </c>
    </row>
    <row r="268" spans="2:51" s="234" customFormat="1" ht="12.8">
      <c r="B268" s="235"/>
      <c r="C268" s="236"/>
      <c r="D268" s="250" t="s">
        <v>165</v>
      </c>
      <c r="E268" s="259"/>
      <c r="F268" s="260" t="s">
        <v>509</v>
      </c>
      <c r="G268" s="236"/>
      <c r="H268" s="261">
        <v>42.18</v>
      </c>
      <c r="I268" s="241"/>
      <c r="J268" s="236"/>
      <c r="K268" s="236"/>
      <c r="L268" s="242"/>
      <c r="M268" s="243"/>
      <c r="N268" s="244"/>
      <c r="O268" s="244"/>
      <c r="P268" s="244"/>
      <c r="Q268" s="244"/>
      <c r="R268" s="244"/>
      <c r="S268" s="244"/>
      <c r="T268" s="245"/>
      <c r="AT268" s="246" t="s">
        <v>165</v>
      </c>
      <c r="AU268" s="246" t="s">
        <v>81</v>
      </c>
      <c r="AV268" s="234" t="s">
        <v>81</v>
      </c>
      <c r="AW268" s="234" t="s">
        <v>37</v>
      </c>
      <c r="AX268" s="234" t="s">
        <v>74</v>
      </c>
      <c r="AY268" s="246" t="s">
        <v>152</v>
      </c>
    </row>
    <row r="269" spans="2:51" s="234" customFormat="1" ht="12.8">
      <c r="B269" s="235"/>
      <c r="C269" s="236"/>
      <c r="D269" s="250" t="s">
        <v>165</v>
      </c>
      <c r="E269" s="259"/>
      <c r="F269" s="260" t="s">
        <v>510</v>
      </c>
      <c r="G269" s="236"/>
      <c r="H269" s="261">
        <v>3.456</v>
      </c>
      <c r="I269" s="241"/>
      <c r="J269" s="236"/>
      <c r="K269" s="236"/>
      <c r="L269" s="242"/>
      <c r="M269" s="243"/>
      <c r="N269" s="244"/>
      <c r="O269" s="244"/>
      <c r="P269" s="244"/>
      <c r="Q269" s="244"/>
      <c r="R269" s="244"/>
      <c r="S269" s="244"/>
      <c r="T269" s="245"/>
      <c r="AT269" s="246" t="s">
        <v>165</v>
      </c>
      <c r="AU269" s="246" t="s">
        <v>81</v>
      </c>
      <c r="AV269" s="234" t="s">
        <v>81</v>
      </c>
      <c r="AW269" s="234" t="s">
        <v>37</v>
      </c>
      <c r="AX269" s="234" t="s">
        <v>74</v>
      </c>
      <c r="AY269" s="246" t="s">
        <v>152</v>
      </c>
    </row>
    <row r="270" spans="2:51" s="262" customFormat="1" ht="12.8">
      <c r="B270" s="263"/>
      <c r="C270" s="264"/>
      <c r="D270" s="237" t="s">
        <v>165</v>
      </c>
      <c r="E270" s="265"/>
      <c r="F270" s="266" t="s">
        <v>180</v>
      </c>
      <c r="G270" s="264"/>
      <c r="H270" s="267">
        <v>125.044</v>
      </c>
      <c r="I270" s="268"/>
      <c r="J270" s="264"/>
      <c r="K270" s="264"/>
      <c r="L270" s="269"/>
      <c r="M270" s="270"/>
      <c r="N270" s="271"/>
      <c r="O270" s="271"/>
      <c r="P270" s="271"/>
      <c r="Q270" s="271"/>
      <c r="R270" s="271"/>
      <c r="S270" s="271"/>
      <c r="T270" s="272"/>
      <c r="AT270" s="273" t="s">
        <v>165</v>
      </c>
      <c r="AU270" s="273" t="s">
        <v>81</v>
      </c>
      <c r="AV270" s="262" t="s">
        <v>159</v>
      </c>
      <c r="AW270" s="262" t="s">
        <v>37</v>
      </c>
      <c r="AX270" s="262" t="s">
        <v>23</v>
      </c>
      <c r="AY270" s="273" t="s">
        <v>152</v>
      </c>
    </row>
    <row r="271" spans="2:65" s="30" customFormat="1" ht="22.5" customHeight="1">
      <c r="B271" s="31"/>
      <c r="C271" s="222" t="s">
        <v>511</v>
      </c>
      <c r="D271" s="222" t="s">
        <v>154</v>
      </c>
      <c r="E271" s="223" t="s">
        <v>512</v>
      </c>
      <c r="F271" s="224" t="s">
        <v>513</v>
      </c>
      <c r="G271" s="225" t="s">
        <v>257</v>
      </c>
      <c r="H271" s="226">
        <v>272.513</v>
      </c>
      <c r="I271" s="227"/>
      <c r="J271" s="228">
        <f>ROUND(I271*H271,2)</f>
        <v>0</v>
      </c>
      <c r="K271" s="224" t="s">
        <v>158</v>
      </c>
      <c r="L271" s="57"/>
      <c r="M271" s="229"/>
      <c r="N271" s="230" t="s">
        <v>45</v>
      </c>
      <c r="O271" s="32"/>
      <c r="P271" s="231">
        <f>O271*H271</f>
        <v>0</v>
      </c>
      <c r="Q271" s="231">
        <v>2E-05</v>
      </c>
      <c r="R271" s="231">
        <f>Q271*H271</f>
        <v>0.00545026</v>
      </c>
      <c r="S271" s="231">
        <v>0</v>
      </c>
      <c r="T271" s="232">
        <f>S271*H271</f>
        <v>0</v>
      </c>
      <c r="AR271" s="10" t="s">
        <v>159</v>
      </c>
      <c r="AT271" s="10" t="s">
        <v>154</v>
      </c>
      <c r="AU271" s="10" t="s">
        <v>81</v>
      </c>
      <c r="AY271" s="10" t="s">
        <v>152</v>
      </c>
      <c r="BE271" s="233">
        <f>IF(N271="základní",J271,0)</f>
        <v>0</v>
      </c>
      <c r="BF271" s="233">
        <f>IF(N271="snížená",J271,0)</f>
        <v>0</v>
      </c>
      <c r="BG271" s="233">
        <f>IF(N271="zákl. přenesená",J271,0)</f>
        <v>0</v>
      </c>
      <c r="BH271" s="233">
        <f>IF(N271="sníž. přenesená",J271,0)</f>
        <v>0</v>
      </c>
      <c r="BI271" s="233">
        <f>IF(N271="nulová",J271,0)</f>
        <v>0</v>
      </c>
      <c r="BJ271" s="10" t="s">
        <v>23</v>
      </c>
      <c r="BK271" s="233">
        <f>ROUND(I271*H271,2)</f>
        <v>0</v>
      </c>
      <c r="BL271" s="10" t="s">
        <v>159</v>
      </c>
      <c r="BM271" s="10" t="s">
        <v>514</v>
      </c>
    </row>
    <row r="272" spans="2:65" s="30" customFormat="1" ht="31.5" customHeight="1">
      <c r="B272" s="31"/>
      <c r="C272" s="274" t="s">
        <v>515</v>
      </c>
      <c r="D272" s="274" t="s">
        <v>233</v>
      </c>
      <c r="E272" s="275" t="s">
        <v>516</v>
      </c>
      <c r="F272" s="276" t="s">
        <v>517</v>
      </c>
      <c r="G272" s="277" t="s">
        <v>518</v>
      </c>
      <c r="H272" s="278">
        <v>27.251</v>
      </c>
      <c r="I272" s="279"/>
      <c r="J272" s="280">
        <f>ROUND(I272*H272,2)</f>
        <v>0</v>
      </c>
      <c r="K272" s="276" t="s">
        <v>158</v>
      </c>
      <c r="L272" s="281"/>
      <c r="M272" s="282"/>
      <c r="N272" s="283" t="s">
        <v>45</v>
      </c>
      <c r="O272" s="32"/>
      <c r="P272" s="231">
        <f>O272*H272</f>
        <v>0</v>
      </c>
      <c r="Q272" s="231">
        <v>0.001</v>
      </c>
      <c r="R272" s="231">
        <f>Q272*H272</f>
        <v>0.027251</v>
      </c>
      <c r="S272" s="231">
        <v>0</v>
      </c>
      <c r="T272" s="232">
        <f>S272*H272</f>
        <v>0</v>
      </c>
      <c r="AR272" s="10" t="s">
        <v>197</v>
      </c>
      <c r="AT272" s="10" t="s">
        <v>233</v>
      </c>
      <c r="AU272" s="10" t="s">
        <v>81</v>
      </c>
      <c r="AY272" s="10" t="s">
        <v>152</v>
      </c>
      <c r="BE272" s="233">
        <f>IF(N272="základní",J272,0)</f>
        <v>0</v>
      </c>
      <c r="BF272" s="233">
        <f>IF(N272="snížená",J272,0)</f>
        <v>0</v>
      </c>
      <c r="BG272" s="233">
        <f>IF(N272="zákl. přenesená",J272,0)</f>
        <v>0</v>
      </c>
      <c r="BH272" s="233">
        <f>IF(N272="sníž. přenesená",J272,0)</f>
        <v>0</v>
      </c>
      <c r="BI272" s="233">
        <f>IF(N272="nulová",J272,0)</f>
        <v>0</v>
      </c>
      <c r="BJ272" s="10" t="s">
        <v>23</v>
      </c>
      <c r="BK272" s="233">
        <f>ROUND(I272*H272,2)</f>
        <v>0</v>
      </c>
      <c r="BL272" s="10" t="s">
        <v>159</v>
      </c>
      <c r="BM272" s="10" t="s">
        <v>519</v>
      </c>
    </row>
    <row r="273" spans="2:51" s="234" customFormat="1" ht="12.8">
      <c r="B273" s="235"/>
      <c r="C273" s="236"/>
      <c r="D273" s="237" t="s">
        <v>165</v>
      </c>
      <c r="E273" s="236"/>
      <c r="F273" s="239" t="s">
        <v>520</v>
      </c>
      <c r="G273" s="236"/>
      <c r="H273" s="240">
        <v>27.251</v>
      </c>
      <c r="I273" s="241"/>
      <c r="J273" s="236"/>
      <c r="K273" s="236"/>
      <c r="L273" s="242"/>
      <c r="M273" s="243"/>
      <c r="N273" s="244"/>
      <c r="O273" s="244"/>
      <c r="P273" s="244"/>
      <c r="Q273" s="244"/>
      <c r="R273" s="244"/>
      <c r="S273" s="244"/>
      <c r="T273" s="245"/>
      <c r="AT273" s="246" t="s">
        <v>165</v>
      </c>
      <c r="AU273" s="246" t="s">
        <v>81</v>
      </c>
      <c r="AV273" s="234" t="s">
        <v>81</v>
      </c>
      <c r="AW273" s="234" t="s">
        <v>6</v>
      </c>
      <c r="AX273" s="234" t="s">
        <v>23</v>
      </c>
      <c r="AY273" s="246" t="s">
        <v>152</v>
      </c>
    </row>
    <row r="274" spans="2:65" s="30" customFormat="1" ht="22.5" customHeight="1">
      <c r="B274" s="31"/>
      <c r="C274" s="222" t="s">
        <v>521</v>
      </c>
      <c r="D274" s="222" t="s">
        <v>154</v>
      </c>
      <c r="E274" s="223" t="s">
        <v>522</v>
      </c>
      <c r="F274" s="224" t="s">
        <v>523</v>
      </c>
      <c r="G274" s="225" t="s">
        <v>257</v>
      </c>
      <c r="H274" s="226">
        <v>146.469</v>
      </c>
      <c r="I274" s="227"/>
      <c r="J274" s="228">
        <f>ROUND(I274*H274,2)</f>
        <v>0</v>
      </c>
      <c r="K274" s="224" t="s">
        <v>158</v>
      </c>
      <c r="L274" s="57"/>
      <c r="M274" s="229"/>
      <c r="N274" s="230" t="s">
        <v>45</v>
      </c>
      <c r="O274" s="32"/>
      <c r="P274" s="231">
        <f>O274*H274</f>
        <v>0</v>
      </c>
      <c r="Q274" s="231">
        <v>0</v>
      </c>
      <c r="R274" s="231">
        <f>Q274*H274</f>
        <v>0</v>
      </c>
      <c r="S274" s="231">
        <v>0</v>
      </c>
      <c r="T274" s="232">
        <f>S274*H274</f>
        <v>0</v>
      </c>
      <c r="AR274" s="10" t="s">
        <v>159</v>
      </c>
      <c r="AT274" s="10" t="s">
        <v>154</v>
      </c>
      <c r="AU274" s="10" t="s">
        <v>81</v>
      </c>
      <c r="AY274" s="10" t="s">
        <v>152</v>
      </c>
      <c r="BE274" s="233">
        <f>IF(N274="základní",J274,0)</f>
        <v>0</v>
      </c>
      <c r="BF274" s="233">
        <f>IF(N274="snížená",J274,0)</f>
        <v>0</v>
      </c>
      <c r="BG274" s="233">
        <f>IF(N274="zákl. přenesená",J274,0)</f>
        <v>0</v>
      </c>
      <c r="BH274" s="233">
        <f>IF(N274="sníž. přenesená",J274,0)</f>
        <v>0</v>
      </c>
      <c r="BI274" s="233">
        <f>IF(N274="nulová",J274,0)</f>
        <v>0</v>
      </c>
      <c r="BJ274" s="10" t="s">
        <v>23</v>
      </c>
      <c r="BK274" s="233">
        <f>ROUND(I274*H274,2)</f>
        <v>0</v>
      </c>
      <c r="BL274" s="10" t="s">
        <v>159</v>
      </c>
      <c r="BM274" s="10" t="s">
        <v>524</v>
      </c>
    </row>
    <row r="275" spans="2:65" s="30" customFormat="1" ht="22.5" customHeight="1">
      <c r="B275" s="31"/>
      <c r="C275" s="222" t="s">
        <v>525</v>
      </c>
      <c r="D275" s="222" t="s">
        <v>154</v>
      </c>
      <c r="E275" s="223" t="s">
        <v>526</v>
      </c>
      <c r="F275" s="224" t="s">
        <v>527</v>
      </c>
      <c r="G275" s="225" t="s">
        <v>257</v>
      </c>
      <c r="H275" s="226">
        <v>125.044</v>
      </c>
      <c r="I275" s="227"/>
      <c r="J275" s="228">
        <f>ROUND(I275*H275,2)</f>
        <v>0</v>
      </c>
      <c r="K275" s="224" t="s">
        <v>158</v>
      </c>
      <c r="L275" s="57"/>
      <c r="M275" s="229"/>
      <c r="N275" s="230" t="s">
        <v>45</v>
      </c>
      <c r="O275" s="32"/>
      <c r="P275" s="231">
        <f>O275*H275</f>
        <v>0</v>
      </c>
      <c r="Q275" s="231">
        <v>0</v>
      </c>
      <c r="R275" s="231">
        <f>Q275*H275</f>
        <v>0</v>
      </c>
      <c r="S275" s="231">
        <v>0</v>
      </c>
      <c r="T275" s="232">
        <f>S275*H275</f>
        <v>0</v>
      </c>
      <c r="AR275" s="10" t="s">
        <v>159</v>
      </c>
      <c r="AT275" s="10" t="s">
        <v>154</v>
      </c>
      <c r="AU275" s="10" t="s">
        <v>81</v>
      </c>
      <c r="AY275" s="10" t="s">
        <v>152</v>
      </c>
      <c r="BE275" s="233">
        <f>IF(N275="základní",J275,0)</f>
        <v>0</v>
      </c>
      <c r="BF275" s="233">
        <f>IF(N275="snížená",J275,0)</f>
        <v>0</v>
      </c>
      <c r="BG275" s="233">
        <f>IF(N275="zákl. přenesená",J275,0)</f>
        <v>0</v>
      </c>
      <c r="BH275" s="233">
        <f>IF(N275="sníž. přenesená",J275,0)</f>
        <v>0</v>
      </c>
      <c r="BI275" s="233">
        <f>IF(N275="nulová",J275,0)</f>
        <v>0</v>
      </c>
      <c r="BJ275" s="10" t="s">
        <v>23</v>
      </c>
      <c r="BK275" s="233">
        <f>ROUND(I275*H275,2)</f>
        <v>0</v>
      </c>
      <c r="BL275" s="10" t="s">
        <v>159</v>
      </c>
      <c r="BM275" s="10" t="s">
        <v>528</v>
      </c>
    </row>
    <row r="276" spans="2:65" s="30" customFormat="1" ht="22.5" customHeight="1">
      <c r="B276" s="31"/>
      <c r="C276" s="222" t="s">
        <v>529</v>
      </c>
      <c r="D276" s="222" t="s">
        <v>154</v>
      </c>
      <c r="E276" s="223" t="s">
        <v>530</v>
      </c>
      <c r="F276" s="224" t="s">
        <v>531</v>
      </c>
      <c r="G276" s="225" t="s">
        <v>257</v>
      </c>
      <c r="H276" s="226">
        <v>146.469</v>
      </c>
      <c r="I276" s="227"/>
      <c r="J276" s="228">
        <f>ROUND(I276*H276,2)</f>
        <v>0</v>
      </c>
      <c r="K276" s="224" t="s">
        <v>158</v>
      </c>
      <c r="L276" s="57"/>
      <c r="M276" s="229"/>
      <c r="N276" s="230" t="s">
        <v>45</v>
      </c>
      <c r="O276" s="32"/>
      <c r="P276" s="231">
        <f>O276*H276</f>
        <v>0</v>
      </c>
      <c r="Q276" s="231">
        <v>0.048</v>
      </c>
      <c r="R276" s="231">
        <f>Q276*H276</f>
        <v>7.030512</v>
      </c>
      <c r="S276" s="231">
        <v>0.048</v>
      </c>
      <c r="T276" s="232">
        <f>S276*H276</f>
        <v>7.030512</v>
      </c>
      <c r="AR276" s="10" t="s">
        <v>159</v>
      </c>
      <c r="AT276" s="10" t="s">
        <v>154</v>
      </c>
      <c r="AU276" s="10" t="s">
        <v>81</v>
      </c>
      <c r="AY276" s="10" t="s">
        <v>152</v>
      </c>
      <c r="BE276" s="233">
        <f>IF(N276="základní",J276,0)</f>
        <v>0</v>
      </c>
      <c r="BF276" s="233">
        <f>IF(N276="snížená",J276,0)</f>
        <v>0</v>
      </c>
      <c r="BG276" s="233">
        <f>IF(N276="zákl. přenesená",J276,0)</f>
        <v>0</v>
      </c>
      <c r="BH276" s="233">
        <f>IF(N276="sníž. přenesená",J276,0)</f>
        <v>0</v>
      </c>
      <c r="BI276" s="233">
        <f>IF(N276="nulová",J276,0)</f>
        <v>0</v>
      </c>
      <c r="BJ276" s="10" t="s">
        <v>23</v>
      </c>
      <c r="BK276" s="233">
        <f>ROUND(I276*H276,2)</f>
        <v>0</v>
      </c>
      <c r="BL276" s="10" t="s">
        <v>159</v>
      </c>
      <c r="BM276" s="10" t="s">
        <v>532</v>
      </c>
    </row>
    <row r="277" spans="2:65" s="30" customFormat="1" ht="22.5" customHeight="1">
      <c r="B277" s="31"/>
      <c r="C277" s="222" t="s">
        <v>533</v>
      </c>
      <c r="D277" s="222" t="s">
        <v>154</v>
      </c>
      <c r="E277" s="223" t="s">
        <v>534</v>
      </c>
      <c r="F277" s="224" t="s">
        <v>535</v>
      </c>
      <c r="G277" s="225" t="s">
        <v>257</v>
      </c>
      <c r="H277" s="226">
        <v>125.044</v>
      </c>
      <c r="I277" s="227"/>
      <c r="J277" s="228">
        <f>ROUND(I277*H277,2)</f>
        <v>0</v>
      </c>
      <c r="K277" s="224" t="s">
        <v>158</v>
      </c>
      <c r="L277" s="57"/>
      <c r="M277" s="229"/>
      <c r="N277" s="230" t="s">
        <v>45</v>
      </c>
      <c r="O277" s="32"/>
      <c r="P277" s="231">
        <f>O277*H277</f>
        <v>0</v>
      </c>
      <c r="Q277" s="231">
        <v>0.048</v>
      </c>
      <c r="R277" s="231">
        <f>Q277*H277</f>
        <v>6.002112</v>
      </c>
      <c r="S277" s="231">
        <v>0.048</v>
      </c>
      <c r="T277" s="232">
        <f>S277*H277</f>
        <v>6.002112</v>
      </c>
      <c r="AR277" s="10" t="s">
        <v>159</v>
      </c>
      <c r="AT277" s="10" t="s">
        <v>154</v>
      </c>
      <c r="AU277" s="10" t="s">
        <v>81</v>
      </c>
      <c r="AY277" s="10" t="s">
        <v>152</v>
      </c>
      <c r="BE277" s="233">
        <f>IF(N277="základní",J277,0)</f>
        <v>0</v>
      </c>
      <c r="BF277" s="233">
        <f>IF(N277="snížená",J277,0)</f>
        <v>0</v>
      </c>
      <c r="BG277" s="233">
        <f>IF(N277="zákl. přenesená",J277,0)</f>
        <v>0</v>
      </c>
      <c r="BH277" s="233">
        <f>IF(N277="sníž. přenesená",J277,0)</f>
        <v>0</v>
      </c>
      <c r="BI277" s="233">
        <f>IF(N277="nulová",J277,0)</f>
        <v>0</v>
      </c>
      <c r="BJ277" s="10" t="s">
        <v>23</v>
      </c>
      <c r="BK277" s="233">
        <f>ROUND(I277*H277,2)</f>
        <v>0</v>
      </c>
      <c r="BL277" s="10" t="s">
        <v>159</v>
      </c>
      <c r="BM277" s="10" t="s">
        <v>536</v>
      </c>
    </row>
    <row r="278" spans="2:65" s="30" customFormat="1" ht="22.5" customHeight="1">
      <c r="B278" s="31"/>
      <c r="C278" s="222" t="s">
        <v>537</v>
      </c>
      <c r="D278" s="222" t="s">
        <v>154</v>
      </c>
      <c r="E278" s="223" t="s">
        <v>538</v>
      </c>
      <c r="F278" s="224" t="s">
        <v>539</v>
      </c>
      <c r="G278" s="225" t="s">
        <v>157</v>
      </c>
      <c r="H278" s="226">
        <v>5</v>
      </c>
      <c r="I278" s="227"/>
      <c r="J278" s="228">
        <f>ROUND(I278*H278,2)</f>
        <v>0</v>
      </c>
      <c r="K278" s="224" t="s">
        <v>158</v>
      </c>
      <c r="L278" s="57"/>
      <c r="M278" s="229"/>
      <c r="N278" s="230" t="s">
        <v>45</v>
      </c>
      <c r="O278" s="32"/>
      <c r="P278" s="231">
        <f>O278*H278</f>
        <v>0</v>
      </c>
      <c r="Q278" s="231">
        <v>0</v>
      </c>
      <c r="R278" s="231">
        <f>Q278*H278</f>
        <v>0</v>
      </c>
      <c r="S278" s="231">
        <v>0</v>
      </c>
      <c r="T278" s="232">
        <f>S278*H278</f>
        <v>0</v>
      </c>
      <c r="AR278" s="10" t="s">
        <v>159</v>
      </c>
      <c r="AT278" s="10" t="s">
        <v>154</v>
      </c>
      <c r="AU278" s="10" t="s">
        <v>81</v>
      </c>
      <c r="AY278" s="10" t="s">
        <v>152</v>
      </c>
      <c r="BE278" s="233">
        <f>IF(N278="základní",J278,0)</f>
        <v>0</v>
      </c>
      <c r="BF278" s="233">
        <f>IF(N278="snížená",J278,0)</f>
        <v>0</v>
      </c>
      <c r="BG278" s="233">
        <f>IF(N278="zákl. přenesená",J278,0)</f>
        <v>0</v>
      </c>
      <c r="BH278" s="233">
        <f>IF(N278="sníž. přenesená",J278,0)</f>
        <v>0</v>
      </c>
      <c r="BI278" s="233">
        <f>IF(N278="nulová",J278,0)</f>
        <v>0</v>
      </c>
      <c r="BJ278" s="10" t="s">
        <v>23</v>
      </c>
      <c r="BK278" s="233">
        <f>ROUND(I278*H278,2)</f>
        <v>0</v>
      </c>
      <c r="BL278" s="10" t="s">
        <v>159</v>
      </c>
      <c r="BM278" s="10" t="s">
        <v>540</v>
      </c>
    </row>
    <row r="279" spans="2:51" s="234" customFormat="1" ht="12.8">
      <c r="B279" s="235"/>
      <c r="C279" s="236"/>
      <c r="D279" s="237" t="s">
        <v>165</v>
      </c>
      <c r="E279" s="238"/>
      <c r="F279" s="239" t="s">
        <v>181</v>
      </c>
      <c r="G279" s="236"/>
      <c r="H279" s="240">
        <v>5</v>
      </c>
      <c r="I279" s="241"/>
      <c r="J279" s="236"/>
      <c r="K279" s="236"/>
      <c r="L279" s="242"/>
      <c r="M279" s="243"/>
      <c r="N279" s="244"/>
      <c r="O279" s="244"/>
      <c r="P279" s="244"/>
      <c r="Q279" s="244"/>
      <c r="R279" s="244"/>
      <c r="S279" s="244"/>
      <c r="T279" s="245"/>
      <c r="AT279" s="246" t="s">
        <v>165</v>
      </c>
      <c r="AU279" s="246" t="s">
        <v>81</v>
      </c>
      <c r="AV279" s="234" t="s">
        <v>81</v>
      </c>
      <c r="AW279" s="234" t="s">
        <v>37</v>
      </c>
      <c r="AX279" s="234" t="s">
        <v>23</v>
      </c>
      <c r="AY279" s="246" t="s">
        <v>152</v>
      </c>
    </row>
    <row r="280" spans="2:65" s="30" customFormat="1" ht="22.5" customHeight="1">
      <c r="B280" s="31"/>
      <c r="C280" s="222" t="s">
        <v>541</v>
      </c>
      <c r="D280" s="222" t="s">
        <v>154</v>
      </c>
      <c r="E280" s="223" t="s">
        <v>542</v>
      </c>
      <c r="F280" s="224" t="s">
        <v>543</v>
      </c>
      <c r="G280" s="225" t="s">
        <v>174</v>
      </c>
      <c r="H280" s="226">
        <v>3</v>
      </c>
      <c r="I280" s="227"/>
      <c r="J280" s="228">
        <f>ROUND(I280*H280,2)</f>
        <v>0</v>
      </c>
      <c r="K280" s="224" t="s">
        <v>158</v>
      </c>
      <c r="L280" s="57"/>
      <c r="M280" s="229"/>
      <c r="N280" s="230" t="s">
        <v>45</v>
      </c>
      <c r="O280" s="32"/>
      <c r="P280" s="231">
        <f>O280*H280</f>
        <v>0</v>
      </c>
      <c r="Q280" s="231">
        <v>0.54034</v>
      </c>
      <c r="R280" s="231">
        <f>Q280*H280</f>
        <v>1.62102</v>
      </c>
      <c r="S280" s="231">
        <v>0</v>
      </c>
      <c r="T280" s="232">
        <f>S280*H280</f>
        <v>0</v>
      </c>
      <c r="AR280" s="10" t="s">
        <v>159</v>
      </c>
      <c r="AT280" s="10" t="s">
        <v>154</v>
      </c>
      <c r="AU280" s="10" t="s">
        <v>81</v>
      </c>
      <c r="AY280" s="10" t="s">
        <v>152</v>
      </c>
      <c r="BE280" s="233">
        <f>IF(N280="základní",J280,0)</f>
        <v>0</v>
      </c>
      <c r="BF280" s="233">
        <f>IF(N280="snížená",J280,0)</f>
        <v>0</v>
      </c>
      <c r="BG280" s="233">
        <f>IF(N280="zákl. přenesená",J280,0)</f>
        <v>0</v>
      </c>
      <c r="BH280" s="233">
        <f>IF(N280="sníž. přenesená",J280,0)</f>
        <v>0</v>
      </c>
      <c r="BI280" s="233">
        <f>IF(N280="nulová",J280,0)</f>
        <v>0</v>
      </c>
      <c r="BJ280" s="10" t="s">
        <v>23</v>
      </c>
      <c r="BK280" s="233">
        <f>ROUND(I280*H280,2)</f>
        <v>0</v>
      </c>
      <c r="BL280" s="10" t="s">
        <v>159</v>
      </c>
      <c r="BM280" s="10" t="s">
        <v>544</v>
      </c>
    </row>
    <row r="281" spans="2:51" s="234" customFormat="1" ht="12.8">
      <c r="B281" s="235"/>
      <c r="C281" s="236"/>
      <c r="D281" s="237" t="s">
        <v>165</v>
      </c>
      <c r="E281" s="238"/>
      <c r="F281" s="239" t="s">
        <v>545</v>
      </c>
      <c r="G281" s="236"/>
      <c r="H281" s="240">
        <v>3</v>
      </c>
      <c r="I281" s="241"/>
      <c r="J281" s="236"/>
      <c r="K281" s="236"/>
      <c r="L281" s="242"/>
      <c r="M281" s="243"/>
      <c r="N281" s="244"/>
      <c r="O281" s="244"/>
      <c r="P281" s="244"/>
      <c r="Q281" s="244"/>
      <c r="R281" s="244"/>
      <c r="S281" s="244"/>
      <c r="T281" s="245"/>
      <c r="AT281" s="246" t="s">
        <v>165</v>
      </c>
      <c r="AU281" s="246" t="s">
        <v>81</v>
      </c>
      <c r="AV281" s="234" t="s">
        <v>81</v>
      </c>
      <c r="AW281" s="234" t="s">
        <v>37</v>
      </c>
      <c r="AX281" s="234" t="s">
        <v>23</v>
      </c>
      <c r="AY281" s="246" t="s">
        <v>152</v>
      </c>
    </row>
    <row r="282" spans="2:65" s="30" customFormat="1" ht="22.5" customHeight="1">
      <c r="B282" s="31"/>
      <c r="C282" s="222" t="s">
        <v>546</v>
      </c>
      <c r="D282" s="222" t="s">
        <v>154</v>
      </c>
      <c r="E282" s="223" t="s">
        <v>547</v>
      </c>
      <c r="F282" s="224" t="s">
        <v>548</v>
      </c>
      <c r="G282" s="225" t="s">
        <v>174</v>
      </c>
      <c r="H282" s="226">
        <v>4.5</v>
      </c>
      <c r="I282" s="227"/>
      <c r="J282" s="228">
        <f>ROUND(I282*H282,2)</f>
        <v>0</v>
      </c>
      <c r="K282" s="224" t="s">
        <v>158</v>
      </c>
      <c r="L282" s="57"/>
      <c r="M282" s="229"/>
      <c r="N282" s="230" t="s">
        <v>45</v>
      </c>
      <c r="O282" s="32"/>
      <c r="P282" s="231">
        <f>O282*H282</f>
        <v>0</v>
      </c>
      <c r="Q282" s="231">
        <v>0.50375</v>
      </c>
      <c r="R282" s="231">
        <f>Q282*H282</f>
        <v>2.266875</v>
      </c>
      <c r="S282" s="231">
        <v>1.95</v>
      </c>
      <c r="T282" s="232">
        <f>S282*H282</f>
        <v>8.775</v>
      </c>
      <c r="AR282" s="10" t="s">
        <v>159</v>
      </c>
      <c r="AT282" s="10" t="s">
        <v>154</v>
      </c>
      <c r="AU282" s="10" t="s">
        <v>81</v>
      </c>
      <c r="AY282" s="10" t="s">
        <v>152</v>
      </c>
      <c r="BE282" s="233">
        <f>IF(N282="základní",J282,0)</f>
        <v>0</v>
      </c>
      <c r="BF282" s="233">
        <f>IF(N282="snížená",J282,0)</f>
        <v>0</v>
      </c>
      <c r="BG282" s="233">
        <f>IF(N282="zákl. přenesená",J282,0)</f>
        <v>0</v>
      </c>
      <c r="BH282" s="233">
        <f>IF(N282="sníž. přenesená",J282,0)</f>
        <v>0</v>
      </c>
      <c r="BI282" s="233">
        <f>IF(N282="nulová",J282,0)</f>
        <v>0</v>
      </c>
      <c r="BJ282" s="10" t="s">
        <v>23</v>
      </c>
      <c r="BK282" s="233">
        <f>ROUND(I282*H282,2)</f>
        <v>0</v>
      </c>
      <c r="BL282" s="10" t="s">
        <v>159</v>
      </c>
      <c r="BM282" s="10" t="s">
        <v>549</v>
      </c>
    </row>
    <row r="283" spans="2:51" s="234" customFormat="1" ht="12.8">
      <c r="B283" s="235"/>
      <c r="C283" s="236"/>
      <c r="D283" s="237" t="s">
        <v>165</v>
      </c>
      <c r="E283" s="238"/>
      <c r="F283" s="239" t="s">
        <v>550</v>
      </c>
      <c r="G283" s="236"/>
      <c r="H283" s="240">
        <v>4.5</v>
      </c>
      <c r="I283" s="241"/>
      <c r="J283" s="236"/>
      <c r="K283" s="236"/>
      <c r="L283" s="242"/>
      <c r="M283" s="243"/>
      <c r="N283" s="244"/>
      <c r="O283" s="244"/>
      <c r="P283" s="244"/>
      <c r="Q283" s="244"/>
      <c r="R283" s="244"/>
      <c r="S283" s="244"/>
      <c r="T283" s="245"/>
      <c r="AT283" s="246" t="s">
        <v>165</v>
      </c>
      <c r="AU283" s="246" t="s">
        <v>81</v>
      </c>
      <c r="AV283" s="234" t="s">
        <v>81</v>
      </c>
      <c r="AW283" s="234" t="s">
        <v>37</v>
      </c>
      <c r="AX283" s="234" t="s">
        <v>23</v>
      </c>
      <c r="AY283" s="246" t="s">
        <v>152</v>
      </c>
    </row>
    <row r="284" spans="2:65" s="30" customFormat="1" ht="31.5" customHeight="1">
      <c r="B284" s="31"/>
      <c r="C284" s="274" t="s">
        <v>551</v>
      </c>
      <c r="D284" s="274" t="s">
        <v>233</v>
      </c>
      <c r="E284" s="275" t="s">
        <v>552</v>
      </c>
      <c r="F284" s="276" t="s">
        <v>553</v>
      </c>
      <c r="G284" s="277" t="s">
        <v>554</v>
      </c>
      <c r="H284" s="278">
        <v>2.498</v>
      </c>
      <c r="I284" s="279"/>
      <c r="J284" s="280">
        <f>ROUND(I284*H284,2)</f>
        <v>0</v>
      </c>
      <c r="K284" s="276" t="s">
        <v>158</v>
      </c>
      <c r="L284" s="281"/>
      <c r="M284" s="282"/>
      <c r="N284" s="283" t="s">
        <v>45</v>
      </c>
      <c r="O284" s="32"/>
      <c r="P284" s="231">
        <f>O284*H284</f>
        <v>0</v>
      </c>
      <c r="Q284" s="231">
        <v>4.1</v>
      </c>
      <c r="R284" s="231">
        <f>Q284*H284</f>
        <v>10.2418</v>
      </c>
      <c r="S284" s="231">
        <v>0</v>
      </c>
      <c r="T284" s="232">
        <f>S284*H284</f>
        <v>0</v>
      </c>
      <c r="AR284" s="10" t="s">
        <v>197</v>
      </c>
      <c r="AT284" s="10" t="s">
        <v>233</v>
      </c>
      <c r="AU284" s="10" t="s">
        <v>81</v>
      </c>
      <c r="AY284" s="10" t="s">
        <v>152</v>
      </c>
      <c r="BE284" s="233">
        <f>IF(N284="základní",J284,0)</f>
        <v>0</v>
      </c>
      <c r="BF284" s="233">
        <f>IF(N284="snížená",J284,0)</f>
        <v>0</v>
      </c>
      <c r="BG284" s="233">
        <f>IF(N284="zákl. přenesená",J284,0)</f>
        <v>0</v>
      </c>
      <c r="BH284" s="233">
        <f>IF(N284="sníž. přenesená",J284,0)</f>
        <v>0</v>
      </c>
      <c r="BI284" s="233">
        <f>IF(N284="nulová",J284,0)</f>
        <v>0</v>
      </c>
      <c r="BJ284" s="10" t="s">
        <v>23</v>
      </c>
      <c r="BK284" s="233">
        <f>ROUND(I284*H284,2)</f>
        <v>0</v>
      </c>
      <c r="BL284" s="10" t="s">
        <v>159</v>
      </c>
      <c r="BM284" s="10" t="s">
        <v>555</v>
      </c>
    </row>
    <row r="285" spans="2:47" s="30" customFormat="1" ht="15">
      <c r="B285" s="31"/>
      <c r="C285" s="59"/>
      <c r="D285" s="250" t="s">
        <v>556</v>
      </c>
      <c r="E285" s="59"/>
      <c r="F285" s="284" t="s">
        <v>557</v>
      </c>
      <c r="G285" s="59"/>
      <c r="H285" s="59"/>
      <c r="I285" s="187"/>
      <c r="J285" s="59"/>
      <c r="K285" s="59"/>
      <c r="L285" s="57"/>
      <c r="M285" s="285"/>
      <c r="N285" s="32"/>
      <c r="O285" s="32"/>
      <c r="P285" s="32"/>
      <c r="Q285" s="32"/>
      <c r="R285" s="32"/>
      <c r="S285" s="32"/>
      <c r="T285" s="79"/>
      <c r="AT285" s="10" t="s">
        <v>556</v>
      </c>
      <c r="AU285" s="10" t="s">
        <v>81</v>
      </c>
    </row>
    <row r="286" spans="2:51" s="234" customFormat="1" ht="12.8">
      <c r="B286" s="235"/>
      <c r="C286" s="236"/>
      <c r="D286" s="237" t="s">
        <v>165</v>
      </c>
      <c r="E286" s="236"/>
      <c r="F286" s="239" t="s">
        <v>558</v>
      </c>
      <c r="G286" s="236"/>
      <c r="H286" s="240">
        <v>2.498</v>
      </c>
      <c r="I286" s="241"/>
      <c r="J286" s="236"/>
      <c r="K286" s="236"/>
      <c r="L286" s="242"/>
      <c r="M286" s="243"/>
      <c r="N286" s="244"/>
      <c r="O286" s="244"/>
      <c r="P286" s="244"/>
      <c r="Q286" s="244"/>
      <c r="R286" s="244"/>
      <c r="S286" s="244"/>
      <c r="T286" s="245"/>
      <c r="AT286" s="246" t="s">
        <v>165</v>
      </c>
      <c r="AU286" s="246" t="s">
        <v>81</v>
      </c>
      <c r="AV286" s="234" t="s">
        <v>81</v>
      </c>
      <c r="AW286" s="234" t="s">
        <v>6</v>
      </c>
      <c r="AX286" s="234" t="s">
        <v>23</v>
      </c>
      <c r="AY286" s="246" t="s">
        <v>152</v>
      </c>
    </row>
    <row r="287" spans="2:65" s="30" customFormat="1" ht="31.5" customHeight="1">
      <c r="B287" s="31"/>
      <c r="C287" s="222" t="s">
        <v>559</v>
      </c>
      <c r="D287" s="222" t="s">
        <v>154</v>
      </c>
      <c r="E287" s="223" t="s">
        <v>560</v>
      </c>
      <c r="F287" s="224" t="s">
        <v>561</v>
      </c>
      <c r="G287" s="225" t="s">
        <v>257</v>
      </c>
      <c r="H287" s="226">
        <v>271.513</v>
      </c>
      <c r="I287" s="227"/>
      <c r="J287" s="228">
        <f>ROUND(I287*H287,2)</f>
        <v>0</v>
      </c>
      <c r="K287" s="224" t="s">
        <v>158</v>
      </c>
      <c r="L287" s="57"/>
      <c r="M287" s="229"/>
      <c r="N287" s="230" t="s">
        <v>45</v>
      </c>
      <c r="O287" s="32"/>
      <c r="P287" s="231">
        <f>O287*H287</f>
        <v>0</v>
      </c>
      <c r="Q287" s="231">
        <v>0.0372</v>
      </c>
      <c r="R287" s="231">
        <f>Q287*H287</f>
        <v>10.1002836</v>
      </c>
      <c r="S287" s="231">
        <v>0</v>
      </c>
      <c r="T287" s="232">
        <f>S287*H287</f>
        <v>0</v>
      </c>
      <c r="AR287" s="10" t="s">
        <v>159</v>
      </c>
      <c r="AT287" s="10" t="s">
        <v>154</v>
      </c>
      <c r="AU287" s="10" t="s">
        <v>81</v>
      </c>
      <c r="AY287" s="10" t="s">
        <v>152</v>
      </c>
      <c r="BE287" s="233">
        <f>IF(N287="základní",J287,0)</f>
        <v>0</v>
      </c>
      <c r="BF287" s="233">
        <f>IF(N287="snížená",J287,0)</f>
        <v>0</v>
      </c>
      <c r="BG287" s="233">
        <f>IF(N287="zákl. přenesená",J287,0)</f>
        <v>0</v>
      </c>
      <c r="BH287" s="233">
        <f>IF(N287="sníž. přenesená",J287,0)</f>
        <v>0</v>
      </c>
      <c r="BI287" s="233">
        <f>IF(N287="nulová",J287,0)</f>
        <v>0</v>
      </c>
      <c r="BJ287" s="10" t="s">
        <v>23</v>
      </c>
      <c r="BK287" s="233">
        <f>ROUND(I287*H287,2)</f>
        <v>0</v>
      </c>
      <c r="BL287" s="10" t="s">
        <v>159</v>
      </c>
      <c r="BM287" s="10" t="s">
        <v>562</v>
      </c>
    </row>
    <row r="288" spans="2:65" s="30" customFormat="1" ht="31.5" customHeight="1">
      <c r="B288" s="31"/>
      <c r="C288" s="222" t="s">
        <v>563</v>
      </c>
      <c r="D288" s="222" t="s">
        <v>154</v>
      </c>
      <c r="E288" s="223" t="s">
        <v>564</v>
      </c>
      <c r="F288" s="224" t="s">
        <v>565</v>
      </c>
      <c r="G288" s="225" t="s">
        <v>257</v>
      </c>
      <c r="H288" s="226">
        <v>271.513</v>
      </c>
      <c r="I288" s="227"/>
      <c r="J288" s="228">
        <f>ROUND(I288*H288,2)</f>
        <v>0</v>
      </c>
      <c r="K288" s="224" t="s">
        <v>158</v>
      </c>
      <c r="L288" s="57"/>
      <c r="M288" s="229"/>
      <c r="N288" s="230" t="s">
        <v>45</v>
      </c>
      <c r="O288" s="32"/>
      <c r="P288" s="231">
        <f>O288*H288</f>
        <v>0</v>
      </c>
      <c r="Q288" s="231">
        <v>0</v>
      </c>
      <c r="R288" s="231">
        <f>Q288*H288</f>
        <v>0</v>
      </c>
      <c r="S288" s="231">
        <v>0</v>
      </c>
      <c r="T288" s="232">
        <f>S288*H288</f>
        <v>0</v>
      </c>
      <c r="AR288" s="10" t="s">
        <v>159</v>
      </c>
      <c r="AT288" s="10" t="s">
        <v>154</v>
      </c>
      <c r="AU288" s="10" t="s">
        <v>81</v>
      </c>
      <c r="AY288" s="10" t="s">
        <v>152</v>
      </c>
      <c r="BE288" s="233">
        <f>IF(N288="základní",J288,0)</f>
        <v>0</v>
      </c>
      <c r="BF288" s="233">
        <f>IF(N288="snížená",J288,0)</f>
        <v>0</v>
      </c>
      <c r="BG288" s="233">
        <f>IF(N288="zákl. přenesená",J288,0)</f>
        <v>0</v>
      </c>
      <c r="BH288" s="233">
        <f>IF(N288="sníž. přenesená",J288,0)</f>
        <v>0</v>
      </c>
      <c r="BI288" s="233">
        <f>IF(N288="nulová",J288,0)</f>
        <v>0</v>
      </c>
      <c r="BJ288" s="10" t="s">
        <v>23</v>
      </c>
      <c r="BK288" s="233">
        <f>ROUND(I288*H288,2)</f>
        <v>0</v>
      </c>
      <c r="BL288" s="10" t="s">
        <v>159</v>
      </c>
      <c r="BM288" s="10" t="s">
        <v>566</v>
      </c>
    </row>
    <row r="289" spans="2:65" s="30" customFormat="1" ht="31.5" customHeight="1">
      <c r="B289" s="31"/>
      <c r="C289" s="222" t="s">
        <v>567</v>
      </c>
      <c r="D289" s="222" t="s">
        <v>154</v>
      </c>
      <c r="E289" s="223" t="s">
        <v>568</v>
      </c>
      <c r="F289" s="224" t="s">
        <v>569</v>
      </c>
      <c r="G289" s="225" t="s">
        <v>257</v>
      </c>
      <c r="H289" s="226">
        <v>2.835</v>
      </c>
      <c r="I289" s="227"/>
      <c r="J289" s="228">
        <f>ROUND(I289*H289,2)</f>
        <v>0</v>
      </c>
      <c r="K289" s="224"/>
      <c r="L289" s="57"/>
      <c r="M289" s="229"/>
      <c r="N289" s="230" t="s">
        <v>45</v>
      </c>
      <c r="O289" s="32"/>
      <c r="P289" s="231">
        <f>O289*H289</f>
        <v>0</v>
      </c>
      <c r="Q289" s="231">
        <v>0.09975</v>
      </c>
      <c r="R289" s="231">
        <f>Q289*H289</f>
        <v>0.28279125</v>
      </c>
      <c r="S289" s="231">
        <v>0</v>
      </c>
      <c r="T289" s="232">
        <f>S289*H289</f>
        <v>0</v>
      </c>
      <c r="AR289" s="10" t="s">
        <v>159</v>
      </c>
      <c r="AT289" s="10" t="s">
        <v>154</v>
      </c>
      <c r="AU289" s="10" t="s">
        <v>81</v>
      </c>
      <c r="AY289" s="10" t="s">
        <v>152</v>
      </c>
      <c r="BE289" s="233">
        <f>IF(N289="základní",J289,0)</f>
        <v>0</v>
      </c>
      <c r="BF289" s="233">
        <f>IF(N289="snížená",J289,0)</f>
        <v>0</v>
      </c>
      <c r="BG289" s="233">
        <f>IF(N289="zákl. přenesená",J289,0)</f>
        <v>0</v>
      </c>
      <c r="BH289" s="233">
        <f>IF(N289="sníž. přenesená",J289,0)</f>
        <v>0</v>
      </c>
      <c r="BI289" s="233">
        <f>IF(N289="nulová",J289,0)</f>
        <v>0</v>
      </c>
      <c r="BJ289" s="10" t="s">
        <v>23</v>
      </c>
      <c r="BK289" s="233">
        <f>ROUND(I289*H289,2)</f>
        <v>0</v>
      </c>
      <c r="BL289" s="10" t="s">
        <v>159</v>
      </c>
      <c r="BM289" s="10" t="s">
        <v>570</v>
      </c>
    </row>
    <row r="290" spans="2:51" s="234" customFormat="1" ht="12.8">
      <c r="B290" s="235"/>
      <c r="C290" s="236"/>
      <c r="D290" s="237" t="s">
        <v>165</v>
      </c>
      <c r="E290" s="238"/>
      <c r="F290" s="239" t="s">
        <v>571</v>
      </c>
      <c r="G290" s="236"/>
      <c r="H290" s="240">
        <v>2.835</v>
      </c>
      <c r="I290" s="241"/>
      <c r="J290" s="236"/>
      <c r="K290" s="236"/>
      <c r="L290" s="242"/>
      <c r="M290" s="243"/>
      <c r="N290" s="244"/>
      <c r="O290" s="244"/>
      <c r="P290" s="244"/>
      <c r="Q290" s="244"/>
      <c r="R290" s="244"/>
      <c r="S290" s="244"/>
      <c r="T290" s="245"/>
      <c r="AT290" s="246" t="s">
        <v>165</v>
      </c>
      <c r="AU290" s="246" t="s">
        <v>81</v>
      </c>
      <c r="AV290" s="234" t="s">
        <v>81</v>
      </c>
      <c r="AW290" s="234" t="s">
        <v>37</v>
      </c>
      <c r="AX290" s="234" t="s">
        <v>23</v>
      </c>
      <c r="AY290" s="246" t="s">
        <v>152</v>
      </c>
    </row>
    <row r="291" spans="2:65" s="30" customFormat="1" ht="44.25" customHeight="1">
      <c r="B291" s="31"/>
      <c r="C291" s="222" t="s">
        <v>572</v>
      </c>
      <c r="D291" s="222" t="s">
        <v>154</v>
      </c>
      <c r="E291" s="223" t="s">
        <v>573</v>
      </c>
      <c r="F291" s="224" t="s">
        <v>574</v>
      </c>
      <c r="G291" s="225" t="s">
        <v>157</v>
      </c>
      <c r="H291" s="226">
        <v>10</v>
      </c>
      <c r="I291" s="227"/>
      <c r="J291" s="228">
        <f>ROUND(I291*H291,2)</f>
        <v>0</v>
      </c>
      <c r="K291" s="224" t="s">
        <v>158</v>
      </c>
      <c r="L291" s="57"/>
      <c r="M291" s="229"/>
      <c r="N291" s="230" t="s">
        <v>45</v>
      </c>
      <c r="O291" s="32"/>
      <c r="P291" s="231">
        <f>O291*H291</f>
        <v>0</v>
      </c>
      <c r="Q291" s="231">
        <v>0.01056</v>
      </c>
      <c r="R291" s="231">
        <f>Q291*H291</f>
        <v>0.1056</v>
      </c>
      <c r="S291" s="231">
        <v>0</v>
      </c>
      <c r="T291" s="232">
        <f>S291*H291</f>
        <v>0</v>
      </c>
      <c r="AR291" s="10" t="s">
        <v>159</v>
      </c>
      <c r="AT291" s="10" t="s">
        <v>154</v>
      </c>
      <c r="AU291" s="10" t="s">
        <v>81</v>
      </c>
      <c r="AY291" s="10" t="s">
        <v>152</v>
      </c>
      <c r="BE291" s="233">
        <f>IF(N291="základní",J291,0)</f>
        <v>0</v>
      </c>
      <c r="BF291" s="233">
        <f>IF(N291="snížená",J291,0)</f>
        <v>0</v>
      </c>
      <c r="BG291" s="233">
        <f>IF(N291="zákl. přenesená",J291,0)</f>
        <v>0</v>
      </c>
      <c r="BH291" s="233">
        <f>IF(N291="sníž. přenesená",J291,0)</f>
        <v>0</v>
      </c>
      <c r="BI291" s="233">
        <f>IF(N291="nulová",J291,0)</f>
        <v>0</v>
      </c>
      <c r="BJ291" s="10" t="s">
        <v>23</v>
      </c>
      <c r="BK291" s="233">
        <f>ROUND(I291*H291,2)</f>
        <v>0</v>
      </c>
      <c r="BL291" s="10" t="s">
        <v>159</v>
      </c>
      <c r="BM291" s="10" t="s">
        <v>575</v>
      </c>
    </row>
    <row r="292" spans="2:51" s="234" customFormat="1" ht="12.8">
      <c r="B292" s="235"/>
      <c r="C292" s="236"/>
      <c r="D292" s="250" t="s">
        <v>165</v>
      </c>
      <c r="E292" s="259"/>
      <c r="F292" s="260" t="s">
        <v>576</v>
      </c>
      <c r="G292" s="236"/>
      <c r="H292" s="261">
        <v>10</v>
      </c>
      <c r="I292" s="241"/>
      <c r="J292" s="236"/>
      <c r="K292" s="236"/>
      <c r="L292" s="242"/>
      <c r="M292" s="243"/>
      <c r="N292" s="244"/>
      <c r="O292" s="244"/>
      <c r="P292" s="244"/>
      <c r="Q292" s="244"/>
      <c r="R292" s="244"/>
      <c r="S292" s="244"/>
      <c r="T292" s="245"/>
      <c r="AT292" s="246" t="s">
        <v>165</v>
      </c>
      <c r="AU292" s="246" t="s">
        <v>81</v>
      </c>
      <c r="AV292" s="234" t="s">
        <v>81</v>
      </c>
      <c r="AW292" s="234" t="s">
        <v>37</v>
      </c>
      <c r="AX292" s="234" t="s">
        <v>23</v>
      </c>
      <c r="AY292" s="246" t="s">
        <v>152</v>
      </c>
    </row>
    <row r="293" spans="2:63" s="204" customFormat="1" ht="29.9" customHeight="1">
      <c r="B293" s="205"/>
      <c r="C293" s="206"/>
      <c r="D293" s="219" t="s">
        <v>73</v>
      </c>
      <c r="E293" s="220" t="s">
        <v>577</v>
      </c>
      <c r="F293" s="220" t="s">
        <v>578</v>
      </c>
      <c r="G293" s="206"/>
      <c r="H293" s="206"/>
      <c r="I293" s="209"/>
      <c r="J293" s="221">
        <f>BK293</f>
        <v>0</v>
      </c>
      <c r="K293" s="206"/>
      <c r="L293" s="211"/>
      <c r="M293" s="212"/>
      <c r="N293" s="213"/>
      <c r="O293" s="213"/>
      <c r="P293" s="214">
        <f>SUM(P294:P298)</f>
        <v>0</v>
      </c>
      <c r="Q293" s="213"/>
      <c r="R293" s="214">
        <f>SUM(R294:R298)</f>
        <v>0</v>
      </c>
      <c r="S293" s="213"/>
      <c r="T293" s="215">
        <f>SUM(T294:T298)</f>
        <v>0</v>
      </c>
      <c r="AR293" s="216" t="s">
        <v>23</v>
      </c>
      <c r="AT293" s="217" t="s">
        <v>73</v>
      </c>
      <c r="AU293" s="217" t="s">
        <v>23</v>
      </c>
      <c r="AY293" s="216" t="s">
        <v>152</v>
      </c>
      <c r="BK293" s="218">
        <f>SUM(BK294:BK298)</f>
        <v>0</v>
      </c>
    </row>
    <row r="294" spans="2:65" s="30" customFormat="1" ht="31.5" customHeight="1">
      <c r="B294" s="31"/>
      <c r="C294" s="222" t="s">
        <v>579</v>
      </c>
      <c r="D294" s="222" t="s">
        <v>154</v>
      </c>
      <c r="E294" s="223" t="s">
        <v>580</v>
      </c>
      <c r="F294" s="224" t="s">
        <v>581</v>
      </c>
      <c r="G294" s="225" t="s">
        <v>225</v>
      </c>
      <c r="H294" s="226">
        <v>59.273</v>
      </c>
      <c r="I294" s="227"/>
      <c r="J294" s="228">
        <f>ROUND(I294*H294,2)</f>
        <v>0</v>
      </c>
      <c r="K294" s="224" t="s">
        <v>158</v>
      </c>
      <c r="L294" s="57"/>
      <c r="M294" s="229"/>
      <c r="N294" s="230" t="s">
        <v>45</v>
      </c>
      <c r="O294" s="32"/>
      <c r="P294" s="231">
        <f>O294*H294</f>
        <v>0</v>
      </c>
      <c r="Q294" s="231">
        <v>0</v>
      </c>
      <c r="R294" s="231">
        <f>Q294*H294</f>
        <v>0</v>
      </c>
      <c r="S294" s="231">
        <v>0</v>
      </c>
      <c r="T294" s="232">
        <f>S294*H294</f>
        <v>0</v>
      </c>
      <c r="AR294" s="10" t="s">
        <v>159</v>
      </c>
      <c r="AT294" s="10" t="s">
        <v>154</v>
      </c>
      <c r="AU294" s="10" t="s">
        <v>81</v>
      </c>
      <c r="AY294" s="10" t="s">
        <v>152</v>
      </c>
      <c r="BE294" s="233">
        <f>IF(N294="základní",J294,0)</f>
        <v>0</v>
      </c>
      <c r="BF294" s="233">
        <f>IF(N294="snížená",J294,0)</f>
        <v>0</v>
      </c>
      <c r="BG294" s="233">
        <f>IF(N294="zákl. přenesená",J294,0)</f>
        <v>0</v>
      </c>
      <c r="BH294" s="233">
        <f>IF(N294="sníž. přenesená",J294,0)</f>
        <v>0</v>
      </c>
      <c r="BI294" s="233">
        <f>IF(N294="nulová",J294,0)</f>
        <v>0</v>
      </c>
      <c r="BJ294" s="10" t="s">
        <v>23</v>
      </c>
      <c r="BK294" s="233">
        <f>ROUND(I294*H294,2)</f>
        <v>0</v>
      </c>
      <c r="BL294" s="10" t="s">
        <v>159</v>
      </c>
      <c r="BM294" s="10" t="s">
        <v>582</v>
      </c>
    </row>
    <row r="295" spans="2:65" s="30" customFormat="1" ht="31.5" customHeight="1">
      <c r="B295" s="31"/>
      <c r="C295" s="222" t="s">
        <v>583</v>
      </c>
      <c r="D295" s="222" t="s">
        <v>154</v>
      </c>
      <c r="E295" s="223" t="s">
        <v>584</v>
      </c>
      <c r="F295" s="224" t="s">
        <v>585</v>
      </c>
      <c r="G295" s="225" t="s">
        <v>225</v>
      </c>
      <c r="H295" s="226">
        <v>59.273</v>
      </c>
      <c r="I295" s="227"/>
      <c r="J295" s="228">
        <f>ROUND(I295*H295,2)</f>
        <v>0</v>
      </c>
      <c r="K295" s="224" t="s">
        <v>158</v>
      </c>
      <c r="L295" s="57"/>
      <c r="M295" s="229"/>
      <c r="N295" s="230" t="s">
        <v>45</v>
      </c>
      <c r="O295" s="32"/>
      <c r="P295" s="231">
        <f>O295*H295</f>
        <v>0</v>
      </c>
      <c r="Q295" s="231">
        <v>0</v>
      </c>
      <c r="R295" s="231">
        <f>Q295*H295</f>
        <v>0</v>
      </c>
      <c r="S295" s="231">
        <v>0</v>
      </c>
      <c r="T295" s="232">
        <f>S295*H295</f>
        <v>0</v>
      </c>
      <c r="AR295" s="10" t="s">
        <v>159</v>
      </c>
      <c r="AT295" s="10" t="s">
        <v>154</v>
      </c>
      <c r="AU295" s="10" t="s">
        <v>81</v>
      </c>
      <c r="AY295" s="10" t="s">
        <v>152</v>
      </c>
      <c r="BE295" s="233">
        <f>IF(N295="základní",J295,0)</f>
        <v>0</v>
      </c>
      <c r="BF295" s="233">
        <f>IF(N295="snížená",J295,0)</f>
        <v>0</v>
      </c>
      <c r="BG295" s="233">
        <f>IF(N295="zákl. přenesená",J295,0)</f>
        <v>0</v>
      </c>
      <c r="BH295" s="233">
        <f>IF(N295="sníž. přenesená",J295,0)</f>
        <v>0</v>
      </c>
      <c r="BI295" s="233">
        <f>IF(N295="nulová",J295,0)</f>
        <v>0</v>
      </c>
      <c r="BJ295" s="10" t="s">
        <v>23</v>
      </c>
      <c r="BK295" s="233">
        <f>ROUND(I295*H295,2)</f>
        <v>0</v>
      </c>
      <c r="BL295" s="10" t="s">
        <v>159</v>
      </c>
      <c r="BM295" s="10" t="s">
        <v>586</v>
      </c>
    </row>
    <row r="296" spans="2:65" s="30" customFormat="1" ht="31.5" customHeight="1">
      <c r="B296" s="31"/>
      <c r="C296" s="222" t="s">
        <v>587</v>
      </c>
      <c r="D296" s="222" t="s">
        <v>154</v>
      </c>
      <c r="E296" s="223" t="s">
        <v>588</v>
      </c>
      <c r="F296" s="224" t="s">
        <v>589</v>
      </c>
      <c r="G296" s="225" t="s">
        <v>225</v>
      </c>
      <c r="H296" s="226">
        <v>829.822</v>
      </c>
      <c r="I296" s="227"/>
      <c r="J296" s="228">
        <f>ROUND(I296*H296,2)</f>
        <v>0</v>
      </c>
      <c r="K296" s="224" t="s">
        <v>158</v>
      </c>
      <c r="L296" s="57"/>
      <c r="M296" s="229"/>
      <c r="N296" s="230" t="s">
        <v>45</v>
      </c>
      <c r="O296" s="32"/>
      <c r="P296" s="231">
        <f>O296*H296</f>
        <v>0</v>
      </c>
      <c r="Q296" s="231">
        <v>0</v>
      </c>
      <c r="R296" s="231">
        <f>Q296*H296</f>
        <v>0</v>
      </c>
      <c r="S296" s="231">
        <v>0</v>
      </c>
      <c r="T296" s="232">
        <f>S296*H296</f>
        <v>0</v>
      </c>
      <c r="AR296" s="10" t="s">
        <v>159</v>
      </c>
      <c r="AT296" s="10" t="s">
        <v>154</v>
      </c>
      <c r="AU296" s="10" t="s">
        <v>81</v>
      </c>
      <c r="AY296" s="10" t="s">
        <v>152</v>
      </c>
      <c r="BE296" s="233">
        <f>IF(N296="základní",J296,0)</f>
        <v>0</v>
      </c>
      <c r="BF296" s="233">
        <f>IF(N296="snížená",J296,0)</f>
        <v>0</v>
      </c>
      <c r="BG296" s="233">
        <f>IF(N296="zákl. přenesená",J296,0)</f>
        <v>0</v>
      </c>
      <c r="BH296" s="233">
        <f>IF(N296="sníž. přenesená",J296,0)</f>
        <v>0</v>
      </c>
      <c r="BI296" s="233">
        <f>IF(N296="nulová",J296,0)</f>
        <v>0</v>
      </c>
      <c r="BJ296" s="10" t="s">
        <v>23</v>
      </c>
      <c r="BK296" s="233">
        <f>ROUND(I296*H296,2)</f>
        <v>0</v>
      </c>
      <c r="BL296" s="10" t="s">
        <v>159</v>
      </c>
      <c r="BM296" s="10" t="s">
        <v>590</v>
      </c>
    </row>
    <row r="297" spans="2:51" s="234" customFormat="1" ht="12.8">
      <c r="B297" s="235"/>
      <c r="C297" s="236"/>
      <c r="D297" s="237" t="s">
        <v>165</v>
      </c>
      <c r="E297" s="236"/>
      <c r="F297" s="239" t="s">
        <v>591</v>
      </c>
      <c r="G297" s="236"/>
      <c r="H297" s="240">
        <v>829.822</v>
      </c>
      <c r="I297" s="241"/>
      <c r="J297" s="236"/>
      <c r="K297" s="236"/>
      <c r="L297" s="242"/>
      <c r="M297" s="243"/>
      <c r="N297" s="244"/>
      <c r="O297" s="244"/>
      <c r="P297" s="244"/>
      <c r="Q297" s="244"/>
      <c r="R297" s="244"/>
      <c r="S297" s="244"/>
      <c r="T297" s="245"/>
      <c r="AT297" s="246" t="s">
        <v>165</v>
      </c>
      <c r="AU297" s="246" t="s">
        <v>81</v>
      </c>
      <c r="AV297" s="234" t="s">
        <v>81</v>
      </c>
      <c r="AW297" s="234" t="s">
        <v>6</v>
      </c>
      <c r="AX297" s="234" t="s">
        <v>23</v>
      </c>
      <c r="AY297" s="246" t="s">
        <v>152</v>
      </c>
    </row>
    <row r="298" spans="2:65" s="30" customFormat="1" ht="22.5" customHeight="1">
      <c r="B298" s="31"/>
      <c r="C298" s="222" t="s">
        <v>592</v>
      </c>
      <c r="D298" s="222" t="s">
        <v>154</v>
      </c>
      <c r="E298" s="223" t="s">
        <v>593</v>
      </c>
      <c r="F298" s="224" t="s">
        <v>594</v>
      </c>
      <c r="G298" s="225" t="s">
        <v>225</v>
      </c>
      <c r="H298" s="226">
        <v>59.273</v>
      </c>
      <c r="I298" s="227"/>
      <c r="J298" s="228">
        <f>ROUND(I298*H298,2)</f>
        <v>0</v>
      </c>
      <c r="K298" s="224" t="s">
        <v>158</v>
      </c>
      <c r="L298" s="57"/>
      <c r="M298" s="229"/>
      <c r="N298" s="230" t="s">
        <v>45</v>
      </c>
      <c r="O298" s="32"/>
      <c r="P298" s="231">
        <f>O298*H298</f>
        <v>0</v>
      </c>
      <c r="Q298" s="231">
        <v>0</v>
      </c>
      <c r="R298" s="231">
        <f>Q298*H298</f>
        <v>0</v>
      </c>
      <c r="S298" s="231">
        <v>0</v>
      </c>
      <c r="T298" s="232">
        <f>S298*H298</f>
        <v>0</v>
      </c>
      <c r="AR298" s="10" t="s">
        <v>159</v>
      </c>
      <c r="AT298" s="10" t="s">
        <v>154</v>
      </c>
      <c r="AU298" s="10" t="s">
        <v>81</v>
      </c>
      <c r="AY298" s="10" t="s">
        <v>152</v>
      </c>
      <c r="BE298" s="233">
        <f>IF(N298="základní",J298,0)</f>
        <v>0</v>
      </c>
      <c r="BF298" s="233">
        <f>IF(N298="snížená",J298,0)</f>
        <v>0</v>
      </c>
      <c r="BG298" s="233">
        <f>IF(N298="zákl. přenesená",J298,0)</f>
        <v>0</v>
      </c>
      <c r="BH298" s="233">
        <f>IF(N298="sníž. přenesená",J298,0)</f>
        <v>0</v>
      </c>
      <c r="BI298" s="233">
        <f>IF(N298="nulová",J298,0)</f>
        <v>0</v>
      </c>
      <c r="BJ298" s="10" t="s">
        <v>23</v>
      </c>
      <c r="BK298" s="233">
        <f>ROUND(I298*H298,2)</f>
        <v>0</v>
      </c>
      <c r="BL298" s="10" t="s">
        <v>159</v>
      </c>
      <c r="BM298" s="10" t="s">
        <v>595</v>
      </c>
    </row>
    <row r="299" spans="2:63" s="204" customFormat="1" ht="29.9" customHeight="1">
      <c r="B299" s="205"/>
      <c r="C299" s="206"/>
      <c r="D299" s="219" t="s">
        <v>73</v>
      </c>
      <c r="E299" s="220" t="s">
        <v>596</v>
      </c>
      <c r="F299" s="220" t="s">
        <v>597</v>
      </c>
      <c r="G299" s="206"/>
      <c r="H299" s="206"/>
      <c r="I299" s="209"/>
      <c r="J299" s="221">
        <f>BK299</f>
        <v>0</v>
      </c>
      <c r="K299" s="206"/>
      <c r="L299" s="211"/>
      <c r="M299" s="212"/>
      <c r="N299" s="213"/>
      <c r="O299" s="213"/>
      <c r="P299" s="214">
        <f>P300</f>
        <v>0</v>
      </c>
      <c r="Q299" s="213"/>
      <c r="R299" s="214">
        <f>R300</f>
        <v>0</v>
      </c>
      <c r="S299" s="213"/>
      <c r="T299" s="215">
        <f>T300</f>
        <v>0</v>
      </c>
      <c r="AR299" s="216" t="s">
        <v>23</v>
      </c>
      <c r="AT299" s="217" t="s">
        <v>73</v>
      </c>
      <c r="AU299" s="217" t="s">
        <v>23</v>
      </c>
      <c r="AY299" s="216" t="s">
        <v>152</v>
      </c>
      <c r="BK299" s="218">
        <f>BK300</f>
        <v>0</v>
      </c>
    </row>
    <row r="300" spans="2:65" s="30" customFormat="1" ht="44.25" customHeight="1">
      <c r="B300" s="31"/>
      <c r="C300" s="222" t="s">
        <v>598</v>
      </c>
      <c r="D300" s="222" t="s">
        <v>154</v>
      </c>
      <c r="E300" s="223" t="s">
        <v>599</v>
      </c>
      <c r="F300" s="224" t="s">
        <v>600</v>
      </c>
      <c r="G300" s="225" t="s">
        <v>225</v>
      </c>
      <c r="H300" s="226">
        <v>143.659</v>
      </c>
      <c r="I300" s="227"/>
      <c r="J300" s="228">
        <f>ROUND(I300*H300,2)</f>
        <v>0</v>
      </c>
      <c r="K300" s="224" t="s">
        <v>158</v>
      </c>
      <c r="L300" s="57"/>
      <c r="M300" s="229"/>
      <c r="N300" s="230" t="s">
        <v>45</v>
      </c>
      <c r="O300" s="32"/>
      <c r="P300" s="231">
        <f>O300*H300</f>
        <v>0</v>
      </c>
      <c r="Q300" s="231">
        <v>0</v>
      </c>
      <c r="R300" s="231">
        <f>Q300*H300</f>
        <v>0</v>
      </c>
      <c r="S300" s="231">
        <v>0</v>
      </c>
      <c r="T300" s="232">
        <f>S300*H300</f>
        <v>0</v>
      </c>
      <c r="AR300" s="10" t="s">
        <v>159</v>
      </c>
      <c r="AT300" s="10" t="s">
        <v>154</v>
      </c>
      <c r="AU300" s="10" t="s">
        <v>81</v>
      </c>
      <c r="AY300" s="10" t="s">
        <v>152</v>
      </c>
      <c r="BE300" s="233">
        <f>IF(N300="základní",J300,0)</f>
        <v>0</v>
      </c>
      <c r="BF300" s="233">
        <f>IF(N300="snížená",J300,0)</f>
        <v>0</v>
      </c>
      <c r="BG300" s="233">
        <f>IF(N300="zákl. přenesená",J300,0)</f>
        <v>0</v>
      </c>
      <c r="BH300" s="233">
        <f>IF(N300="sníž. přenesená",J300,0)</f>
        <v>0</v>
      </c>
      <c r="BI300" s="233">
        <f>IF(N300="nulová",J300,0)</f>
        <v>0</v>
      </c>
      <c r="BJ300" s="10" t="s">
        <v>23</v>
      </c>
      <c r="BK300" s="233">
        <f>ROUND(I300*H300,2)</f>
        <v>0</v>
      </c>
      <c r="BL300" s="10" t="s">
        <v>159</v>
      </c>
      <c r="BM300" s="10" t="s">
        <v>601</v>
      </c>
    </row>
    <row r="301" spans="2:63" s="204" customFormat="1" ht="37.5" customHeight="1">
      <c r="B301" s="205"/>
      <c r="C301" s="206"/>
      <c r="D301" s="207" t="s">
        <v>73</v>
      </c>
      <c r="E301" s="208" t="s">
        <v>602</v>
      </c>
      <c r="F301" s="208" t="s">
        <v>603</v>
      </c>
      <c r="G301" s="206"/>
      <c r="H301" s="206"/>
      <c r="I301" s="209"/>
      <c r="J301" s="210">
        <f>BK301</f>
        <v>0</v>
      </c>
      <c r="K301" s="206"/>
      <c r="L301" s="211"/>
      <c r="M301" s="212"/>
      <c r="N301" s="213"/>
      <c r="O301" s="213"/>
      <c r="P301" s="214">
        <f>P302+P327+P342+P359+P368+P374+P391+P421+P435+P442+P450</f>
        <v>0</v>
      </c>
      <c r="Q301" s="213"/>
      <c r="R301" s="214">
        <f>R302+R327+R342+R359+R368+R374+R391+R421+R435+R442+R450</f>
        <v>1.14020958</v>
      </c>
      <c r="S301" s="213"/>
      <c r="T301" s="215">
        <f>T302+T327+T342+T359+T368+T374+T391+T421+T435+T442+T450</f>
        <v>0.02982515</v>
      </c>
      <c r="AR301" s="216" t="s">
        <v>81</v>
      </c>
      <c r="AT301" s="217" t="s">
        <v>73</v>
      </c>
      <c r="AU301" s="217" t="s">
        <v>74</v>
      </c>
      <c r="AY301" s="216" t="s">
        <v>152</v>
      </c>
      <c r="BK301" s="218">
        <f>BK302+BK327+BK342+BK359+BK368+BK374+BK391+BK421+BK435+BK442+BK450</f>
        <v>0</v>
      </c>
    </row>
    <row r="302" spans="2:63" s="204" customFormat="1" ht="19.95" customHeight="1">
      <c r="B302" s="205"/>
      <c r="C302" s="206"/>
      <c r="D302" s="219" t="s">
        <v>73</v>
      </c>
      <c r="E302" s="220" t="s">
        <v>604</v>
      </c>
      <c r="F302" s="220" t="s">
        <v>605</v>
      </c>
      <c r="G302" s="206"/>
      <c r="H302" s="206"/>
      <c r="I302" s="209"/>
      <c r="J302" s="221">
        <f>BK302</f>
        <v>0</v>
      </c>
      <c r="K302" s="206"/>
      <c r="L302" s="211"/>
      <c r="M302" s="212"/>
      <c r="N302" s="213"/>
      <c r="O302" s="213"/>
      <c r="P302" s="214">
        <f>SUM(P303:P326)</f>
        <v>0</v>
      </c>
      <c r="Q302" s="213"/>
      <c r="R302" s="214">
        <f>SUM(R303:R326)</f>
        <v>0.22084805</v>
      </c>
      <c r="S302" s="213"/>
      <c r="T302" s="215">
        <f>SUM(T303:T326)</f>
        <v>0</v>
      </c>
      <c r="AR302" s="216" t="s">
        <v>81</v>
      </c>
      <c r="AT302" s="217" t="s">
        <v>73</v>
      </c>
      <c r="AU302" s="217" t="s">
        <v>23</v>
      </c>
      <c r="AY302" s="216" t="s">
        <v>152</v>
      </c>
      <c r="BK302" s="218">
        <f>SUM(BK303:BK326)</f>
        <v>0</v>
      </c>
    </row>
    <row r="303" spans="2:65" s="30" customFormat="1" ht="57" customHeight="1">
      <c r="B303" s="31"/>
      <c r="C303" s="222" t="s">
        <v>606</v>
      </c>
      <c r="D303" s="222" t="s">
        <v>154</v>
      </c>
      <c r="E303" s="223" t="s">
        <v>607</v>
      </c>
      <c r="F303" s="224" t="s">
        <v>608</v>
      </c>
      <c r="G303" s="225" t="s">
        <v>257</v>
      </c>
      <c r="H303" s="226">
        <v>138.904</v>
      </c>
      <c r="I303" s="227"/>
      <c r="J303" s="228">
        <f>ROUND(I303*H303,2)</f>
        <v>0</v>
      </c>
      <c r="K303" s="224"/>
      <c r="L303" s="57"/>
      <c r="M303" s="229"/>
      <c r="N303" s="230" t="s">
        <v>45</v>
      </c>
      <c r="O303" s="32"/>
      <c r="P303" s="231">
        <f>O303*H303</f>
        <v>0</v>
      </c>
      <c r="Q303" s="231">
        <v>0.00072</v>
      </c>
      <c r="R303" s="231">
        <f>Q303*H303</f>
        <v>0.10001088</v>
      </c>
      <c r="S303" s="231">
        <v>0</v>
      </c>
      <c r="T303" s="232">
        <f>S303*H303</f>
        <v>0</v>
      </c>
      <c r="AR303" s="10" t="s">
        <v>232</v>
      </c>
      <c r="AT303" s="10" t="s">
        <v>154</v>
      </c>
      <c r="AU303" s="10" t="s">
        <v>81</v>
      </c>
      <c r="AY303" s="10" t="s">
        <v>152</v>
      </c>
      <c r="BE303" s="233">
        <f>IF(N303="základní",J303,0)</f>
        <v>0</v>
      </c>
      <c r="BF303" s="233">
        <f>IF(N303="snížená",J303,0)</f>
        <v>0</v>
      </c>
      <c r="BG303" s="233">
        <f>IF(N303="zákl. přenesená",J303,0)</f>
        <v>0</v>
      </c>
      <c r="BH303" s="233">
        <f>IF(N303="sníž. přenesená",J303,0)</f>
        <v>0</v>
      </c>
      <c r="BI303" s="233">
        <f>IF(N303="nulová",J303,0)</f>
        <v>0</v>
      </c>
      <c r="BJ303" s="10" t="s">
        <v>23</v>
      </c>
      <c r="BK303" s="233">
        <f>ROUND(I303*H303,2)</f>
        <v>0</v>
      </c>
      <c r="BL303" s="10" t="s">
        <v>232</v>
      </c>
      <c r="BM303" s="10" t="s">
        <v>609</v>
      </c>
    </row>
    <row r="304" spans="2:47" s="30" customFormat="1" ht="102.75">
      <c r="B304" s="31"/>
      <c r="C304" s="59"/>
      <c r="D304" s="250" t="s">
        <v>556</v>
      </c>
      <c r="E304" s="59"/>
      <c r="F304" s="284" t="s">
        <v>610</v>
      </c>
      <c r="G304" s="59"/>
      <c r="H304" s="59"/>
      <c r="I304" s="187"/>
      <c r="J304" s="59"/>
      <c r="K304" s="59"/>
      <c r="L304" s="57"/>
      <c r="M304" s="285"/>
      <c r="N304" s="32"/>
      <c r="O304" s="32"/>
      <c r="P304" s="32"/>
      <c r="Q304" s="32"/>
      <c r="R304" s="32"/>
      <c r="S304" s="32"/>
      <c r="T304" s="79"/>
      <c r="AT304" s="10" t="s">
        <v>556</v>
      </c>
      <c r="AU304" s="10" t="s">
        <v>81</v>
      </c>
    </row>
    <row r="305" spans="2:51" s="234" customFormat="1" ht="12.8">
      <c r="B305" s="235"/>
      <c r="C305" s="236"/>
      <c r="D305" s="237" t="s">
        <v>165</v>
      </c>
      <c r="E305" s="238"/>
      <c r="F305" s="239" t="s">
        <v>611</v>
      </c>
      <c r="G305" s="236"/>
      <c r="H305" s="240">
        <v>138.904</v>
      </c>
      <c r="I305" s="241"/>
      <c r="J305" s="236"/>
      <c r="K305" s="236"/>
      <c r="L305" s="242"/>
      <c r="M305" s="243"/>
      <c r="N305" s="244"/>
      <c r="O305" s="244"/>
      <c r="P305" s="244"/>
      <c r="Q305" s="244"/>
      <c r="R305" s="244"/>
      <c r="S305" s="244"/>
      <c r="T305" s="245"/>
      <c r="AT305" s="246" t="s">
        <v>165</v>
      </c>
      <c r="AU305" s="246" t="s">
        <v>81</v>
      </c>
      <c r="AV305" s="234" t="s">
        <v>81</v>
      </c>
      <c r="AW305" s="234" t="s">
        <v>37</v>
      </c>
      <c r="AX305" s="234" t="s">
        <v>23</v>
      </c>
      <c r="AY305" s="246" t="s">
        <v>152</v>
      </c>
    </row>
    <row r="306" spans="2:65" s="30" customFormat="1" ht="31.5" customHeight="1">
      <c r="B306" s="31"/>
      <c r="C306" s="222" t="s">
        <v>612</v>
      </c>
      <c r="D306" s="222" t="s">
        <v>154</v>
      </c>
      <c r="E306" s="223" t="s">
        <v>613</v>
      </c>
      <c r="F306" s="224" t="s">
        <v>614</v>
      </c>
      <c r="G306" s="225" t="s">
        <v>257</v>
      </c>
      <c r="H306" s="226">
        <v>88.7</v>
      </c>
      <c r="I306" s="227"/>
      <c r="J306" s="228">
        <f>ROUND(I306*H306,2)</f>
        <v>0</v>
      </c>
      <c r="K306" s="224" t="s">
        <v>158</v>
      </c>
      <c r="L306" s="57"/>
      <c r="M306" s="229"/>
      <c r="N306" s="230" t="s">
        <v>45</v>
      </c>
      <c r="O306" s="32"/>
      <c r="P306" s="231">
        <f>O306*H306</f>
        <v>0</v>
      </c>
      <c r="Q306" s="231">
        <v>0</v>
      </c>
      <c r="R306" s="231">
        <f>Q306*H306</f>
        <v>0</v>
      </c>
      <c r="S306" s="231">
        <v>0</v>
      </c>
      <c r="T306" s="232">
        <f>S306*H306</f>
        <v>0</v>
      </c>
      <c r="AR306" s="10" t="s">
        <v>232</v>
      </c>
      <c r="AT306" s="10" t="s">
        <v>154</v>
      </c>
      <c r="AU306" s="10" t="s">
        <v>81</v>
      </c>
      <c r="AY306" s="10" t="s">
        <v>152</v>
      </c>
      <c r="BE306" s="233">
        <f>IF(N306="základní",J306,0)</f>
        <v>0</v>
      </c>
      <c r="BF306" s="233">
        <f>IF(N306="snížená",J306,0)</f>
        <v>0</v>
      </c>
      <c r="BG306" s="233">
        <f>IF(N306="zákl. přenesená",J306,0)</f>
        <v>0</v>
      </c>
      <c r="BH306" s="233">
        <f>IF(N306="sníž. přenesená",J306,0)</f>
        <v>0</v>
      </c>
      <c r="BI306" s="233">
        <f>IF(N306="nulová",J306,0)</f>
        <v>0</v>
      </c>
      <c r="BJ306" s="10" t="s">
        <v>23</v>
      </c>
      <c r="BK306" s="233">
        <f>ROUND(I306*H306,2)</f>
        <v>0</v>
      </c>
      <c r="BL306" s="10" t="s">
        <v>232</v>
      </c>
      <c r="BM306" s="10" t="s">
        <v>615</v>
      </c>
    </row>
    <row r="307" spans="2:51" s="234" customFormat="1" ht="12.8">
      <c r="B307" s="235"/>
      <c r="C307" s="236"/>
      <c r="D307" s="237" t="s">
        <v>165</v>
      </c>
      <c r="E307" s="238"/>
      <c r="F307" s="239" t="s">
        <v>616</v>
      </c>
      <c r="G307" s="236"/>
      <c r="H307" s="240">
        <v>88.7</v>
      </c>
      <c r="I307" s="241"/>
      <c r="J307" s="236"/>
      <c r="K307" s="236"/>
      <c r="L307" s="242"/>
      <c r="M307" s="243"/>
      <c r="N307" s="244"/>
      <c r="O307" s="244"/>
      <c r="P307" s="244"/>
      <c r="Q307" s="244"/>
      <c r="R307" s="244"/>
      <c r="S307" s="244"/>
      <c r="T307" s="245"/>
      <c r="AT307" s="246" t="s">
        <v>165</v>
      </c>
      <c r="AU307" s="246" t="s">
        <v>81</v>
      </c>
      <c r="AV307" s="234" t="s">
        <v>81</v>
      </c>
      <c r="AW307" s="234" t="s">
        <v>37</v>
      </c>
      <c r="AX307" s="234" t="s">
        <v>23</v>
      </c>
      <c r="AY307" s="246" t="s">
        <v>152</v>
      </c>
    </row>
    <row r="308" spans="2:65" s="30" customFormat="1" ht="31.5" customHeight="1">
      <c r="B308" s="31"/>
      <c r="C308" s="274" t="s">
        <v>617</v>
      </c>
      <c r="D308" s="274" t="s">
        <v>233</v>
      </c>
      <c r="E308" s="275" t="s">
        <v>618</v>
      </c>
      <c r="F308" s="276" t="s">
        <v>619</v>
      </c>
      <c r="G308" s="277" t="s">
        <v>257</v>
      </c>
      <c r="H308" s="278">
        <v>93.135</v>
      </c>
      <c r="I308" s="279"/>
      <c r="J308" s="280">
        <f>ROUND(I308*H308,2)</f>
        <v>0</v>
      </c>
      <c r="K308" s="276"/>
      <c r="L308" s="281"/>
      <c r="M308" s="282"/>
      <c r="N308" s="283" t="s">
        <v>45</v>
      </c>
      <c r="O308" s="32"/>
      <c r="P308" s="231">
        <f>O308*H308</f>
        <v>0</v>
      </c>
      <c r="Q308" s="231">
        <v>0</v>
      </c>
      <c r="R308" s="231">
        <f>Q308*H308</f>
        <v>0</v>
      </c>
      <c r="S308" s="231">
        <v>0</v>
      </c>
      <c r="T308" s="232">
        <f>S308*H308</f>
        <v>0</v>
      </c>
      <c r="AR308" s="10" t="s">
        <v>313</v>
      </c>
      <c r="AT308" s="10" t="s">
        <v>233</v>
      </c>
      <c r="AU308" s="10" t="s">
        <v>81</v>
      </c>
      <c r="AY308" s="10" t="s">
        <v>152</v>
      </c>
      <c r="BE308" s="233">
        <f>IF(N308="základní",J308,0)</f>
        <v>0</v>
      </c>
      <c r="BF308" s="233">
        <f>IF(N308="snížená",J308,0)</f>
        <v>0</v>
      </c>
      <c r="BG308" s="233">
        <f>IF(N308="zákl. přenesená",J308,0)</f>
        <v>0</v>
      </c>
      <c r="BH308" s="233">
        <f>IF(N308="sníž. přenesená",J308,0)</f>
        <v>0</v>
      </c>
      <c r="BI308" s="233">
        <f>IF(N308="nulová",J308,0)</f>
        <v>0</v>
      </c>
      <c r="BJ308" s="10" t="s">
        <v>23</v>
      </c>
      <c r="BK308" s="233">
        <f>ROUND(I308*H308,2)</f>
        <v>0</v>
      </c>
      <c r="BL308" s="10" t="s">
        <v>232</v>
      </c>
      <c r="BM308" s="10" t="s">
        <v>620</v>
      </c>
    </row>
    <row r="309" spans="2:51" s="234" customFormat="1" ht="12.8">
      <c r="B309" s="235"/>
      <c r="C309" s="236"/>
      <c r="D309" s="237" t="s">
        <v>165</v>
      </c>
      <c r="E309" s="236"/>
      <c r="F309" s="239" t="s">
        <v>621</v>
      </c>
      <c r="G309" s="236"/>
      <c r="H309" s="240">
        <v>93.135</v>
      </c>
      <c r="I309" s="241"/>
      <c r="J309" s="236"/>
      <c r="K309" s="236"/>
      <c r="L309" s="242"/>
      <c r="M309" s="243"/>
      <c r="N309" s="244"/>
      <c r="O309" s="244"/>
      <c r="P309" s="244"/>
      <c r="Q309" s="244"/>
      <c r="R309" s="244"/>
      <c r="S309" s="244"/>
      <c r="T309" s="245"/>
      <c r="AT309" s="246" t="s">
        <v>165</v>
      </c>
      <c r="AU309" s="246" t="s">
        <v>81</v>
      </c>
      <c r="AV309" s="234" t="s">
        <v>81</v>
      </c>
      <c r="AW309" s="234" t="s">
        <v>6</v>
      </c>
      <c r="AX309" s="234" t="s">
        <v>23</v>
      </c>
      <c r="AY309" s="246" t="s">
        <v>152</v>
      </c>
    </row>
    <row r="310" spans="2:65" s="30" customFormat="1" ht="31.5" customHeight="1">
      <c r="B310" s="31"/>
      <c r="C310" s="222" t="s">
        <v>622</v>
      </c>
      <c r="D310" s="222" t="s">
        <v>154</v>
      </c>
      <c r="E310" s="223" t="s">
        <v>613</v>
      </c>
      <c r="F310" s="224" t="s">
        <v>614</v>
      </c>
      <c r="G310" s="225" t="s">
        <v>257</v>
      </c>
      <c r="H310" s="226">
        <v>88.7</v>
      </c>
      <c r="I310" s="227"/>
      <c r="J310" s="228">
        <f>ROUND(I310*H310,2)</f>
        <v>0</v>
      </c>
      <c r="K310" s="224" t="s">
        <v>158</v>
      </c>
      <c r="L310" s="57"/>
      <c r="M310" s="229"/>
      <c r="N310" s="230" t="s">
        <v>45</v>
      </c>
      <c r="O310" s="32"/>
      <c r="P310" s="231">
        <f>O310*H310</f>
        <v>0</v>
      </c>
      <c r="Q310" s="231">
        <v>0</v>
      </c>
      <c r="R310" s="231">
        <f>Q310*H310</f>
        <v>0</v>
      </c>
      <c r="S310" s="231">
        <v>0</v>
      </c>
      <c r="T310" s="232">
        <f>S310*H310</f>
        <v>0</v>
      </c>
      <c r="AR310" s="10" t="s">
        <v>232</v>
      </c>
      <c r="AT310" s="10" t="s">
        <v>154</v>
      </c>
      <c r="AU310" s="10" t="s">
        <v>81</v>
      </c>
      <c r="AY310" s="10" t="s">
        <v>152</v>
      </c>
      <c r="BE310" s="233">
        <f>IF(N310="základní",J310,0)</f>
        <v>0</v>
      </c>
      <c r="BF310" s="233">
        <f>IF(N310="snížená",J310,0)</f>
        <v>0</v>
      </c>
      <c r="BG310" s="233">
        <f>IF(N310="zákl. přenesená",J310,0)</f>
        <v>0</v>
      </c>
      <c r="BH310" s="233">
        <f>IF(N310="sníž. přenesená",J310,0)</f>
        <v>0</v>
      </c>
      <c r="BI310" s="233">
        <f>IF(N310="nulová",J310,0)</f>
        <v>0</v>
      </c>
      <c r="BJ310" s="10" t="s">
        <v>23</v>
      </c>
      <c r="BK310" s="233">
        <f>ROUND(I310*H310,2)</f>
        <v>0</v>
      </c>
      <c r="BL310" s="10" t="s">
        <v>232</v>
      </c>
      <c r="BM310" s="10" t="s">
        <v>623</v>
      </c>
    </row>
    <row r="311" spans="2:65" s="30" customFormat="1" ht="31.5" customHeight="1">
      <c r="B311" s="31"/>
      <c r="C311" s="222" t="s">
        <v>624</v>
      </c>
      <c r="D311" s="222" t="s">
        <v>154</v>
      </c>
      <c r="E311" s="223" t="s">
        <v>625</v>
      </c>
      <c r="F311" s="224" t="s">
        <v>626</v>
      </c>
      <c r="G311" s="225" t="s">
        <v>257</v>
      </c>
      <c r="H311" s="226">
        <v>50.182</v>
      </c>
      <c r="I311" s="227"/>
      <c r="J311" s="228">
        <f>ROUND(I311*H311,2)</f>
        <v>0</v>
      </c>
      <c r="K311" s="224" t="s">
        <v>158</v>
      </c>
      <c r="L311" s="57"/>
      <c r="M311" s="229"/>
      <c r="N311" s="230" t="s">
        <v>45</v>
      </c>
      <c r="O311" s="32"/>
      <c r="P311" s="231">
        <f>O311*H311</f>
        <v>0</v>
      </c>
      <c r="Q311" s="231">
        <v>0</v>
      </c>
      <c r="R311" s="231">
        <f>Q311*H311</f>
        <v>0</v>
      </c>
      <c r="S311" s="231">
        <v>0</v>
      </c>
      <c r="T311" s="232">
        <f>S311*H311</f>
        <v>0</v>
      </c>
      <c r="AR311" s="10" t="s">
        <v>232</v>
      </c>
      <c r="AT311" s="10" t="s">
        <v>154</v>
      </c>
      <c r="AU311" s="10" t="s">
        <v>81</v>
      </c>
      <c r="AY311" s="10" t="s">
        <v>152</v>
      </c>
      <c r="BE311" s="233">
        <f>IF(N311="základní",J311,0)</f>
        <v>0</v>
      </c>
      <c r="BF311" s="233">
        <f>IF(N311="snížená",J311,0)</f>
        <v>0</v>
      </c>
      <c r="BG311" s="233">
        <f>IF(N311="zákl. přenesená",J311,0)</f>
        <v>0</v>
      </c>
      <c r="BH311" s="233">
        <f>IF(N311="sníž. přenesená",J311,0)</f>
        <v>0</v>
      </c>
      <c r="BI311" s="233">
        <f>IF(N311="nulová",J311,0)</f>
        <v>0</v>
      </c>
      <c r="BJ311" s="10" t="s">
        <v>23</v>
      </c>
      <c r="BK311" s="233">
        <f>ROUND(I311*H311,2)</f>
        <v>0</v>
      </c>
      <c r="BL311" s="10" t="s">
        <v>232</v>
      </c>
      <c r="BM311" s="10" t="s">
        <v>627</v>
      </c>
    </row>
    <row r="312" spans="2:51" s="234" customFormat="1" ht="12.8">
      <c r="B312" s="235"/>
      <c r="C312" s="236"/>
      <c r="D312" s="237" t="s">
        <v>165</v>
      </c>
      <c r="E312" s="238"/>
      <c r="F312" s="239" t="s">
        <v>628</v>
      </c>
      <c r="G312" s="236"/>
      <c r="H312" s="240">
        <v>50.182</v>
      </c>
      <c r="I312" s="241"/>
      <c r="J312" s="236"/>
      <c r="K312" s="236"/>
      <c r="L312" s="242"/>
      <c r="M312" s="243"/>
      <c r="N312" s="244"/>
      <c r="O312" s="244"/>
      <c r="P312" s="244"/>
      <c r="Q312" s="244"/>
      <c r="R312" s="244"/>
      <c r="S312" s="244"/>
      <c r="T312" s="245"/>
      <c r="AT312" s="246" t="s">
        <v>165</v>
      </c>
      <c r="AU312" s="246" t="s">
        <v>81</v>
      </c>
      <c r="AV312" s="234" t="s">
        <v>81</v>
      </c>
      <c r="AW312" s="234" t="s">
        <v>37</v>
      </c>
      <c r="AX312" s="234" t="s">
        <v>23</v>
      </c>
      <c r="AY312" s="246" t="s">
        <v>152</v>
      </c>
    </row>
    <row r="313" spans="2:65" s="30" customFormat="1" ht="31.5" customHeight="1">
      <c r="B313" s="31"/>
      <c r="C313" s="274" t="s">
        <v>629</v>
      </c>
      <c r="D313" s="274" t="s">
        <v>233</v>
      </c>
      <c r="E313" s="275" t="s">
        <v>630</v>
      </c>
      <c r="F313" s="276" t="s">
        <v>631</v>
      </c>
      <c r="G313" s="277" t="s">
        <v>257</v>
      </c>
      <c r="H313" s="278">
        <v>145.826</v>
      </c>
      <c r="I313" s="279"/>
      <c r="J313" s="280">
        <f>ROUND(I313*H313,2)</f>
        <v>0</v>
      </c>
      <c r="K313" s="276" t="s">
        <v>158</v>
      </c>
      <c r="L313" s="281"/>
      <c r="M313" s="282"/>
      <c r="N313" s="283" t="s">
        <v>45</v>
      </c>
      <c r="O313" s="32"/>
      <c r="P313" s="231">
        <f>O313*H313</f>
        <v>0</v>
      </c>
      <c r="Q313" s="231">
        <v>0.0003</v>
      </c>
      <c r="R313" s="231">
        <f>Q313*H313</f>
        <v>0.0437478</v>
      </c>
      <c r="S313" s="231">
        <v>0</v>
      </c>
      <c r="T313" s="232">
        <f>S313*H313</f>
        <v>0</v>
      </c>
      <c r="AR313" s="10" t="s">
        <v>313</v>
      </c>
      <c r="AT313" s="10" t="s">
        <v>233</v>
      </c>
      <c r="AU313" s="10" t="s">
        <v>81</v>
      </c>
      <c r="AY313" s="10" t="s">
        <v>152</v>
      </c>
      <c r="BE313" s="233">
        <f>IF(N313="základní",J313,0)</f>
        <v>0</v>
      </c>
      <c r="BF313" s="233">
        <f>IF(N313="snížená",J313,0)</f>
        <v>0</v>
      </c>
      <c r="BG313" s="233">
        <f>IF(N313="zákl. přenesená",J313,0)</f>
        <v>0</v>
      </c>
      <c r="BH313" s="233">
        <f>IF(N313="sníž. přenesená",J313,0)</f>
        <v>0</v>
      </c>
      <c r="BI313" s="233">
        <f>IF(N313="nulová",J313,0)</f>
        <v>0</v>
      </c>
      <c r="BJ313" s="10" t="s">
        <v>23</v>
      </c>
      <c r="BK313" s="233">
        <f>ROUND(I313*H313,2)</f>
        <v>0</v>
      </c>
      <c r="BL313" s="10" t="s">
        <v>232</v>
      </c>
      <c r="BM313" s="10" t="s">
        <v>632</v>
      </c>
    </row>
    <row r="314" spans="2:47" s="30" customFormat="1" ht="21.75">
      <c r="B314" s="31"/>
      <c r="C314" s="59"/>
      <c r="D314" s="250" t="s">
        <v>556</v>
      </c>
      <c r="E314" s="59"/>
      <c r="F314" s="284" t="s">
        <v>633</v>
      </c>
      <c r="G314" s="59"/>
      <c r="H314" s="59"/>
      <c r="I314" s="187"/>
      <c r="J314" s="59"/>
      <c r="K314" s="59"/>
      <c r="L314" s="57"/>
      <c r="M314" s="285"/>
      <c r="N314" s="32"/>
      <c r="O314" s="32"/>
      <c r="P314" s="32"/>
      <c r="Q314" s="32"/>
      <c r="R314" s="32"/>
      <c r="S314" s="32"/>
      <c r="T314" s="79"/>
      <c r="AT314" s="10" t="s">
        <v>556</v>
      </c>
      <c r="AU314" s="10" t="s">
        <v>81</v>
      </c>
    </row>
    <row r="315" spans="2:51" s="234" customFormat="1" ht="12.8">
      <c r="B315" s="235"/>
      <c r="C315" s="236"/>
      <c r="D315" s="237" t="s">
        <v>165</v>
      </c>
      <c r="E315" s="236"/>
      <c r="F315" s="239" t="s">
        <v>634</v>
      </c>
      <c r="G315" s="236"/>
      <c r="H315" s="240">
        <v>145.826</v>
      </c>
      <c r="I315" s="241"/>
      <c r="J315" s="236"/>
      <c r="K315" s="236"/>
      <c r="L315" s="242"/>
      <c r="M315" s="243"/>
      <c r="N315" s="244"/>
      <c r="O315" s="244"/>
      <c r="P315" s="244"/>
      <c r="Q315" s="244"/>
      <c r="R315" s="244"/>
      <c r="S315" s="244"/>
      <c r="T315" s="245"/>
      <c r="AT315" s="246" t="s">
        <v>165</v>
      </c>
      <c r="AU315" s="246" t="s">
        <v>81</v>
      </c>
      <c r="AV315" s="234" t="s">
        <v>81</v>
      </c>
      <c r="AW315" s="234" t="s">
        <v>6</v>
      </c>
      <c r="AX315" s="234" t="s">
        <v>23</v>
      </c>
      <c r="AY315" s="246" t="s">
        <v>152</v>
      </c>
    </row>
    <row r="316" spans="2:65" s="30" customFormat="1" ht="31.5" customHeight="1">
      <c r="B316" s="31"/>
      <c r="C316" s="222" t="s">
        <v>635</v>
      </c>
      <c r="D316" s="222" t="s">
        <v>154</v>
      </c>
      <c r="E316" s="223" t="s">
        <v>636</v>
      </c>
      <c r="F316" s="224" t="s">
        <v>637</v>
      </c>
      <c r="G316" s="225" t="s">
        <v>257</v>
      </c>
      <c r="H316" s="226">
        <v>88.7</v>
      </c>
      <c r="I316" s="227"/>
      <c r="J316" s="228">
        <f>ROUND(I316*H316,2)</f>
        <v>0</v>
      </c>
      <c r="K316" s="224" t="s">
        <v>158</v>
      </c>
      <c r="L316" s="57"/>
      <c r="M316" s="229"/>
      <c r="N316" s="230" t="s">
        <v>45</v>
      </c>
      <c r="O316" s="32"/>
      <c r="P316" s="231">
        <f>O316*H316</f>
        <v>0</v>
      </c>
      <c r="Q316" s="231">
        <v>0</v>
      </c>
      <c r="R316" s="231">
        <f>Q316*H316</f>
        <v>0</v>
      </c>
      <c r="S316" s="231">
        <v>0</v>
      </c>
      <c r="T316" s="232">
        <f>S316*H316</f>
        <v>0</v>
      </c>
      <c r="AR316" s="10" t="s">
        <v>232</v>
      </c>
      <c r="AT316" s="10" t="s">
        <v>154</v>
      </c>
      <c r="AU316" s="10" t="s">
        <v>81</v>
      </c>
      <c r="AY316" s="10" t="s">
        <v>152</v>
      </c>
      <c r="BE316" s="233">
        <f>IF(N316="základní",J316,0)</f>
        <v>0</v>
      </c>
      <c r="BF316" s="233">
        <f>IF(N316="snížená",J316,0)</f>
        <v>0</v>
      </c>
      <c r="BG316" s="233">
        <f>IF(N316="zákl. přenesená",J316,0)</f>
        <v>0</v>
      </c>
      <c r="BH316" s="233">
        <f>IF(N316="sníž. přenesená",J316,0)</f>
        <v>0</v>
      </c>
      <c r="BI316" s="233">
        <f>IF(N316="nulová",J316,0)</f>
        <v>0</v>
      </c>
      <c r="BJ316" s="10" t="s">
        <v>23</v>
      </c>
      <c r="BK316" s="233">
        <f>ROUND(I316*H316,2)</f>
        <v>0</v>
      </c>
      <c r="BL316" s="10" t="s">
        <v>232</v>
      </c>
      <c r="BM316" s="10" t="s">
        <v>638</v>
      </c>
    </row>
    <row r="317" spans="2:65" s="30" customFormat="1" ht="31.5" customHeight="1">
      <c r="B317" s="31"/>
      <c r="C317" s="222" t="s">
        <v>639</v>
      </c>
      <c r="D317" s="222" t="s">
        <v>154</v>
      </c>
      <c r="E317" s="223" t="s">
        <v>640</v>
      </c>
      <c r="F317" s="224" t="s">
        <v>641</v>
      </c>
      <c r="G317" s="225" t="s">
        <v>257</v>
      </c>
      <c r="H317" s="226">
        <v>50.182</v>
      </c>
      <c r="I317" s="227"/>
      <c r="J317" s="228">
        <f>ROUND(I317*H317,2)</f>
        <v>0</v>
      </c>
      <c r="K317" s="224" t="s">
        <v>158</v>
      </c>
      <c r="L317" s="57"/>
      <c r="M317" s="229"/>
      <c r="N317" s="230" t="s">
        <v>45</v>
      </c>
      <c r="O317" s="32"/>
      <c r="P317" s="231">
        <f>O317*H317</f>
        <v>0</v>
      </c>
      <c r="Q317" s="231">
        <v>0</v>
      </c>
      <c r="R317" s="231">
        <f>Q317*H317</f>
        <v>0</v>
      </c>
      <c r="S317" s="231">
        <v>0</v>
      </c>
      <c r="T317" s="232">
        <f>S317*H317</f>
        <v>0</v>
      </c>
      <c r="AR317" s="10" t="s">
        <v>232</v>
      </c>
      <c r="AT317" s="10" t="s">
        <v>154</v>
      </c>
      <c r="AU317" s="10" t="s">
        <v>81</v>
      </c>
      <c r="AY317" s="10" t="s">
        <v>152</v>
      </c>
      <c r="BE317" s="233">
        <f>IF(N317="základní",J317,0)</f>
        <v>0</v>
      </c>
      <c r="BF317" s="233">
        <f>IF(N317="snížená",J317,0)</f>
        <v>0</v>
      </c>
      <c r="BG317" s="233">
        <f>IF(N317="zákl. přenesená",J317,0)</f>
        <v>0</v>
      </c>
      <c r="BH317" s="233">
        <f>IF(N317="sníž. přenesená",J317,0)</f>
        <v>0</v>
      </c>
      <c r="BI317" s="233">
        <f>IF(N317="nulová",J317,0)</f>
        <v>0</v>
      </c>
      <c r="BJ317" s="10" t="s">
        <v>23</v>
      </c>
      <c r="BK317" s="233">
        <f>ROUND(I317*H317,2)</f>
        <v>0</v>
      </c>
      <c r="BL317" s="10" t="s">
        <v>232</v>
      </c>
      <c r="BM317" s="10" t="s">
        <v>642</v>
      </c>
    </row>
    <row r="318" spans="2:65" s="30" customFormat="1" ht="31.5" customHeight="1">
      <c r="B318" s="31"/>
      <c r="C318" s="274" t="s">
        <v>643</v>
      </c>
      <c r="D318" s="274" t="s">
        <v>233</v>
      </c>
      <c r="E318" s="275" t="s">
        <v>644</v>
      </c>
      <c r="F318" s="276" t="s">
        <v>645</v>
      </c>
      <c r="G318" s="277" t="s">
        <v>257</v>
      </c>
      <c r="H318" s="278">
        <v>145.826</v>
      </c>
      <c r="I318" s="279"/>
      <c r="J318" s="280">
        <f>ROUND(I318*H318,2)</f>
        <v>0</v>
      </c>
      <c r="K318" s="276" t="s">
        <v>158</v>
      </c>
      <c r="L318" s="281"/>
      <c r="M318" s="282"/>
      <c r="N318" s="283" t="s">
        <v>45</v>
      </c>
      <c r="O318" s="32"/>
      <c r="P318" s="231">
        <f>O318*H318</f>
        <v>0</v>
      </c>
      <c r="Q318" s="231">
        <v>0.0005</v>
      </c>
      <c r="R318" s="231">
        <f>Q318*H318</f>
        <v>0.072913</v>
      </c>
      <c r="S318" s="231">
        <v>0</v>
      </c>
      <c r="T318" s="232">
        <f>S318*H318</f>
        <v>0</v>
      </c>
      <c r="AR318" s="10" t="s">
        <v>313</v>
      </c>
      <c r="AT318" s="10" t="s">
        <v>233</v>
      </c>
      <c r="AU318" s="10" t="s">
        <v>81</v>
      </c>
      <c r="AY318" s="10" t="s">
        <v>152</v>
      </c>
      <c r="BE318" s="233">
        <f>IF(N318="základní",J318,0)</f>
        <v>0</v>
      </c>
      <c r="BF318" s="233">
        <f>IF(N318="snížená",J318,0)</f>
        <v>0</v>
      </c>
      <c r="BG318" s="233">
        <f>IF(N318="zákl. přenesená",J318,0)</f>
        <v>0</v>
      </c>
      <c r="BH318" s="233">
        <f>IF(N318="sníž. přenesená",J318,0)</f>
        <v>0</v>
      </c>
      <c r="BI318" s="233">
        <f>IF(N318="nulová",J318,0)</f>
        <v>0</v>
      </c>
      <c r="BJ318" s="10" t="s">
        <v>23</v>
      </c>
      <c r="BK318" s="233">
        <f>ROUND(I318*H318,2)</f>
        <v>0</v>
      </c>
      <c r="BL318" s="10" t="s">
        <v>232</v>
      </c>
      <c r="BM318" s="10" t="s">
        <v>646</v>
      </c>
    </row>
    <row r="319" spans="2:47" s="30" customFormat="1" ht="28.5">
      <c r="B319" s="31"/>
      <c r="C319" s="59"/>
      <c r="D319" s="250" t="s">
        <v>556</v>
      </c>
      <c r="E319" s="59"/>
      <c r="F319" s="284" t="s">
        <v>647</v>
      </c>
      <c r="G319" s="59"/>
      <c r="H319" s="59"/>
      <c r="I319" s="187"/>
      <c r="J319" s="59"/>
      <c r="K319" s="59"/>
      <c r="L319" s="57"/>
      <c r="M319" s="285"/>
      <c r="N319" s="32"/>
      <c r="O319" s="32"/>
      <c r="P319" s="32"/>
      <c r="Q319" s="32"/>
      <c r="R319" s="32"/>
      <c r="S319" s="32"/>
      <c r="T319" s="79"/>
      <c r="AT319" s="10" t="s">
        <v>556</v>
      </c>
      <c r="AU319" s="10" t="s">
        <v>81</v>
      </c>
    </row>
    <row r="320" spans="2:51" s="234" customFormat="1" ht="12.8">
      <c r="B320" s="235"/>
      <c r="C320" s="236"/>
      <c r="D320" s="237" t="s">
        <v>165</v>
      </c>
      <c r="E320" s="236"/>
      <c r="F320" s="239" t="s">
        <v>634</v>
      </c>
      <c r="G320" s="236"/>
      <c r="H320" s="240">
        <v>145.826</v>
      </c>
      <c r="I320" s="241"/>
      <c r="J320" s="236"/>
      <c r="K320" s="236"/>
      <c r="L320" s="242"/>
      <c r="M320" s="243"/>
      <c r="N320" s="244"/>
      <c r="O320" s="244"/>
      <c r="P320" s="244"/>
      <c r="Q320" s="244"/>
      <c r="R320" s="244"/>
      <c r="S320" s="244"/>
      <c r="T320" s="245"/>
      <c r="AT320" s="246" t="s">
        <v>165</v>
      </c>
      <c r="AU320" s="246" t="s">
        <v>81</v>
      </c>
      <c r="AV320" s="234" t="s">
        <v>81</v>
      </c>
      <c r="AW320" s="234" t="s">
        <v>6</v>
      </c>
      <c r="AX320" s="234" t="s">
        <v>23</v>
      </c>
      <c r="AY320" s="246" t="s">
        <v>152</v>
      </c>
    </row>
    <row r="321" spans="2:65" s="30" customFormat="1" ht="31.5" customHeight="1">
      <c r="B321" s="31"/>
      <c r="C321" s="222" t="s">
        <v>648</v>
      </c>
      <c r="D321" s="222" t="s">
        <v>154</v>
      </c>
      <c r="E321" s="223" t="s">
        <v>649</v>
      </c>
      <c r="F321" s="224" t="s">
        <v>650</v>
      </c>
      <c r="G321" s="225" t="s">
        <v>257</v>
      </c>
      <c r="H321" s="226">
        <v>37.967</v>
      </c>
      <c r="I321" s="227"/>
      <c r="J321" s="228">
        <f>ROUND(I321*H321,2)</f>
        <v>0</v>
      </c>
      <c r="K321" s="224" t="s">
        <v>158</v>
      </c>
      <c r="L321" s="57"/>
      <c r="M321" s="229"/>
      <c r="N321" s="230" t="s">
        <v>45</v>
      </c>
      <c r="O321" s="32"/>
      <c r="P321" s="231">
        <f>O321*H321</f>
        <v>0</v>
      </c>
      <c r="Q321" s="231">
        <v>0.00011</v>
      </c>
      <c r="R321" s="231">
        <f>Q321*H321</f>
        <v>0.00417637</v>
      </c>
      <c r="S321" s="231">
        <v>0</v>
      </c>
      <c r="T321" s="232">
        <f>S321*H321</f>
        <v>0</v>
      </c>
      <c r="AR321" s="10" t="s">
        <v>232</v>
      </c>
      <c r="AT321" s="10" t="s">
        <v>154</v>
      </c>
      <c r="AU321" s="10" t="s">
        <v>81</v>
      </c>
      <c r="AY321" s="10" t="s">
        <v>152</v>
      </c>
      <c r="BE321" s="233">
        <f>IF(N321="základní",J321,0)</f>
        <v>0</v>
      </c>
      <c r="BF321" s="233">
        <f>IF(N321="snížená",J321,0)</f>
        <v>0</v>
      </c>
      <c r="BG321" s="233">
        <f>IF(N321="zákl. přenesená",J321,0)</f>
        <v>0</v>
      </c>
      <c r="BH321" s="233">
        <f>IF(N321="sníž. přenesená",J321,0)</f>
        <v>0</v>
      </c>
      <c r="BI321" s="233">
        <f>IF(N321="nulová",J321,0)</f>
        <v>0</v>
      </c>
      <c r="BJ321" s="10" t="s">
        <v>23</v>
      </c>
      <c r="BK321" s="233">
        <f>ROUND(I321*H321,2)</f>
        <v>0</v>
      </c>
      <c r="BL321" s="10" t="s">
        <v>232</v>
      </c>
      <c r="BM321" s="10" t="s">
        <v>651</v>
      </c>
    </row>
    <row r="322" spans="2:51" s="234" customFormat="1" ht="19.5">
      <c r="B322" s="235"/>
      <c r="C322" s="236"/>
      <c r="D322" s="237" t="s">
        <v>165</v>
      </c>
      <c r="E322" s="238"/>
      <c r="F322" s="239" t="s">
        <v>652</v>
      </c>
      <c r="G322" s="236"/>
      <c r="H322" s="240">
        <v>37.967</v>
      </c>
      <c r="I322" s="241"/>
      <c r="J322" s="236"/>
      <c r="K322" s="236"/>
      <c r="L322" s="242"/>
      <c r="M322" s="243"/>
      <c r="N322" s="244"/>
      <c r="O322" s="244"/>
      <c r="P322" s="244"/>
      <c r="Q322" s="244"/>
      <c r="R322" s="244"/>
      <c r="S322" s="244"/>
      <c r="T322" s="245"/>
      <c r="AT322" s="246" t="s">
        <v>165</v>
      </c>
      <c r="AU322" s="246" t="s">
        <v>81</v>
      </c>
      <c r="AV322" s="234" t="s">
        <v>81</v>
      </c>
      <c r="AW322" s="234" t="s">
        <v>37</v>
      </c>
      <c r="AX322" s="234" t="s">
        <v>23</v>
      </c>
      <c r="AY322" s="246" t="s">
        <v>152</v>
      </c>
    </row>
    <row r="323" spans="2:65" s="30" customFormat="1" ht="31.5" customHeight="1">
      <c r="B323" s="31"/>
      <c r="C323" s="274" t="s">
        <v>653</v>
      </c>
      <c r="D323" s="274" t="s">
        <v>233</v>
      </c>
      <c r="E323" s="275" t="s">
        <v>654</v>
      </c>
      <c r="F323" s="276" t="s">
        <v>655</v>
      </c>
      <c r="G323" s="277" t="s">
        <v>257</v>
      </c>
      <c r="H323" s="278">
        <v>45.56</v>
      </c>
      <c r="I323" s="279"/>
      <c r="J323" s="280">
        <f>ROUND(I323*H323,2)</f>
        <v>0</v>
      </c>
      <c r="K323" s="276"/>
      <c r="L323" s="281"/>
      <c r="M323" s="282"/>
      <c r="N323" s="283" t="s">
        <v>45</v>
      </c>
      <c r="O323" s="32"/>
      <c r="P323" s="231">
        <f>O323*H323</f>
        <v>0</v>
      </c>
      <c r="Q323" s="231">
        <v>0</v>
      </c>
      <c r="R323" s="231">
        <f>Q323*H323</f>
        <v>0</v>
      </c>
      <c r="S323" s="231">
        <v>0</v>
      </c>
      <c r="T323" s="232">
        <f>S323*H323</f>
        <v>0</v>
      </c>
      <c r="AR323" s="10" t="s">
        <v>313</v>
      </c>
      <c r="AT323" s="10" t="s">
        <v>233</v>
      </c>
      <c r="AU323" s="10" t="s">
        <v>81</v>
      </c>
      <c r="AY323" s="10" t="s">
        <v>152</v>
      </c>
      <c r="BE323" s="233">
        <f>IF(N323="základní",J323,0)</f>
        <v>0</v>
      </c>
      <c r="BF323" s="233">
        <f>IF(N323="snížená",J323,0)</f>
        <v>0</v>
      </c>
      <c r="BG323" s="233">
        <f>IF(N323="zákl. přenesená",J323,0)</f>
        <v>0</v>
      </c>
      <c r="BH323" s="233">
        <f>IF(N323="sníž. přenesená",J323,0)</f>
        <v>0</v>
      </c>
      <c r="BI323" s="233">
        <f>IF(N323="nulová",J323,0)</f>
        <v>0</v>
      </c>
      <c r="BJ323" s="10" t="s">
        <v>23</v>
      </c>
      <c r="BK323" s="233">
        <f>ROUND(I323*H323,2)</f>
        <v>0</v>
      </c>
      <c r="BL323" s="10" t="s">
        <v>232</v>
      </c>
      <c r="BM323" s="10" t="s">
        <v>656</v>
      </c>
    </row>
    <row r="324" spans="2:51" s="234" customFormat="1" ht="12.8">
      <c r="B324" s="235"/>
      <c r="C324" s="236"/>
      <c r="D324" s="237" t="s">
        <v>165</v>
      </c>
      <c r="E324" s="236"/>
      <c r="F324" s="239" t="s">
        <v>657</v>
      </c>
      <c r="G324" s="236"/>
      <c r="H324" s="240">
        <v>45.56</v>
      </c>
      <c r="I324" s="241"/>
      <c r="J324" s="236"/>
      <c r="K324" s="236"/>
      <c r="L324" s="242"/>
      <c r="M324" s="243"/>
      <c r="N324" s="244"/>
      <c r="O324" s="244"/>
      <c r="P324" s="244"/>
      <c r="Q324" s="244"/>
      <c r="R324" s="244"/>
      <c r="S324" s="244"/>
      <c r="T324" s="245"/>
      <c r="AT324" s="246" t="s">
        <v>165</v>
      </c>
      <c r="AU324" s="246" t="s">
        <v>81</v>
      </c>
      <c r="AV324" s="234" t="s">
        <v>81</v>
      </c>
      <c r="AW324" s="234" t="s">
        <v>6</v>
      </c>
      <c r="AX324" s="234" t="s">
        <v>23</v>
      </c>
      <c r="AY324" s="246" t="s">
        <v>152</v>
      </c>
    </row>
    <row r="325" spans="2:65" s="30" customFormat="1" ht="44.25" customHeight="1">
      <c r="B325" s="31"/>
      <c r="C325" s="222" t="s">
        <v>658</v>
      </c>
      <c r="D325" s="222" t="s">
        <v>154</v>
      </c>
      <c r="E325" s="223" t="s">
        <v>659</v>
      </c>
      <c r="F325" s="224" t="s">
        <v>660</v>
      </c>
      <c r="G325" s="225" t="s">
        <v>225</v>
      </c>
      <c r="H325" s="226">
        <v>0.221</v>
      </c>
      <c r="I325" s="227"/>
      <c r="J325" s="228">
        <f>ROUND(I325*H325,2)</f>
        <v>0</v>
      </c>
      <c r="K325" s="224" t="s">
        <v>158</v>
      </c>
      <c r="L325" s="57"/>
      <c r="M325" s="229"/>
      <c r="N325" s="230" t="s">
        <v>45</v>
      </c>
      <c r="O325" s="32"/>
      <c r="P325" s="231">
        <f>O325*H325</f>
        <v>0</v>
      </c>
      <c r="Q325" s="231">
        <v>0</v>
      </c>
      <c r="R325" s="231">
        <f>Q325*H325</f>
        <v>0</v>
      </c>
      <c r="S325" s="231">
        <v>0</v>
      </c>
      <c r="T325" s="232">
        <f>S325*H325</f>
        <v>0</v>
      </c>
      <c r="AR325" s="10" t="s">
        <v>232</v>
      </c>
      <c r="AT325" s="10" t="s">
        <v>154</v>
      </c>
      <c r="AU325" s="10" t="s">
        <v>81</v>
      </c>
      <c r="AY325" s="10" t="s">
        <v>152</v>
      </c>
      <c r="BE325" s="233">
        <f>IF(N325="základní",J325,0)</f>
        <v>0</v>
      </c>
      <c r="BF325" s="233">
        <f>IF(N325="snížená",J325,0)</f>
        <v>0</v>
      </c>
      <c r="BG325" s="233">
        <f>IF(N325="zákl. přenesená",J325,0)</f>
        <v>0</v>
      </c>
      <c r="BH325" s="233">
        <f>IF(N325="sníž. přenesená",J325,0)</f>
        <v>0</v>
      </c>
      <c r="BI325" s="233">
        <f>IF(N325="nulová",J325,0)</f>
        <v>0</v>
      </c>
      <c r="BJ325" s="10" t="s">
        <v>23</v>
      </c>
      <c r="BK325" s="233">
        <f>ROUND(I325*H325,2)</f>
        <v>0</v>
      </c>
      <c r="BL325" s="10" t="s">
        <v>232</v>
      </c>
      <c r="BM325" s="10" t="s">
        <v>661</v>
      </c>
    </row>
    <row r="326" spans="2:65" s="30" customFormat="1" ht="44.25" customHeight="1">
      <c r="B326" s="31"/>
      <c r="C326" s="222" t="s">
        <v>662</v>
      </c>
      <c r="D326" s="222" t="s">
        <v>154</v>
      </c>
      <c r="E326" s="223" t="s">
        <v>663</v>
      </c>
      <c r="F326" s="224" t="s">
        <v>664</v>
      </c>
      <c r="G326" s="225" t="s">
        <v>225</v>
      </c>
      <c r="H326" s="226">
        <v>0.221</v>
      </c>
      <c r="I326" s="227"/>
      <c r="J326" s="228">
        <f>ROUND(I326*H326,2)</f>
        <v>0</v>
      </c>
      <c r="K326" s="224" t="s">
        <v>158</v>
      </c>
      <c r="L326" s="57"/>
      <c r="M326" s="229"/>
      <c r="N326" s="230" t="s">
        <v>45</v>
      </c>
      <c r="O326" s="32"/>
      <c r="P326" s="231">
        <f>O326*H326</f>
        <v>0</v>
      </c>
      <c r="Q326" s="231">
        <v>0</v>
      </c>
      <c r="R326" s="231">
        <f>Q326*H326</f>
        <v>0</v>
      </c>
      <c r="S326" s="231">
        <v>0</v>
      </c>
      <c r="T326" s="232">
        <f>S326*H326</f>
        <v>0</v>
      </c>
      <c r="AR326" s="10" t="s">
        <v>232</v>
      </c>
      <c r="AT326" s="10" t="s">
        <v>154</v>
      </c>
      <c r="AU326" s="10" t="s">
        <v>81</v>
      </c>
      <c r="AY326" s="10" t="s">
        <v>152</v>
      </c>
      <c r="BE326" s="233">
        <f>IF(N326="základní",J326,0)</f>
        <v>0</v>
      </c>
      <c r="BF326" s="233">
        <f>IF(N326="snížená",J326,0)</f>
        <v>0</v>
      </c>
      <c r="BG326" s="233">
        <f>IF(N326="zákl. přenesená",J326,0)</f>
        <v>0</v>
      </c>
      <c r="BH326" s="233">
        <f>IF(N326="sníž. přenesená",J326,0)</f>
        <v>0</v>
      </c>
      <c r="BI326" s="233">
        <f>IF(N326="nulová",J326,0)</f>
        <v>0</v>
      </c>
      <c r="BJ326" s="10" t="s">
        <v>23</v>
      </c>
      <c r="BK326" s="233">
        <f>ROUND(I326*H326,2)</f>
        <v>0</v>
      </c>
      <c r="BL326" s="10" t="s">
        <v>232</v>
      </c>
      <c r="BM326" s="10" t="s">
        <v>665</v>
      </c>
    </row>
    <row r="327" spans="2:63" s="204" customFormat="1" ht="29.9" customHeight="1">
      <c r="B327" s="205"/>
      <c r="C327" s="206"/>
      <c r="D327" s="219" t="s">
        <v>73</v>
      </c>
      <c r="E327" s="220" t="s">
        <v>666</v>
      </c>
      <c r="F327" s="220" t="s">
        <v>667</v>
      </c>
      <c r="G327" s="206"/>
      <c r="H327" s="206"/>
      <c r="I327" s="209"/>
      <c r="J327" s="221">
        <f>BK327</f>
        <v>0</v>
      </c>
      <c r="K327" s="206"/>
      <c r="L327" s="211"/>
      <c r="M327" s="212"/>
      <c r="N327" s="213"/>
      <c r="O327" s="213"/>
      <c r="P327" s="214">
        <f>SUM(P328:P341)</f>
        <v>0</v>
      </c>
      <c r="Q327" s="213"/>
      <c r="R327" s="214">
        <f>SUM(R328:R341)</f>
        <v>0.07724258</v>
      </c>
      <c r="S327" s="213"/>
      <c r="T327" s="215">
        <f>SUM(T328:T341)</f>
        <v>0</v>
      </c>
      <c r="AR327" s="216" t="s">
        <v>81</v>
      </c>
      <c r="AT327" s="217" t="s">
        <v>73</v>
      </c>
      <c r="AU327" s="217" t="s">
        <v>23</v>
      </c>
      <c r="AY327" s="216" t="s">
        <v>152</v>
      </c>
      <c r="BK327" s="218">
        <f>SUM(BK328:BK341)</f>
        <v>0</v>
      </c>
    </row>
    <row r="328" spans="2:65" s="30" customFormat="1" ht="22.5" customHeight="1">
      <c r="B328" s="31"/>
      <c r="C328" s="222" t="s">
        <v>668</v>
      </c>
      <c r="D328" s="222" t="s">
        <v>154</v>
      </c>
      <c r="E328" s="223" t="s">
        <v>669</v>
      </c>
      <c r="F328" s="224" t="s">
        <v>670</v>
      </c>
      <c r="G328" s="225" t="s">
        <v>282</v>
      </c>
      <c r="H328" s="226">
        <v>3</v>
      </c>
      <c r="I328" s="227"/>
      <c r="J328" s="228">
        <f>ROUND(I328*H328,2)</f>
        <v>0</v>
      </c>
      <c r="K328" s="224" t="s">
        <v>158</v>
      </c>
      <c r="L328" s="57"/>
      <c r="M328" s="229"/>
      <c r="N328" s="230" t="s">
        <v>45</v>
      </c>
      <c r="O328" s="32"/>
      <c r="P328" s="231">
        <f>O328*H328</f>
        <v>0</v>
      </c>
      <c r="Q328" s="231">
        <v>0.00184</v>
      </c>
      <c r="R328" s="231">
        <f>Q328*H328</f>
        <v>0.00552</v>
      </c>
      <c r="S328" s="231">
        <v>0</v>
      </c>
      <c r="T328" s="232">
        <f>S328*H328</f>
        <v>0</v>
      </c>
      <c r="AR328" s="10" t="s">
        <v>232</v>
      </c>
      <c r="AT328" s="10" t="s">
        <v>154</v>
      </c>
      <c r="AU328" s="10" t="s">
        <v>81</v>
      </c>
      <c r="AY328" s="10" t="s">
        <v>152</v>
      </c>
      <c r="BE328" s="233">
        <f>IF(N328="základní",J328,0)</f>
        <v>0</v>
      </c>
      <c r="BF328" s="233">
        <f>IF(N328="snížená",J328,0)</f>
        <v>0</v>
      </c>
      <c r="BG328" s="233">
        <f>IF(N328="zákl. přenesená",J328,0)</f>
        <v>0</v>
      </c>
      <c r="BH328" s="233">
        <f>IF(N328="sníž. přenesená",J328,0)</f>
        <v>0</v>
      </c>
      <c r="BI328" s="233">
        <f>IF(N328="nulová",J328,0)</f>
        <v>0</v>
      </c>
      <c r="BJ328" s="10" t="s">
        <v>23</v>
      </c>
      <c r="BK328" s="233">
        <f>ROUND(I328*H328,2)</f>
        <v>0</v>
      </c>
      <c r="BL328" s="10" t="s">
        <v>232</v>
      </c>
      <c r="BM328" s="10" t="s">
        <v>671</v>
      </c>
    </row>
    <row r="329" spans="2:65" s="30" customFormat="1" ht="22.5" customHeight="1">
      <c r="B329" s="31"/>
      <c r="C329" s="222" t="s">
        <v>96</v>
      </c>
      <c r="D329" s="222" t="s">
        <v>154</v>
      </c>
      <c r="E329" s="223" t="s">
        <v>672</v>
      </c>
      <c r="F329" s="224" t="s">
        <v>673</v>
      </c>
      <c r="G329" s="225" t="s">
        <v>282</v>
      </c>
      <c r="H329" s="226">
        <v>1</v>
      </c>
      <c r="I329" s="227"/>
      <c r="J329" s="228">
        <f>ROUND(I329*H329,2)</f>
        <v>0</v>
      </c>
      <c r="K329" s="224" t="s">
        <v>158</v>
      </c>
      <c r="L329" s="57"/>
      <c r="M329" s="229"/>
      <c r="N329" s="230" t="s">
        <v>45</v>
      </c>
      <c r="O329" s="32"/>
      <c r="P329" s="231">
        <f>O329*H329</f>
        <v>0</v>
      </c>
      <c r="Q329" s="231">
        <v>0</v>
      </c>
      <c r="R329" s="231">
        <f>Q329*H329</f>
        <v>0</v>
      </c>
      <c r="S329" s="231">
        <v>0</v>
      </c>
      <c r="T329" s="232">
        <f>S329*H329</f>
        <v>0</v>
      </c>
      <c r="AR329" s="10" t="s">
        <v>232</v>
      </c>
      <c r="AT329" s="10" t="s">
        <v>154</v>
      </c>
      <c r="AU329" s="10" t="s">
        <v>81</v>
      </c>
      <c r="AY329" s="10" t="s">
        <v>152</v>
      </c>
      <c r="BE329" s="233">
        <f>IF(N329="základní",J329,0)</f>
        <v>0</v>
      </c>
      <c r="BF329" s="233">
        <f>IF(N329="snížená",J329,0)</f>
        <v>0</v>
      </c>
      <c r="BG329" s="233">
        <f>IF(N329="zákl. přenesená",J329,0)</f>
        <v>0</v>
      </c>
      <c r="BH329" s="233">
        <f>IF(N329="sníž. přenesená",J329,0)</f>
        <v>0</v>
      </c>
      <c r="BI329" s="233">
        <f>IF(N329="nulová",J329,0)</f>
        <v>0</v>
      </c>
      <c r="BJ329" s="10" t="s">
        <v>23</v>
      </c>
      <c r="BK329" s="233">
        <f>ROUND(I329*H329,2)</f>
        <v>0</v>
      </c>
      <c r="BL329" s="10" t="s">
        <v>232</v>
      </c>
      <c r="BM329" s="10" t="s">
        <v>674</v>
      </c>
    </row>
    <row r="330" spans="2:65" s="30" customFormat="1" ht="22.5" customHeight="1">
      <c r="B330" s="31"/>
      <c r="C330" s="222" t="s">
        <v>29</v>
      </c>
      <c r="D330" s="222" t="s">
        <v>154</v>
      </c>
      <c r="E330" s="223" t="s">
        <v>675</v>
      </c>
      <c r="F330" s="224" t="s">
        <v>676</v>
      </c>
      <c r="G330" s="225" t="s">
        <v>282</v>
      </c>
      <c r="H330" s="226">
        <v>1</v>
      </c>
      <c r="I330" s="227"/>
      <c r="J330" s="228">
        <f>ROUND(I330*H330,2)</f>
        <v>0</v>
      </c>
      <c r="K330" s="224" t="s">
        <v>158</v>
      </c>
      <c r="L330" s="57"/>
      <c r="M330" s="229"/>
      <c r="N330" s="230" t="s">
        <v>45</v>
      </c>
      <c r="O330" s="32"/>
      <c r="P330" s="231">
        <f>O330*H330</f>
        <v>0</v>
      </c>
      <c r="Q330" s="231">
        <v>0.00057</v>
      </c>
      <c r="R330" s="231">
        <f>Q330*H330</f>
        <v>0.00057</v>
      </c>
      <c r="S330" s="231">
        <v>0</v>
      </c>
      <c r="T330" s="232">
        <f>S330*H330</f>
        <v>0</v>
      </c>
      <c r="AR330" s="10" t="s">
        <v>232</v>
      </c>
      <c r="AT330" s="10" t="s">
        <v>154</v>
      </c>
      <c r="AU330" s="10" t="s">
        <v>81</v>
      </c>
      <c r="AY330" s="10" t="s">
        <v>152</v>
      </c>
      <c r="BE330" s="233">
        <f>IF(N330="základní",J330,0)</f>
        <v>0</v>
      </c>
      <c r="BF330" s="233">
        <f>IF(N330="snížená",J330,0)</f>
        <v>0</v>
      </c>
      <c r="BG330" s="233">
        <f>IF(N330="zákl. přenesená",J330,0)</f>
        <v>0</v>
      </c>
      <c r="BH330" s="233">
        <f>IF(N330="sníž. přenesená",J330,0)</f>
        <v>0</v>
      </c>
      <c r="BI330" s="233">
        <f>IF(N330="nulová",J330,0)</f>
        <v>0</v>
      </c>
      <c r="BJ330" s="10" t="s">
        <v>23</v>
      </c>
      <c r="BK330" s="233">
        <f>ROUND(I330*H330,2)</f>
        <v>0</v>
      </c>
      <c r="BL330" s="10" t="s">
        <v>232</v>
      </c>
      <c r="BM330" s="10" t="s">
        <v>677</v>
      </c>
    </row>
    <row r="331" spans="2:65" s="30" customFormat="1" ht="31.5" customHeight="1">
      <c r="B331" s="31"/>
      <c r="C331" s="274" t="s">
        <v>678</v>
      </c>
      <c r="D331" s="274" t="s">
        <v>233</v>
      </c>
      <c r="E331" s="275" t="s">
        <v>679</v>
      </c>
      <c r="F331" s="276" t="s">
        <v>680</v>
      </c>
      <c r="G331" s="277" t="s">
        <v>282</v>
      </c>
      <c r="H331" s="278">
        <v>1</v>
      </c>
      <c r="I331" s="279"/>
      <c r="J331" s="280">
        <f>ROUND(I331*H331,2)</f>
        <v>0</v>
      </c>
      <c r="K331" s="276"/>
      <c r="L331" s="281"/>
      <c r="M331" s="282"/>
      <c r="N331" s="283" t="s">
        <v>45</v>
      </c>
      <c r="O331" s="32"/>
      <c r="P331" s="231">
        <f>O331*H331</f>
        <v>0</v>
      </c>
      <c r="Q331" s="231">
        <v>0.00083</v>
      </c>
      <c r="R331" s="231">
        <f>Q331*H331</f>
        <v>0.00083</v>
      </c>
      <c r="S331" s="231">
        <v>0</v>
      </c>
      <c r="T331" s="232">
        <f>S331*H331</f>
        <v>0</v>
      </c>
      <c r="AR331" s="10" t="s">
        <v>313</v>
      </c>
      <c r="AT331" s="10" t="s">
        <v>233</v>
      </c>
      <c r="AU331" s="10" t="s">
        <v>81</v>
      </c>
      <c r="AY331" s="10" t="s">
        <v>152</v>
      </c>
      <c r="BE331" s="233">
        <f>IF(N331="základní",J331,0)</f>
        <v>0</v>
      </c>
      <c r="BF331" s="233">
        <f>IF(N331="snížená",J331,0)</f>
        <v>0</v>
      </c>
      <c r="BG331" s="233">
        <f>IF(N331="zákl. přenesená",J331,0)</f>
        <v>0</v>
      </c>
      <c r="BH331" s="233">
        <f>IF(N331="sníž. přenesená",J331,0)</f>
        <v>0</v>
      </c>
      <c r="BI331" s="233">
        <f>IF(N331="nulová",J331,0)</f>
        <v>0</v>
      </c>
      <c r="BJ331" s="10" t="s">
        <v>23</v>
      </c>
      <c r="BK331" s="233">
        <f>ROUND(I331*H331,2)</f>
        <v>0</v>
      </c>
      <c r="BL331" s="10" t="s">
        <v>232</v>
      </c>
      <c r="BM331" s="10" t="s">
        <v>681</v>
      </c>
    </row>
    <row r="332" spans="2:47" s="30" customFormat="1" ht="28.5">
      <c r="B332" s="31"/>
      <c r="C332" s="59"/>
      <c r="D332" s="237" t="s">
        <v>556</v>
      </c>
      <c r="E332" s="59"/>
      <c r="F332" s="286" t="s">
        <v>682</v>
      </c>
      <c r="G332" s="59"/>
      <c r="H332" s="59"/>
      <c r="I332" s="187"/>
      <c r="J332" s="59"/>
      <c r="K332" s="59"/>
      <c r="L332" s="57"/>
      <c r="M332" s="285"/>
      <c r="N332" s="32"/>
      <c r="O332" s="32"/>
      <c r="P332" s="32"/>
      <c r="Q332" s="32"/>
      <c r="R332" s="32"/>
      <c r="S332" s="32"/>
      <c r="T332" s="79"/>
      <c r="AT332" s="10" t="s">
        <v>556</v>
      </c>
      <c r="AU332" s="10" t="s">
        <v>81</v>
      </c>
    </row>
    <row r="333" spans="2:65" s="30" customFormat="1" ht="22.5" customHeight="1">
      <c r="B333" s="31"/>
      <c r="C333" s="222" t="s">
        <v>683</v>
      </c>
      <c r="D333" s="222" t="s">
        <v>154</v>
      </c>
      <c r="E333" s="223" t="s">
        <v>684</v>
      </c>
      <c r="F333" s="224" t="s">
        <v>685</v>
      </c>
      <c r="G333" s="225" t="s">
        <v>174</v>
      </c>
      <c r="H333" s="226">
        <v>0.027</v>
      </c>
      <c r="I333" s="227"/>
      <c r="J333" s="228">
        <f>ROUND(I333*H333,2)</f>
        <v>0</v>
      </c>
      <c r="K333" s="224"/>
      <c r="L333" s="57"/>
      <c r="M333" s="229"/>
      <c r="N333" s="230" t="s">
        <v>45</v>
      </c>
      <c r="O333" s="32"/>
      <c r="P333" s="231">
        <f>O333*H333</f>
        <v>0</v>
      </c>
      <c r="Q333" s="231">
        <v>2.25634</v>
      </c>
      <c r="R333" s="231">
        <f>Q333*H333</f>
        <v>0.06092118</v>
      </c>
      <c r="S333" s="231">
        <v>0</v>
      </c>
      <c r="T333" s="232">
        <f>S333*H333</f>
        <v>0</v>
      </c>
      <c r="AR333" s="10" t="s">
        <v>159</v>
      </c>
      <c r="AT333" s="10" t="s">
        <v>154</v>
      </c>
      <c r="AU333" s="10" t="s">
        <v>81</v>
      </c>
      <c r="AY333" s="10" t="s">
        <v>152</v>
      </c>
      <c r="BE333" s="233">
        <f>IF(N333="základní",J333,0)</f>
        <v>0</v>
      </c>
      <c r="BF333" s="233">
        <f>IF(N333="snížená",J333,0)</f>
        <v>0</v>
      </c>
      <c r="BG333" s="233">
        <f>IF(N333="zákl. přenesená",J333,0)</f>
        <v>0</v>
      </c>
      <c r="BH333" s="233">
        <f>IF(N333="sníž. přenesená",J333,0)</f>
        <v>0</v>
      </c>
      <c r="BI333" s="233">
        <f>IF(N333="nulová",J333,0)</f>
        <v>0</v>
      </c>
      <c r="BJ333" s="10" t="s">
        <v>23</v>
      </c>
      <c r="BK333" s="233">
        <f>ROUND(I333*H333,2)</f>
        <v>0</v>
      </c>
      <c r="BL333" s="10" t="s">
        <v>159</v>
      </c>
      <c r="BM333" s="10" t="s">
        <v>686</v>
      </c>
    </row>
    <row r="334" spans="2:51" s="234" customFormat="1" ht="12.8">
      <c r="B334" s="235"/>
      <c r="C334" s="236"/>
      <c r="D334" s="237" t="s">
        <v>165</v>
      </c>
      <c r="E334" s="238"/>
      <c r="F334" s="239" t="s">
        <v>687</v>
      </c>
      <c r="G334" s="236"/>
      <c r="H334" s="240">
        <v>0.027</v>
      </c>
      <c r="I334" s="241"/>
      <c r="J334" s="236"/>
      <c r="K334" s="236"/>
      <c r="L334" s="242"/>
      <c r="M334" s="243"/>
      <c r="N334" s="244"/>
      <c r="O334" s="244"/>
      <c r="P334" s="244"/>
      <c r="Q334" s="244"/>
      <c r="R334" s="244"/>
      <c r="S334" s="244"/>
      <c r="T334" s="245"/>
      <c r="AT334" s="246" t="s">
        <v>165</v>
      </c>
      <c r="AU334" s="246" t="s">
        <v>81</v>
      </c>
      <c r="AV334" s="234" t="s">
        <v>81</v>
      </c>
      <c r="AW334" s="234" t="s">
        <v>37</v>
      </c>
      <c r="AX334" s="234" t="s">
        <v>23</v>
      </c>
      <c r="AY334" s="246" t="s">
        <v>152</v>
      </c>
    </row>
    <row r="335" spans="2:65" s="30" customFormat="1" ht="22.5" customHeight="1">
      <c r="B335" s="31"/>
      <c r="C335" s="222" t="s">
        <v>688</v>
      </c>
      <c r="D335" s="222" t="s">
        <v>154</v>
      </c>
      <c r="E335" s="223" t="s">
        <v>689</v>
      </c>
      <c r="F335" s="224" t="s">
        <v>690</v>
      </c>
      <c r="G335" s="225" t="s">
        <v>157</v>
      </c>
      <c r="H335" s="226">
        <v>5.4</v>
      </c>
      <c r="I335" s="227"/>
      <c r="J335" s="228">
        <f>ROUND(I335*H335,2)</f>
        <v>0</v>
      </c>
      <c r="K335" s="224" t="s">
        <v>158</v>
      </c>
      <c r="L335" s="57"/>
      <c r="M335" s="229"/>
      <c r="N335" s="230" t="s">
        <v>45</v>
      </c>
      <c r="O335" s="32"/>
      <c r="P335" s="231">
        <f>O335*H335</f>
        <v>0</v>
      </c>
      <c r="Q335" s="231">
        <v>0.00046</v>
      </c>
      <c r="R335" s="231">
        <f>Q335*H335</f>
        <v>0.002484</v>
      </c>
      <c r="S335" s="231">
        <v>0</v>
      </c>
      <c r="T335" s="232">
        <f>S335*H335</f>
        <v>0</v>
      </c>
      <c r="AR335" s="10" t="s">
        <v>232</v>
      </c>
      <c r="AT335" s="10" t="s">
        <v>154</v>
      </c>
      <c r="AU335" s="10" t="s">
        <v>81</v>
      </c>
      <c r="AY335" s="10" t="s">
        <v>152</v>
      </c>
      <c r="BE335" s="233">
        <f>IF(N335="základní",J335,0)</f>
        <v>0</v>
      </c>
      <c r="BF335" s="233">
        <f>IF(N335="snížená",J335,0)</f>
        <v>0</v>
      </c>
      <c r="BG335" s="233">
        <f>IF(N335="zákl. přenesená",J335,0)</f>
        <v>0</v>
      </c>
      <c r="BH335" s="233">
        <f>IF(N335="sníž. přenesená",J335,0)</f>
        <v>0</v>
      </c>
      <c r="BI335" s="233">
        <f>IF(N335="nulová",J335,0)</f>
        <v>0</v>
      </c>
      <c r="BJ335" s="10" t="s">
        <v>23</v>
      </c>
      <c r="BK335" s="233">
        <f>ROUND(I335*H335,2)</f>
        <v>0</v>
      </c>
      <c r="BL335" s="10" t="s">
        <v>232</v>
      </c>
      <c r="BM335" s="10" t="s">
        <v>691</v>
      </c>
    </row>
    <row r="336" spans="2:51" s="234" customFormat="1" ht="12.8">
      <c r="B336" s="235"/>
      <c r="C336" s="236"/>
      <c r="D336" s="237" t="s">
        <v>165</v>
      </c>
      <c r="E336" s="238"/>
      <c r="F336" s="239" t="s">
        <v>692</v>
      </c>
      <c r="G336" s="236"/>
      <c r="H336" s="240">
        <v>5.4</v>
      </c>
      <c r="I336" s="241"/>
      <c r="J336" s="236"/>
      <c r="K336" s="236"/>
      <c r="L336" s="242"/>
      <c r="M336" s="243"/>
      <c r="N336" s="244"/>
      <c r="O336" s="244"/>
      <c r="P336" s="244"/>
      <c r="Q336" s="244"/>
      <c r="R336" s="244"/>
      <c r="S336" s="244"/>
      <c r="T336" s="245"/>
      <c r="AT336" s="246" t="s">
        <v>165</v>
      </c>
      <c r="AU336" s="246" t="s">
        <v>81</v>
      </c>
      <c r="AV336" s="234" t="s">
        <v>81</v>
      </c>
      <c r="AW336" s="234" t="s">
        <v>37</v>
      </c>
      <c r="AX336" s="234" t="s">
        <v>23</v>
      </c>
      <c r="AY336" s="246" t="s">
        <v>152</v>
      </c>
    </row>
    <row r="337" spans="2:65" s="30" customFormat="1" ht="31.5" customHeight="1">
      <c r="B337" s="31"/>
      <c r="C337" s="274" t="s">
        <v>693</v>
      </c>
      <c r="D337" s="274" t="s">
        <v>233</v>
      </c>
      <c r="E337" s="275" t="s">
        <v>694</v>
      </c>
      <c r="F337" s="276" t="s">
        <v>695</v>
      </c>
      <c r="G337" s="277" t="s">
        <v>157</v>
      </c>
      <c r="H337" s="278">
        <v>5.67</v>
      </c>
      <c r="I337" s="279"/>
      <c r="J337" s="280">
        <f>ROUND(I337*H337,2)</f>
        <v>0</v>
      </c>
      <c r="K337" s="276" t="s">
        <v>158</v>
      </c>
      <c r="L337" s="281"/>
      <c r="M337" s="282"/>
      <c r="N337" s="283" t="s">
        <v>45</v>
      </c>
      <c r="O337" s="32"/>
      <c r="P337" s="231">
        <f>O337*H337</f>
        <v>0</v>
      </c>
      <c r="Q337" s="231">
        <v>0.00122</v>
      </c>
      <c r="R337" s="231">
        <f>Q337*H337</f>
        <v>0.0069174</v>
      </c>
      <c r="S337" s="231">
        <v>0</v>
      </c>
      <c r="T337" s="232">
        <f>S337*H337</f>
        <v>0</v>
      </c>
      <c r="AR337" s="10" t="s">
        <v>313</v>
      </c>
      <c r="AT337" s="10" t="s">
        <v>233</v>
      </c>
      <c r="AU337" s="10" t="s">
        <v>81</v>
      </c>
      <c r="AY337" s="10" t="s">
        <v>152</v>
      </c>
      <c r="BE337" s="233">
        <f>IF(N337="základní",J337,0)</f>
        <v>0</v>
      </c>
      <c r="BF337" s="233">
        <f>IF(N337="snížená",J337,0)</f>
        <v>0</v>
      </c>
      <c r="BG337" s="233">
        <f>IF(N337="zákl. přenesená",J337,0)</f>
        <v>0</v>
      </c>
      <c r="BH337" s="233">
        <f>IF(N337="sníž. přenesená",J337,0)</f>
        <v>0</v>
      </c>
      <c r="BI337" s="233">
        <f>IF(N337="nulová",J337,0)</f>
        <v>0</v>
      </c>
      <c r="BJ337" s="10" t="s">
        <v>23</v>
      </c>
      <c r="BK337" s="233">
        <f>ROUND(I337*H337,2)</f>
        <v>0</v>
      </c>
      <c r="BL337" s="10" t="s">
        <v>232</v>
      </c>
      <c r="BM337" s="10" t="s">
        <v>696</v>
      </c>
    </row>
    <row r="338" spans="2:47" s="30" customFormat="1" ht="21.75">
      <c r="B338" s="31"/>
      <c r="C338" s="59"/>
      <c r="D338" s="250" t="s">
        <v>556</v>
      </c>
      <c r="E338" s="59"/>
      <c r="F338" s="284" t="s">
        <v>697</v>
      </c>
      <c r="G338" s="59"/>
      <c r="H338" s="59"/>
      <c r="I338" s="187"/>
      <c r="J338" s="59"/>
      <c r="K338" s="59"/>
      <c r="L338" s="57"/>
      <c r="M338" s="285"/>
      <c r="N338" s="32"/>
      <c r="O338" s="32"/>
      <c r="P338" s="32"/>
      <c r="Q338" s="32"/>
      <c r="R338" s="32"/>
      <c r="S338" s="32"/>
      <c r="T338" s="79"/>
      <c r="AT338" s="10" t="s">
        <v>556</v>
      </c>
      <c r="AU338" s="10" t="s">
        <v>81</v>
      </c>
    </row>
    <row r="339" spans="2:51" s="234" customFormat="1" ht="12.8">
      <c r="B339" s="235"/>
      <c r="C339" s="236"/>
      <c r="D339" s="237" t="s">
        <v>165</v>
      </c>
      <c r="E339" s="236"/>
      <c r="F339" s="239" t="s">
        <v>698</v>
      </c>
      <c r="G339" s="236"/>
      <c r="H339" s="240">
        <v>5.67</v>
      </c>
      <c r="I339" s="241"/>
      <c r="J339" s="236"/>
      <c r="K339" s="236"/>
      <c r="L339" s="242"/>
      <c r="M339" s="243"/>
      <c r="N339" s="244"/>
      <c r="O339" s="244"/>
      <c r="P339" s="244"/>
      <c r="Q339" s="244"/>
      <c r="R339" s="244"/>
      <c r="S339" s="244"/>
      <c r="T339" s="245"/>
      <c r="AT339" s="246" t="s">
        <v>165</v>
      </c>
      <c r="AU339" s="246" t="s">
        <v>81</v>
      </c>
      <c r="AV339" s="234" t="s">
        <v>81</v>
      </c>
      <c r="AW339" s="234" t="s">
        <v>6</v>
      </c>
      <c r="AX339" s="234" t="s">
        <v>23</v>
      </c>
      <c r="AY339" s="246" t="s">
        <v>152</v>
      </c>
    </row>
    <row r="340" spans="2:65" s="30" customFormat="1" ht="31.5" customHeight="1">
      <c r="B340" s="31"/>
      <c r="C340" s="222" t="s">
        <v>699</v>
      </c>
      <c r="D340" s="222" t="s">
        <v>154</v>
      </c>
      <c r="E340" s="223" t="s">
        <v>700</v>
      </c>
      <c r="F340" s="224" t="s">
        <v>701</v>
      </c>
      <c r="G340" s="225" t="s">
        <v>225</v>
      </c>
      <c r="H340" s="226">
        <v>0.016</v>
      </c>
      <c r="I340" s="227"/>
      <c r="J340" s="228">
        <f>ROUND(I340*H340,2)</f>
        <v>0</v>
      </c>
      <c r="K340" s="224" t="s">
        <v>158</v>
      </c>
      <c r="L340" s="57"/>
      <c r="M340" s="229"/>
      <c r="N340" s="230" t="s">
        <v>45</v>
      </c>
      <c r="O340" s="32"/>
      <c r="P340" s="231">
        <f>O340*H340</f>
        <v>0</v>
      </c>
      <c r="Q340" s="231">
        <v>0</v>
      </c>
      <c r="R340" s="231">
        <f>Q340*H340</f>
        <v>0</v>
      </c>
      <c r="S340" s="231">
        <v>0</v>
      </c>
      <c r="T340" s="232">
        <f>S340*H340</f>
        <v>0</v>
      </c>
      <c r="AR340" s="10" t="s">
        <v>159</v>
      </c>
      <c r="AT340" s="10" t="s">
        <v>154</v>
      </c>
      <c r="AU340" s="10" t="s">
        <v>81</v>
      </c>
      <c r="AY340" s="10" t="s">
        <v>152</v>
      </c>
      <c r="BE340" s="233">
        <f>IF(N340="základní",J340,0)</f>
        <v>0</v>
      </c>
      <c r="BF340" s="233">
        <f>IF(N340="snížená",J340,0)</f>
        <v>0</v>
      </c>
      <c r="BG340" s="233">
        <f>IF(N340="zákl. přenesená",J340,0)</f>
        <v>0</v>
      </c>
      <c r="BH340" s="233">
        <f>IF(N340="sníž. přenesená",J340,0)</f>
        <v>0</v>
      </c>
      <c r="BI340" s="233">
        <f>IF(N340="nulová",J340,0)</f>
        <v>0</v>
      </c>
      <c r="BJ340" s="10" t="s">
        <v>23</v>
      </c>
      <c r="BK340" s="233">
        <f>ROUND(I340*H340,2)</f>
        <v>0</v>
      </c>
      <c r="BL340" s="10" t="s">
        <v>159</v>
      </c>
      <c r="BM340" s="10" t="s">
        <v>702</v>
      </c>
    </row>
    <row r="341" spans="2:65" s="30" customFormat="1" ht="44.25" customHeight="1">
      <c r="B341" s="31"/>
      <c r="C341" s="222" t="s">
        <v>703</v>
      </c>
      <c r="D341" s="222" t="s">
        <v>154</v>
      </c>
      <c r="E341" s="223" t="s">
        <v>704</v>
      </c>
      <c r="F341" s="224" t="s">
        <v>705</v>
      </c>
      <c r="G341" s="225" t="s">
        <v>225</v>
      </c>
      <c r="H341" s="226">
        <v>0.016</v>
      </c>
      <c r="I341" s="227"/>
      <c r="J341" s="228">
        <f>ROUND(I341*H341,2)</f>
        <v>0</v>
      </c>
      <c r="K341" s="224" t="s">
        <v>158</v>
      </c>
      <c r="L341" s="57"/>
      <c r="M341" s="229"/>
      <c r="N341" s="230" t="s">
        <v>45</v>
      </c>
      <c r="O341" s="32"/>
      <c r="P341" s="231">
        <f>O341*H341</f>
        <v>0</v>
      </c>
      <c r="Q341" s="231">
        <v>0</v>
      </c>
      <c r="R341" s="231">
        <f>Q341*H341</f>
        <v>0</v>
      </c>
      <c r="S341" s="231">
        <v>0</v>
      </c>
      <c r="T341" s="232">
        <f>S341*H341</f>
        <v>0</v>
      </c>
      <c r="AR341" s="10" t="s">
        <v>232</v>
      </c>
      <c r="AT341" s="10" t="s">
        <v>154</v>
      </c>
      <c r="AU341" s="10" t="s">
        <v>81</v>
      </c>
      <c r="AY341" s="10" t="s">
        <v>152</v>
      </c>
      <c r="BE341" s="233">
        <f>IF(N341="základní",J341,0)</f>
        <v>0</v>
      </c>
      <c r="BF341" s="233">
        <f>IF(N341="snížená",J341,0)</f>
        <v>0</v>
      </c>
      <c r="BG341" s="233">
        <f>IF(N341="zákl. přenesená",J341,0)</f>
        <v>0</v>
      </c>
      <c r="BH341" s="233">
        <f>IF(N341="sníž. přenesená",J341,0)</f>
        <v>0</v>
      </c>
      <c r="BI341" s="233">
        <f>IF(N341="nulová",J341,0)</f>
        <v>0</v>
      </c>
      <c r="BJ341" s="10" t="s">
        <v>23</v>
      </c>
      <c r="BK341" s="233">
        <f>ROUND(I341*H341,2)</f>
        <v>0</v>
      </c>
      <c r="BL341" s="10" t="s">
        <v>232</v>
      </c>
      <c r="BM341" s="10" t="s">
        <v>706</v>
      </c>
    </row>
    <row r="342" spans="2:63" s="204" customFormat="1" ht="29.9" customHeight="1">
      <c r="B342" s="205"/>
      <c r="C342" s="206"/>
      <c r="D342" s="219" t="s">
        <v>73</v>
      </c>
      <c r="E342" s="220" t="s">
        <v>707</v>
      </c>
      <c r="F342" s="220" t="s">
        <v>708</v>
      </c>
      <c r="G342" s="206"/>
      <c r="H342" s="206"/>
      <c r="I342" s="209"/>
      <c r="J342" s="221">
        <f>BK342</f>
        <v>0</v>
      </c>
      <c r="K342" s="206"/>
      <c r="L342" s="211"/>
      <c r="M342" s="212"/>
      <c r="N342" s="213"/>
      <c r="O342" s="213"/>
      <c r="P342" s="214">
        <f>SUM(P343:P358)</f>
        <v>0</v>
      </c>
      <c r="Q342" s="213"/>
      <c r="R342" s="214">
        <f>SUM(R343:R358)</f>
        <v>0.015864</v>
      </c>
      <c r="S342" s="213"/>
      <c r="T342" s="215">
        <f>SUM(T343:T358)</f>
        <v>0</v>
      </c>
      <c r="AR342" s="216" t="s">
        <v>81</v>
      </c>
      <c r="AT342" s="217" t="s">
        <v>73</v>
      </c>
      <c r="AU342" s="217" t="s">
        <v>23</v>
      </c>
      <c r="AY342" s="216" t="s">
        <v>152</v>
      </c>
      <c r="BK342" s="218">
        <f>SUM(BK343:BK358)</f>
        <v>0</v>
      </c>
    </row>
    <row r="343" spans="2:65" s="30" customFormat="1" ht="31.5" customHeight="1">
      <c r="B343" s="31"/>
      <c r="C343" s="222" t="s">
        <v>709</v>
      </c>
      <c r="D343" s="222" t="s">
        <v>154</v>
      </c>
      <c r="E343" s="223" t="s">
        <v>710</v>
      </c>
      <c r="F343" s="224" t="s">
        <v>711</v>
      </c>
      <c r="G343" s="225" t="s">
        <v>282</v>
      </c>
      <c r="H343" s="226">
        <v>2</v>
      </c>
      <c r="I343" s="227"/>
      <c r="J343" s="228">
        <f>ROUND(I343*H343,2)</f>
        <v>0</v>
      </c>
      <c r="K343" s="224" t="s">
        <v>158</v>
      </c>
      <c r="L343" s="57"/>
      <c r="M343" s="229"/>
      <c r="N343" s="230" t="s">
        <v>45</v>
      </c>
      <c r="O343" s="32"/>
      <c r="P343" s="231">
        <f>O343*H343</f>
        <v>0</v>
      </c>
      <c r="Q343" s="231">
        <v>0.0001</v>
      </c>
      <c r="R343" s="231">
        <f>Q343*H343</f>
        <v>0.0002</v>
      </c>
      <c r="S343" s="231">
        <v>0</v>
      </c>
      <c r="T343" s="232">
        <f>S343*H343</f>
        <v>0</v>
      </c>
      <c r="AR343" s="10" t="s">
        <v>232</v>
      </c>
      <c r="AT343" s="10" t="s">
        <v>154</v>
      </c>
      <c r="AU343" s="10" t="s">
        <v>81</v>
      </c>
      <c r="AY343" s="10" t="s">
        <v>152</v>
      </c>
      <c r="BE343" s="233">
        <f>IF(N343="základní",J343,0)</f>
        <v>0</v>
      </c>
      <c r="BF343" s="233">
        <f>IF(N343="snížená",J343,0)</f>
        <v>0</v>
      </c>
      <c r="BG343" s="233">
        <f>IF(N343="zákl. přenesená",J343,0)</f>
        <v>0</v>
      </c>
      <c r="BH343" s="233">
        <f>IF(N343="sníž. přenesená",J343,0)</f>
        <v>0</v>
      </c>
      <c r="BI343" s="233">
        <f>IF(N343="nulová",J343,0)</f>
        <v>0</v>
      </c>
      <c r="BJ343" s="10" t="s">
        <v>23</v>
      </c>
      <c r="BK343" s="233">
        <f>ROUND(I343*H343,2)</f>
        <v>0</v>
      </c>
      <c r="BL343" s="10" t="s">
        <v>232</v>
      </c>
      <c r="BM343" s="10" t="s">
        <v>712</v>
      </c>
    </row>
    <row r="344" spans="2:65" s="30" customFormat="1" ht="22.5" customHeight="1">
      <c r="B344" s="31"/>
      <c r="C344" s="222" t="s">
        <v>713</v>
      </c>
      <c r="D344" s="222" t="s">
        <v>154</v>
      </c>
      <c r="E344" s="223" t="s">
        <v>714</v>
      </c>
      <c r="F344" s="224" t="s">
        <v>715</v>
      </c>
      <c r="G344" s="225" t="s">
        <v>282</v>
      </c>
      <c r="H344" s="226">
        <v>2</v>
      </c>
      <c r="I344" s="227"/>
      <c r="J344" s="228">
        <f>ROUND(I344*H344,2)</f>
        <v>0</v>
      </c>
      <c r="K344" s="224" t="s">
        <v>158</v>
      </c>
      <c r="L344" s="57"/>
      <c r="M344" s="229"/>
      <c r="N344" s="230" t="s">
        <v>45</v>
      </c>
      <c r="O344" s="32"/>
      <c r="P344" s="231">
        <f>O344*H344</f>
        <v>0</v>
      </c>
      <c r="Q344" s="231">
        <v>0</v>
      </c>
      <c r="R344" s="231">
        <f>Q344*H344</f>
        <v>0</v>
      </c>
      <c r="S344" s="231">
        <v>0</v>
      </c>
      <c r="T344" s="232">
        <f>S344*H344</f>
        <v>0</v>
      </c>
      <c r="AR344" s="10" t="s">
        <v>232</v>
      </c>
      <c r="AT344" s="10" t="s">
        <v>154</v>
      </c>
      <c r="AU344" s="10" t="s">
        <v>81</v>
      </c>
      <c r="AY344" s="10" t="s">
        <v>152</v>
      </c>
      <c r="BE344" s="233">
        <f>IF(N344="základní",J344,0)</f>
        <v>0</v>
      </c>
      <c r="BF344" s="233">
        <f>IF(N344="snížená",J344,0)</f>
        <v>0</v>
      </c>
      <c r="BG344" s="233">
        <f>IF(N344="zákl. přenesená",J344,0)</f>
        <v>0</v>
      </c>
      <c r="BH344" s="233">
        <f>IF(N344="sníž. přenesená",J344,0)</f>
        <v>0</v>
      </c>
      <c r="BI344" s="233">
        <f>IF(N344="nulová",J344,0)</f>
        <v>0</v>
      </c>
      <c r="BJ344" s="10" t="s">
        <v>23</v>
      </c>
      <c r="BK344" s="233">
        <f>ROUND(I344*H344,2)</f>
        <v>0</v>
      </c>
      <c r="BL344" s="10" t="s">
        <v>232</v>
      </c>
      <c r="BM344" s="10" t="s">
        <v>716</v>
      </c>
    </row>
    <row r="345" spans="2:65" s="30" customFormat="1" ht="22.5" customHeight="1">
      <c r="B345" s="31"/>
      <c r="C345" s="222" t="s">
        <v>717</v>
      </c>
      <c r="D345" s="222" t="s">
        <v>154</v>
      </c>
      <c r="E345" s="223" t="s">
        <v>718</v>
      </c>
      <c r="F345" s="224" t="s">
        <v>719</v>
      </c>
      <c r="G345" s="225" t="s">
        <v>282</v>
      </c>
      <c r="H345" s="226">
        <v>2</v>
      </c>
      <c r="I345" s="227"/>
      <c r="J345" s="228">
        <f>ROUND(I345*H345,2)</f>
        <v>0</v>
      </c>
      <c r="K345" s="224" t="s">
        <v>158</v>
      </c>
      <c r="L345" s="57"/>
      <c r="M345" s="229"/>
      <c r="N345" s="230" t="s">
        <v>45</v>
      </c>
      <c r="O345" s="32"/>
      <c r="P345" s="231">
        <f>O345*H345</f>
        <v>0</v>
      </c>
      <c r="Q345" s="231">
        <v>0</v>
      </c>
      <c r="R345" s="231">
        <f>Q345*H345</f>
        <v>0</v>
      </c>
      <c r="S345" s="231">
        <v>0</v>
      </c>
      <c r="T345" s="232">
        <f>S345*H345</f>
        <v>0</v>
      </c>
      <c r="AR345" s="10" t="s">
        <v>232</v>
      </c>
      <c r="AT345" s="10" t="s">
        <v>154</v>
      </c>
      <c r="AU345" s="10" t="s">
        <v>81</v>
      </c>
      <c r="AY345" s="10" t="s">
        <v>152</v>
      </c>
      <c r="BE345" s="233">
        <f>IF(N345="základní",J345,0)</f>
        <v>0</v>
      </c>
      <c r="BF345" s="233">
        <f>IF(N345="snížená",J345,0)</f>
        <v>0</v>
      </c>
      <c r="BG345" s="233">
        <f>IF(N345="zákl. přenesená",J345,0)</f>
        <v>0</v>
      </c>
      <c r="BH345" s="233">
        <f>IF(N345="sníž. přenesená",J345,0)</f>
        <v>0</v>
      </c>
      <c r="BI345" s="233">
        <f>IF(N345="nulová",J345,0)</f>
        <v>0</v>
      </c>
      <c r="BJ345" s="10" t="s">
        <v>23</v>
      </c>
      <c r="BK345" s="233">
        <f>ROUND(I345*H345,2)</f>
        <v>0</v>
      </c>
      <c r="BL345" s="10" t="s">
        <v>232</v>
      </c>
      <c r="BM345" s="10" t="s">
        <v>720</v>
      </c>
    </row>
    <row r="346" spans="2:65" s="30" customFormat="1" ht="22.5" customHeight="1">
      <c r="B346" s="31"/>
      <c r="C346" s="222" t="s">
        <v>721</v>
      </c>
      <c r="D346" s="222" t="s">
        <v>154</v>
      </c>
      <c r="E346" s="223" t="s">
        <v>722</v>
      </c>
      <c r="F346" s="224" t="s">
        <v>723</v>
      </c>
      <c r="G346" s="225" t="s">
        <v>157</v>
      </c>
      <c r="H346" s="226">
        <v>7.6</v>
      </c>
      <c r="I346" s="227"/>
      <c r="J346" s="228">
        <f>ROUND(I346*H346,2)</f>
        <v>0</v>
      </c>
      <c r="K346" s="224" t="s">
        <v>158</v>
      </c>
      <c r="L346" s="57"/>
      <c r="M346" s="229"/>
      <c r="N346" s="230" t="s">
        <v>45</v>
      </c>
      <c r="O346" s="32"/>
      <c r="P346" s="231">
        <f>O346*H346</f>
        <v>0</v>
      </c>
      <c r="Q346" s="231">
        <v>0.0008</v>
      </c>
      <c r="R346" s="231">
        <f>Q346*H346</f>
        <v>0.00608</v>
      </c>
      <c r="S346" s="231">
        <v>0</v>
      </c>
      <c r="T346" s="232">
        <f>S346*H346</f>
        <v>0</v>
      </c>
      <c r="AR346" s="10" t="s">
        <v>232</v>
      </c>
      <c r="AT346" s="10" t="s">
        <v>154</v>
      </c>
      <c r="AU346" s="10" t="s">
        <v>81</v>
      </c>
      <c r="AY346" s="10" t="s">
        <v>152</v>
      </c>
      <c r="BE346" s="233">
        <f>IF(N346="základní",J346,0)</f>
        <v>0</v>
      </c>
      <c r="BF346" s="233">
        <f>IF(N346="snížená",J346,0)</f>
        <v>0</v>
      </c>
      <c r="BG346" s="233">
        <f>IF(N346="zákl. přenesená",J346,0)</f>
        <v>0</v>
      </c>
      <c r="BH346" s="233">
        <f>IF(N346="sníž. přenesená",J346,0)</f>
        <v>0</v>
      </c>
      <c r="BI346" s="233">
        <f>IF(N346="nulová",J346,0)</f>
        <v>0</v>
      </c>
      <c r="BJ346" s="10" t="s">
        <v>23</v>
      </c>
      <c r="BK346" s="233">
        <f>ROUND(I346*H346,2)</f>
        <v>0</v>
      </c>
      <c r="BL346" s="10" t="s">
        <v>232</v>
      </c>
      <c r="BM346" s="10" t="s">
        <v>724</v>
      </c>
    </row>
    <row r="347" spans="2:65" s="30" customFormat="1" ht="31.5" customHeight="1">
      <c r="B347" s="31"/>
      <c r="C347" s="274" t="s">
        <v>725</v>
      </c>
      <c r="D347" s="274" t="s">
        <v>233</v>
      </c>
      <c r="E347" s="275" t="s">
        <v>726</v>
      </c>
      <c r="F347" s="276" t="s">
        <v>727</v>
      </c>
      <c r="G347" s="277" t="s">
        <v>157</v>
      </c>
      <c r="H347" s="278">
        <v>7.6</v>
      </c>
      <c r="I347" s="279"/>
      <c r="J347" s="280">
        <f>ROUND(I347*H347,2)</f>
        <v>0</v>
      </c>
      <c r="K347" s="276" t="s">
        <v>158</v>
      </c>
      <c r="L347" s="281"/>
      <c r="M347" s="282"/>
      <c r="N347" s="283" t="s">
        <v>45</v>
      </c>
      <c r="O347" s="32"/>
      <c r="P347" s="231">
        <f>O347*H347</f>
        <v>0</v>
      </c>
      <c r="Q347" s="231">
        <v>0.00067</v>
      </c>
      <c r="R347" s="231">
        <f>Q347*H347</f>
        <v>0.005092</v>
      </c>
      <c r="S347" s="231">
        <v>0</v>
      </c>
      <c r="T347" s="232">
        <f>S347*H347</f>
        <v>0</v>
      </c>
      <c r="AR347" s="10" t="s">
        <v>313</v>
      </c>
      <c r="AT347" s="10" t="s">
        <v>233</v>
      </c>
      <c r="AU347" s="10" t="s">
        <v>81</v>
      </c>
      <c r="AY347" s="10" t="s">
        <v>152</v>
      </c>
      <c r="BE347" s="233">
        <f>IF(N347="základní",J347,0)</f>
        <v>0</v>
      </c>
      <c r="BF347" s="233">
        <f>IF(N347="snížená",J347,0)</f>
        <v>0</v>
      </c>
      <c r="BG347" s="233">
        <f>IF(N347="zákl. přenesená",J347,0)</f>
        <v>0</v>
      </c>
      <c r="BH347" s="233">
        <f>IF(N347="sníž. přenesená",J347,0)</f>
        <v>0</v>
      </c>
      <c r="BI347" s="233">
        <f>IF(N347="nulová",J347,0)</f>
        <v>0</v>
      </c>
      <c r="BJ347" s="10" t="s">
        <v>23</v>
      </c>
      <c r="BK347" s="233">
        <f>ROUND(I347*H347,2)</f>
        <v>0</v>
      </c>
      <c r="BL347" s="10" t="s">
        <v>232</v>
      </c>
      <c r="BM347" s="10" t="s">
        <v>728</v>
      </c>
    </row>
    <row r="348" spans="2:65" s="30" customFormat="1" ht="31.5" customHeight="1">
      <c r="B348" s="31"/>
      <c r="C348" s="274" t="s">
        <v>729</v>
      </c>
      <c r="D348" s="274" t="s">
        <v>233</v>
      </c>
      <c r="E348" s="275" t="s">
        <v>730</v>
      </c>
      <c r="F348" s="276" t="s">
        <v>731</v>
      </c>
      <c r="G348" s="277" t="s">
        <v>282</v>
      </c>
      <c r="H348" s="278">
        <v>3</v>
      </c>
      <c r="I348" s="279"/>
      <c r="J348" s="280">
        <f>ROUND(I348*H348,2)</f>
        <v>0</v>
      </c>
      <c r="K348" s="276" t="s">
        <v>158</v>
      </c>
      <c r="L348" s="281"/>
      <c r="M348" s="282"/>
      <c r="N348" s="283" t="s">
        <v>45</v>
      </c>
      <c r="O348" s="32"/>
      <c r="P348" s="231">
        <f>O348*H348</f>
        <v>0</v>
      </c>
      <c r="Q348" s="231">
        <v>0.0001</v>
      </c>
      <c r="R348" s="231">
        <f>Q348*H348</f>
        <v>0.0003</v>
      </c>
      <c r="S348" s="231">
        <v>0</v>
      </c>
      <c r="T348" s="232">
        <f>S348*H348</f>
        <v>0</v>
      </c>
      <c r="AR348" s="10" t="s">
        <v>313</v>
      </c>
      <c r="AT348" s="10" t="s">
        <v>233</v>
      </c>
      <c r="AU348" s="10" t="s">
        <v>81</v>
      </c>
      <c r="AY348" s="10" t="s">
        <v>152</v>
      </c>
      <c r="BE348" s="233">
        <f>IF(N348="základní",J348,0)</f>
        <v>0</v>
      </c>
      <c r="BF348" s="233">
        <f>IF(N348="snížená",J348,0)</f>
        <v>0</v>
      </c>
      <c r="BG348" s="233">
        <f>IF(N348="zákl. přenesená",J348,0)</f>
        <v>0</v>
      </c>
      <c r="BH348" s="233">
        <f>IF(N348="sníž. přenesená",J348,0)</f>
        <v>0</v>
      </c>
      <c r="BI348" s="233">
        <f>IF(N348="nulová",J348,0)</f>
        <v>0</v>
      </c>
      <c r="BJ348" s="10" t="s">
        <v>23</v>
      </c>
      <c r="BK348" s="233">
        <f>ROUND(I348*H348,2)</f>
        <v>0</v>
      </c>
      <c r="BL348" s="10" t="s">
        <v>232</v>
      </c>
      <c r="BM348" s="10" t="s">
        <v>732</v>
      </c>
    </row>
    <row r="349" spans="2:65" s="30" customFormat="1" ht="31.5" customHeight="1">
      <c r="B349" s="31"/>
      <c r="C349" s="222" t="s">
        <v>733</v>
      </c>
      <c r="D349" s="222" t="s">
        <v>154</v>
      </c>
      <c r="E349" s="223" t="s">
        <v>734</v>
      </c>
      <c r="F349" s="224" t="s">
        <v>735</v>
      </c>
      <c r="G349" s="225" t="s">
        <v>282</v>
      </c>
      <c r="H349" s="226">
        <v>1</v>
      </c>
      <c r="I349" s="227"/>
      <c r="J349" s="228">
        <f>ROUND(I349*H349,2)</f>
        <v>0</v>
      </c>
      <c r="K349" s="224" t="s">
        <v>158</v>
      </c>
      <c r="L349" s="57"/>
      <c r="M349" s="229"/>
      <c r="N349" s="230" t="s">
        <v>45</v>
      </c>
      <c r="O349" s="32"/>
      <c r="P349" s="231">
        <f>O349*H349</f>
        <v>0</v>
      </c>
      <c r="Q349" s="231">
        <v>0</v>
      </c>
      <c r="R349" s="231">
        <f>Q349*H349</f>
        <v>0</v>
      </c>
      <c r="S349" s="231">
        <v>0</v>
      </c>
      <c r="T349" s="232">
        <f>S349*H349</f>
        <v>0</v>
      </c>
      <c r="AR349" s="10" t="s">
        <v>232</v>
      </c>
      <c r="AT349" s="10" t="s">
        <v>154</v>
      </c>
      <c r="AU349" s="10" t="s">
        <v>81</v>
      </c>
      <c r="AY349" s="10" t="s">
        <v>152</v>
      </c>
      <c r="BE349" s="233">
        <f>IF(N349="základní",J349,0)</f>
        <v>0</v>
      </c>
      <c r="BF349" s="233">
        <f>IF(N349="snížená",J349,0)</f>
        <v>0</v>
      </c>
      <c r="BG349" s="233">
        <f>IF(N349="zákl. přenesená",J349,0)</f>
        <v>0</v>
      </c>
      <c r="BH349" s="233">
        <f>IF(N349="sníž. přenesená",J349,0)</f>
        <v>0</v>
      </c>
      <c r="BI349" s="233">
        <f>IF(N349="nulová",J349,0)</f>
        <v>0</v>
      </c>
      <c r="BJ349" s="10" t="s">
        <v>23</v>
      </c>
      <c r="BK349" s="233">
        <f>ROUND(I349*H349,2)</f>
        <v>0</v>
      </c>
      <c r="BL349" s="10" t="s">
        <v>232</v>
      </c>
      <c r="BM349" s="10" t="s">
        <v>736</v>
      </c>
    </row>
    <row r="350" spans="2:65" s="30" customFormat="1" ht="44.25" customHeight="1">
      <c r="B350" s="31"/>
      <c r="C350" s="222" t="s">
        <v>737</v>
      </c>
      <c r="D350" s="222" t="s">
        <v>154</v>
      </c>
      <c r="E350" s="223" t="s">
        <v>738</v>
      </c>
      <c r="F350" s="224" t="s">
        <v>739</v>
      </c>
      <c r="G350" s="225" t="s">
        <v>157</v>
      </c>
      <c r="H350" s="226">
        <v>7.6</v>
      </c>
      <c r="I350" s="227"/>
      <c r="J350" s="228">
        <f>ROUND(I350*H350,2)</f>
        <v>0</v>
      </c>
      <c r="K350" s="224" t="s">
        <v>158</v>
      </c>
      <c r="L350" s="57"/>
      <c r="M350" s="229"/>
      <c r="N350" s="230" t="s">
        <v>45</v>
      </c>
      <c r="O350" s="32"/>
      <c r="P350" s="231">
        <f>O350*H350</f>
        <v>0</v>
      </c>
      <c r="Q350" s="231">
        <v>7E-05</v>
      </c>
      <c r="R350" s="231">
        <f>Q350*H350</f>
        <v>0.000532</v>
      </c>
      <c r="S350" s="231">
        <v>0</v>
      </c>
      <c r="T350" s="232">
        <f>S350*H350</f>
        <v>0</v>
      </c>
      <c r="AR350" s="10" t="s">
        <v>232</v>
      </c>
      <c r="AT350" s="10" t="s">
        <v>154</v>
      </c>
      <c r="AU350" s="10" t="s">
        <v>81</v>
      </c>
      <c r="AY350" s="10" t="s">
        <v>152</v>
      </c>
      <c r="BE350" s="233">
        <f>IF(N350="základní",J350,0)</f>
        <v>0</v>
      </c>
      <c r="BF350" s="233">
        <f>IF(N350="snížená",J350,0)</f>
        <v>0</v>
      </c>
      <c r="BG350" s="233">
        <f>IF(N350="zákl. přenesená",J350,0)</f>
        <v>0</v>
      </c>
      <c r="BH350" s="233">
        <f>IF(N350="sníž. přenesená",J350,0)</f>
        <v>0</v>
      </c>
      <c r="BI350" s="233">
        <f>IF(N350="nulová",J350,0)</f>
        <v>0</v>
      </c>
      <c r="BJ350" s="10" t="s">
        <v>23</v>
      </c>
      <c r="BK350" s="233">
        <f>ROUND(I350*H350,2)</f>
        <v>0</v>
      </c>
      <c r="BL350" s="10" t="s">
        <v>232</v>
      </c>
      <c r="BM350" s="10" t="s">
        <v>740</v>
      </c>
    </row>
    <row r="351" spans="2:65" s="30" customFormat="1" ht="31.5" customHeight="1">
      <c r="B351" s="31"/>
      <c r="C351" s="222" t="s">
        <v>741</v>
      </c>
      <c r="D351" s="222" t="s">
        <v>154</v>
      </c>
      <c r="E351" s="223" t="s">
        <v>742</v>
      </c>
      <c r="F351" s="224" t="s">
        <v>743</v>
      </c>
      <c r="G351" s="225" t="s">
        <v>282</v>
      </c>
      <c r="H351" s="226">
        <v>2</v>
      </c>
      <c r="I351" s="227"/>
      <c r="J351" s="228">
        <f>ROUND(I351*H351,2)</f>
        <v>0</v>
      </c>
      <c r="K351" s="224" t="s">
        <v>158</v>
      </c>
      <c r="L351" s="57"/>
      <c r="M351" s="229"/>
      <c r="N351" s="230" t="s">
        <v>45</v>
      </c>
      <c r="O351" s="32"/>
      <c r="P351" s="231">
        <f>O351*H351</f>
        <v>0</v>
      </c>
      <c r="Q351" s="231">
        <v>0</v>
      </c>
      <c r="R351" s="231">
        <f>Q351*H351</f>
        <v>0</v>
      </c>
      <c r="S351" s="231">
        <v>0</v>
      </c>
      <c r="T351" s="232">
        <f>S351*H351</f>
        <v>0</v>
      </c>
      <c r="AR351" s="10" t="s">
        <v>232</v>
      </c>
      <c r="AT351" s="10" t="s">
        <v>154</v>
      </c>
      <c r="AU351" s="10" t="s">
        <v>81</v>
      </c>
      <c r="AY351" s="10" t="s">
        <v>152</v>
      </c>
      <c r="BE351" s="233">
        <f>IF(N351="základní",J351,0)</f>
        <v>0</v>
      </c>
      <c r="BF351" s="233">
        <f>IF(N351="snížená",J351,0)</f>
        <v>0</v>
      </c>
      <c r="BG351" s="233">
        <f>IF(N351="zákl. přenesená",J351,0)</f>
        <v>0</v>
      </c>
      <c r="BH351" s="233">
        <f>IF(N351="sníž. přenesená",J351,0)</f>
        <v>0</v>
      </c>
      <c r="BI351" s="233">
        <f>IF(N351="nulová",J351,0)</f>
        <v>0</v>
      </c>
      <c r="BJ351" s="10" t="s">
        <v>23</v>
      </c>
      <c r="BK351" s="233">
        <f>ROUND(I351*H351,2)</f>
        <v>0</v>
      </c>
      <c r="BL351" s="10" t="s">
        <v>232</v>
      </c>
      <c r="BM351" s="10" t="s">
        <v>744</v>
      </c>
    </row>
    <row r="352" spans="2:65" s="30" customFormat="1" ht="22.5" customHeight="1">
      <c r="B352" s="31"/>
      <c r="C352" s="222" t="s">
        <v>745</v>
      </c>
      <c r="D352" s="222" t="s">
        <v>154</v>
      </c>
      <c r="E352" s="223" t="s">
        <v>746</v>
      </c>
      <c r="F352" s="224" t="s">
        <v>747</v>
      </c>
      <c r="G352" s="225" t="s">
        <v>282</v>
      </c>
      <c r="H352" s="226">
        <v>1</v>
      </c>
      <c r="I352" s="227"/>
      <c r="J352" s="228">
        <f>ROUND(I352*H352,2)</f>
        <v>0</v>
      </c>
      <c r="K352" s="224" t="s">
        <v>158</v>
      </c>
      <c r="L352" s="57"/>
      <c r="M352" s="229"/>
      <c r="N352" s="230" t="s">
        <v>45</v>
      </c>
      <c r="O352" s="32"/>
      <c r="P352" s="231">
        <f>O352*H352</f>
        <v>0</v>
      </c>
      <c r="Q352" s="231">
        <v>0.00011</v>
      </c>
      <c r="R352" s="231">
        <f>Q352*H352</f>
        <v>0.00011</v>
      </c>
      <c r="S352" s="231">
        <v>0</v>
      </c>
      <c r="T352" s="232">
        <f>S352*H352</f>
        <v>0</v>
      </c>
      <c r="AR352" s="10" t="s">
        <v>232</v>
      </c>
      <c r="AT352" s="10" t="s">
        <v>154</v>
      </c>
      <c r="AU352" s="10" t="s">
        <v>81</v>
      </c>
      <c r="AY352" s="10" t="s">
        <v>152</v>
      </c>
      <c r="BE352" s="233">
        <f>IF(N352="základní",J352,0)</f>
        <v>0</v>
      </c>
      <c r="BF352" s="233">
        <f>IF(N352="snížená",J352,0)</f>
        <v>0</v>
      </c>
      <c r="BG352" s="233">
        <f>IF(N352="zákl. přenesená",J352,0)</f>
        <v>0</v>
      </c>
      <c r="BH352" s="233">
        <f>IF(N352="sníž. přenesená",J352,0)</f>
        <v>0</v>
      </c>
      <c r="BI352" s="233">
        <f>IF(N352="nulová",J352,0)</f>
        <v>0</v>
      </c>
      <c r="BJ352" s="10" t="s">
        <v>23</v>
      </c>
      <c r="BK352" s="233">
        <f>ROUND(I352*H352,2)</f>
        <v>0</v>
      </c>
      <c r="BL352" s="10" t="s">
        <v>232</v>
      </c>
      <c r="BM352" s="10" t="s">
        <v>748</v>
      </c>
    </row>
    <row r="353" spans="2:65" s="30" customFormat="1" ht="31.5" customHeight="1">
      <c r="B353" s="31"/>
      <c r="C353" s="222" t="s">
        <v>749</v>
      </c>
      <c r="D353" s="222" t="s">
        <v>154</v>
      </c>
      <c r="E353" s="223" t="s">
        <v>750</v>
      </c>
      <c r="F353" s="224" t="s">
        <v>751</v>
      </c>
      <c r="G353" s="225" t="s">
        <v>282</v>
      </c>
      <c r="H353" s="226">
        <v>1</v>
      </c>
      <c r="I353" s="227"/>
      <c r="J353" s="228">
        <f>ROUND(I353*H353,2)</f>
        <v>0</v>
      </c>
      <c r="K353" s="224" t="s">
        <v>158</v>
      </c>
      <c r="L353" s="57"/>
      <c r="M353" s="229"/>
      <c r="N353" s="230" t="s">
        <v>45</v>
      </c>
      <c r="O353" s="32"/>
      <c r="P353" s="231">
        <f>O353*H353</f>
        <v>0</v>
      </c>
      <c r="Q353" s="231">
        <v>3E-05</v>
      </c>
      <c r="R353" s="231">
        <f>Q353*H353</f>
        <v>3E-05</v>
      </c>
      <c r="S353" s="231">
        <v>0</v>
      </c>
      <c r="T353" s="232">
        <f>S353*H353</f>
        <v>0</v>
      </c>
      <c r="AR353" s="10" t="s">
        <v>232</v>
      </c>
      <c r="AT353" s="10" t="s">
        <v>154</v>
      </c>
      <c r="AU353" s="10" t="s">
        <v>81</v>
      </c>
      <c r="AY353" s="10" t="s">
        <v>152</v>
      </c>
      <c r="BE353" s="233">
        <f>IF(N353="základní",J353,0)</f>
        <v>0</v>
      </c>
      <c r="BF353" s="233">
        <f>IF(N353="snížená",J353,0)</f>
        <v>0</v>
      </c>
      <c r="BG353" s="233">
        <f>IF(N353="zákl. přenesená",J353,0)</f>
        <v>0</v>
      </c>
      <c r="BH353" s="233">
        <f>IF(N353="sníž. přenesená",J353,0)</f>
        <v>0</v>
      </c>
      <c r="BI353" s="233">
        <f>IF(N353="nulová",J353,0)</f>
        <v>0</v>
      </c>
      <c r="BJ353" s="10" t="s">
        <v>23</v>
      </c>
      <c r="BK353" s="233">
        <f>ROUND(I353*H353,2)</f>
        <v>0</v>
      </c>
      <c r="BL353" s="10" t="s">
        <v>232</v>
      </c>
      <c r="BM353" s="10" t="s">
        <v>752</v>
      </c>
    </row>
    <row r="354" spans="2:65" s="30" customFormat="1" ht="22.5" customHeight="1">
      <c r="B354" s="31"/>
      <c r="C354" s="222" t="s">
        <v>753</v>
      </c>
      <c r="D354" s="222" t="s">
        <v>154</v>
      </c>
      <c r="E354" s="223" t="s">
        <v>754</v>
      </c>
      <c r="F354" s="224" t="s">
        <v>755</v>
      </c>
      <c r="G354" s="225" t="s">
        <v>282</v>
      </c>
      <c r="H354" s="226">
        <v>1</v>
      </c>
      <c r="I354" s="227"/>
      <c r="J354" s="228">
        <f>ROUND(I354*H354,2)</f>
        <v>0</v>
      </c>
      <c r="K354" s="224" t="s">
        <v>158</v>
      </c>
      <c r="L354" s="57"/>
      <c r="M354" s="229"/>
      <c r="N354" s="230" t="s">
        <v>45</v>
      </c>
      <c r="O354" s="32"/>
      <c r="P354" s="231">
        <f>O354*H354</f>
        <v>0</v>
      </c>
      <c r="Q354" s="231">
        <v>0.002</v>
      </c>
      <c r="R354" s="231">
        <f>Q354*H354</f>
        <v>0.002</v>
      </c>
      <c r="S354" s="231">
        <v>0</v>
      </c>
      <c r="T354" s="232">
        <f>S354*H354</f>
        <v>0</v>
      </c>
      <c r="AR354" s="10" t="s">
        <v>232</v>
      </c>
      <c r="AT354" s="10" t="s">
        <v>154</v>
      </c>
      <c r="AU354" s="10" t="s">
        <v>81</v>
      </c>
      <c r="AY354" s="10" t="s">
        <v>152</v>
      </c>
      <c r="BE354" s="233">
        <f>IF(N354="základní",J354,0)</f>
        <v>0</v>
      </c>
      <c r="BF354" s="233">
        <f>IF(N354="snížená",J354,0)</f>
        <v>0</v>
      </c>
      <c r="BG354" s="233">
        <f>IF(N354="zákl. přenesená",J354,0)</f>
        <v>0</v>
      </c>
      <c r="BH354" s="233">
        <f>IF(N354="sníž. přenesená",J354,0)</f>
        <v>0</v>
      </c>
      <c r="BI354" s="233">
        <f>IF(N354="nulová",J354,0)</f>
        <v>0</v>
      </c>
      <c r="BJ354" s="10" t="s">
        <v>23</v>
      </c>
      <c r="BK354" s="233">
        <f>ROUND(I354*H354,2)</f>
        <v>0</v>
      </c>
      <c r="BL354" s="10" t="s">
        <v>232</v>
      </c>
      <c r="BM354" s="10" t="s">
        <v>756</v>
      </c>
    </row>
    <row r="355" spans="2:65" s="30" customFormat="1" ht="31.5" customHeight="1">
      <c r="B355" s="31"/>
      <c r="C355" s="222" t="s">
        <v>757</v>
      </c>
      <c r="D355" s="222" t="s">
        <v>154</v>
      </c>
      <c r="E355" s="223" t="s">
        <v>758</v>
      </c>
      <c r="F355" s="224" t="s">
        <v>759</v>
      </c>
      <c r="G355" s="225" t="s">
        <v>157</v>
      </c>
      <c r="H355" s="226">
        <v>7.6</v>
      </c>
      <c r="I355" s="227"/>
      <c r="J355" s="228">
        <f>ROUND(I355*H355,2)</f>
        <v>0</v>
      </c>
      <c r="K355" s="224" t="s">
        <v>158</v>
      </c>
      <c r="L355" s="57"/>
      <c r="M355" s="229"/>
      <c r="N355" s="230" t="s">
        <v>45</v>
      </c>
      <c r="O355" s="32"/>
      <c r="P355" s="231">
        <f>O355*H355</f>
        <v>0</v>
      </c>
      <c r="Q355" s="231">
        <v>0.00019</v>
      </c>
      <c r="R355" s="231">
        <f>Q355*H355</f>
        <v>0.001444</v>
      </c>
      <c r="S355" s="231">
        <v>0</v>
      </c>
      <c r="T355" s="232">
        <f>S355*H355</f>
        <v>0</v>
      </c>
      <c r="AR355" s="10" t="s">
        <v>232</v>
      </c>
      <c r="AT355" s="10" t="s">
        <v>154</v>
      </c>
      <c r="AU355" s="10" t="s">
        <v>81</v>
      </c>
      <c r="AY355" s="10" t="s">
        <v>152</v>
      </c>
      <c r="BE355" s="233">
        <f>IF(N355="základní",J355,0)</f>
        <v>0</v>
      </c>
      <c r="BF355" s="233">
        <f>IF(N355="snížená",J355,0)</f>
        <v>0</v>
      </c>
      <c r="BG355" s="233">
        <f>IF(N355="zákl. přenesená",J355,0)</f>
        <v>0</v>
      </c>
      <c r="BH355" s="233">
        <f>IF(N355="sníž. přenesená",J355,0)</f>
        <v>0</v>
      </c>
      <c r="BI355" s="233">
        <f>IF(N355="nulová",J355,0)</f>
        <v>0</v>
      </c>
      <c r="BJ355" s="10" t="s">
        <v>23</v>
      </c>
      <c r="BK355" s="233">
        <f>ROUND(I355*H355,2)</f>
        <v>0</v>
      </c>
      <c r="BL355" s="10" t="s">
        <v>232</v>
      </c>
      <c r="BM355" s="10" t="s">
        <v>760</v>
      </c>
    </row>
    <row r="356" spans="2:65" s="30" customFormat="1" ht="31.5" customHeight="1">
      <c r="B356" s="31"/>
      <c r="C356" s="222" t="s">
        <v>761</v>
      </c>
      <c r="D356" s="222" t="s">
        <v>154</v>
      </c>
      <c r="E356" s="223" t="s">
        <v>762</v>
      </c>
      <c r="F356" s="224" t="s">
        <v>763</v>
      </c>
      <c r="G356" s="225" t="s">
        <v>157</v>
      </c>
      <c r="H356" s="226">
        <v>7.6</v>
      </c>
      <c r="I356" s="227"/>
      <c r="J356" s="228">
        <f>ROUND(I356*H356,2)</f>
        <v>0</v>
      </c>
      <c r="K356" s="224" t="s">
        <v>158</v>
      </c>
      <c r="L356" s="57"/>
      <c r="M356" s="229"/>
      <c r="N356" s="230" t="s">
        <v>45</v>
      </c>
      <c r="O356" s="32"/>
      <c r="P356" s="231">
        <f>O356*H356</f>
        <v>0</v>
      </c>
      <c r="Q356" s="231">
        <v>1E-05</v>
      </c>
      <c r="R356" s="231">
        <f>Q356*H356</f>
        <v>7.6E-05</v>
      </c>
      <c r="S356" s="231">
        <v>0</v>
      </c>
      <c r="T356" s="232">
        <f>S356*H356</f>
        <v>0</v>
      </c>
      <c r="AR356" s="10" t="s">
        <v>232</v>
      </c>
      <c r="AT356" s="10" t="s">
        <v>154</v>
      </c>
      <c r="AU356" s="10" t="s">
        <v>81</v>
      </c>
      <c r="AY356" s="10" t="s">
        <v>152</v>
      </c>
      <c r="BE356" s="233">
        <f>IF(N356="základní",J356,0)</f>
        <v>0</v>
      </c>
      <c r="BF356" s="233">
        <f>IF(N356="snížená",J356,0)</f>
        <v>0</v>
      </c>
      <c r="BG356" s="233">
        <f>IF(N356="zákl. přenesená",J356,0)</f>
        <v>0</v>
      </c>
      <c r="BH356" s="233">
        <f>IF(N356="sníž. přenesená",J356,0)</f>
        <v>0</v>
      </c>
      <c r="BI356" s="233">
        <f>IF(N356="nulová",J356,0)</f>
        <v>0</v>
      </c>
      <c r="BJ356" s="10" t="s">
        <v>23</v>
      </c>
      <c r="BK356" s="233">
        <f>ROUND(I356*H356,2)</f>
        <v>0</v>
      </c>
      <c r="BL356" s="10" t="s">
        <v>232</v>
      </c>
      <c r="BM356" s="10" t="s">
        <v>764</v>
      </c>
    </row>
    <row r="357" spans="2:65" s="30" customFormat="1" ht="31.5" customHeight="1">
      <c r="B357" s="31"/>
      <c r="C357" s="222" t="s">
        <v>765</v>
      </c>
      <c r="D357" s="222" t="s">
        <v>154</v>
      </c>
      <c r="E357" s="223" t="s">
        <v>766</v>
      </c>
      <c r="F357" s="224" t="s">
        <v>767</v>
      </c>
      <c r="G357" s="225" t="s">
        <v>225</v>
      </c>
      <c r="H357" s="226">
        <v>0.016</v>
      </c>
      <c r="I357" s="227"/>
      <c r="J357" s="228">
        <f>ROUND(I357*H357,2)</f>
        <v>0</v>
      </c>
      <c r="K357" s="224" t="s">
        <v>158</v>
      </c>
      <c r="L357" s="57"/>
      <c r="M357" s="229"/>
      <c r="N357" s="230" t="s">
        <v>45</v>
      </c>
      <c r="O357" s="32"/>
      <c r="P357" s="231">
        <f>O357*H357</f>
        <v>0</v>
      </c>
      <c r="Q357" s="231">
        <v>0</v>
      </c>
      <c r="R357" s="231">
        <f>Q357*H357</f>
        <v>0</v>
      </c>
      <c r="S357" s="231">
        <v>0</v>
      </c>
      <c r="T357" s="232">
        <f>S357*H357</f>
        <v>0</v>
      </c>
      <c r="AR357" s="10" t="s">
        <v>232</v>
      </c>
      <c r="AT357" s="10" t="s">
        <v>154</v>
      </c>
      <c r="AU357" s="10" t="s">
        <v>81</v>
      </c>
      <c r="AY357" s="10" t="s">
        <v>152</v>
      </c>
      <c r="BE357" s="233">
        <f>IF(N357="základní",J357,0)</f>
        <v>0</v>
      </c>
      <c r="BF357" s="233">
        <f>IF(N357="snížená",J357,0)</f>
        <v>0</v>
      </c>
      <c r="BG357" s="233">
        <f>IF(N357="zákl. přenesená",J357,0)</f>
        <v>0</v>
      </c>
      <c r="BH357" s="233">
        <f>IF(N357="sníž. přenesená",J357,0)</f>
        <v>0</v>
      </c>
      <c r="BI357" s="233">
        <f>IF(N357="nulová",J357,0)</f>
        <v>0</v>
      </c>
      <c r="BJ357" s="10" t="s">
        <v>23</v>
      </c>
      <c r="BK357" s="233">
        <f>ROUND(I357*H357,2)</f>
        <v>0</v>
      </c>
      <c r="BL357" s="10" t="s">
        <v>232</v>
      </c>
      <c r="BM357" s="10" t="s">
        <v>768</v>
      </c>
    </row>
    <row r="358" spans="2:65" s="30" customFormat="1" ht="44.25" customHeight="1">
      <c r="B358" s="31"/>
      <c r="C358" s="222" t="s">
        <v>769</v>
      </c>
      <c r="D358" s="222" t="s">
        <v>154</v>
      </c>
      <c r="E358" s="223" t="s">
        <v>770</v>
      </c>
      <c r="F358" s="224" t="s">
        <v>771</v>
      </c>
      <c r="G358" s="225" t="s">
        <v>225</v>
      </c>
      <c r="H358" s="226">
        <v>0.016</v>
      </c>
      <c r="I358" s="227"/>
      <c r="J358" s="228">
        <f>ROUND(I358*H358,2)</f>
        <v>0</v>
      </c>
      <c r="K358" s="224" t="s">
        <v>158</v>
      </c>
      <c r="L358" s="57"/>
      <c r="M358" s="229"/>
      <c r="N358" s="230" t="s">
        <v>45</v>
      </c>
      <c r="O358" s="32"/>
      <c r="P358" s="231">
        <f>O358*H358</f>
        <v>0</v>
      </c>
      <c r="Q358" s="231">
        <v>0</v>
      </c>
      <c r="R358" s="231">
        <f>Q358*H358</f>
        <v>0</v>
      </c>
      <c r="S358" s="231">
        <v>0</v>
      </c>
      <c r="T358" s="232">
        <f>S358*H358</f>
        <v>0</v>
      </c>
      <c r="AR358" s="10" t="s">
        <v>232</v>
      </c>
      <c r="AT358" s="10" t="s">
        <v>154</v>
      </c>
      <c r="AU358" s="10" t="s">
        <v>81</v>
      </c>
      <c r="AY358" s="10" t="s">
        <v>152</v>
      </c>
      <c r="BE358" s="233">
        <f>IF(N358="základní",J358,0)</f>
        <v>0</v>
      </c>
      <c r="BF358" s="233">
        <f>IF(N358="snížená",J358,0)</f>
        <v>0</v>
      </c>
      <c r="BG358" s="233">
        <f>IF(N358="zákl. přenesená",J358,0)</f>
        <v>0</v>
      </c>
      <c r="BH358" s="233">
        <f>IF(N358="sníž. přenesená",J358,0)</f>
        <v>0</v>
      </c>
      <c r="BI358" s="233">
        <f>IF(N358="nulová",J358,0)</f>
        <v>0</v>
      </c>
      <c r="BJ358" s="10" t="s">
        <v>23</v>
      </c>
      <c r="BK358" s="233">
        <f>ROUND(I358*H358,2)</f>
        <v>0</v>
      </c>
      <c r="BL358" s="10" t="s">
        <v>232</v>
      </c>
      <c r="BM358" s="10" t="s">
        <v>772</v>
      </c>
    </row>
    <row r="359" spans="2:63" s="204" customFormat="1" ht="29.9" customHeight="1">
      <c r="B359" s="205"/>
      <c r="C359" s="206"/>
      <c r="D359" s="219" t="s">
        <v>73</v>
      </c>
      <c r="E359" s="220" t="s">
        <v>773</v>
      </c>
      <c r="F359" s="220" t="s">
        <v>774</v>
      </c>
      <c r="G359" s="206"/>
      <c r="H359" s="206"/>
      <c r="I359" s="209"/>
      <c r="J359" s="221">
        <f>BK359</f>
        <v>0</v>
      </c>
      <c r="K359" s="206"/>
      <c r="L359" s="211"/>
      <c r="M359" s="212"/>
      <c r="N359" s="213"/>
      <c r="O359" s="213"/>
      <c r="P359" s="214">
        <f>SUM(P360:P367)</f>
        <v>0</v>
      </c>
      <c r="Q359" s="213"/>
      <c r="R359" s="214">
        <f>SUM(R360:R367)</f>
        <v>0.01</v>
      </c>
      <c r="S359" s="213"/>
      <c r="T359" s="215">
        <f>SUM(T360:T367)</f>
        <v>0.02813</v>
      </c>
      <c r="AR359" s="216" t="s">
        <v>81</v>
      </c>
      <c r="AT359" s="217" t="s">
        <v>73</v>
      </c>
      <c r="AU359" s="217" t="s">
        <v>23</v>
      </c>
      <c r="AY359" s="216" t="s">
        <v>152</v>
      </c>
      <c r="BK359" s="218">
        <f>SUM(BK360:BK367)</f>
        <v>0</v>
      </c>
    </row>
    <row r="360" spans="2:65" s="30" customFormat="1" ht="31.5" customHeight="1">
      <c r="B360" s="31"/>
      <c r="C360" s="274" t="s">
        <v>775</v>
      </c>
      <c r="D360" s="274" t="s">
        <v>233</v>
      </c>
      <c r="E360" s="275" t="s">
        <v>776</v>
      </c>
      <c r="F360" s="276" t="s">
        <v>777</v>
      </c>
      <c r="G360" s="277" t="s">
        <v>282</v>
      </c>
      <c r="H360" s="278">
        <v>1</v>
      </c>
      <c r="I360" s="279"/>
      <c r="J360" s="280">
        <f>ROUND(I360*H360,2)</f>
        <v>0</v>
      </c>
      <c r="K360" s="276"/>
      <c r="L360" s="281"/>
      <c r="M360" s="282"/>
      <c r="N360" s="283" t="s">
        <v>45</v>
      </c>
      <c r="O360" s="32"/>
      <c r="P360" s="231">
        <f>O360*H360</f>
        <v>0</v>
      </c>
      <c r="Q360" s="231">
        <v>0.01</v>
      </c>
      <c r="R360" s="231">
        <f>Q360*H360</f>
        <v>0.01</v>
      </c>
      <c r="S360" s="231">
        <v>0</v>
      </c>
      <c r="T360" s="232">
        <f>S360*H360</f>
        <v>0</v>
      </c>
      <c r="AR360" s="10" t="s">
        <v>313</v>
      </c>
      <c r="AT360" s="10" t="s">
        <v>233</v>
      </c>
      <c r="AU360" s="10" t="s">
        <v>81</v>
      </c>
      <c r="AY360" s="10" t="s">
        <v>152</v>
      </c>
      <c r="BE360" s="233">
        <f>IF(N360="základní",J360,0)</f>
        <v>0</v>
      </c>
      <c r="BF360" s="233">
        <f>IF(N360="snížená",J360,0)</f>
        <v>0</v>
      </c>
      <c r="BG360" s="233">
        <f>IF(N360="zákl. přenesená",J360,0)</f>
        <v>0</v>
      </c>
      <c r="BH360" s="233">
        <f>IF(N360="sníž. přenesená",J360,0)</f>
        <v>0</v>
      </c>
      <c r="BI360" s="233">
        <f>IF(N360="nulová",J360,0)</f>
        <v>0</v>
      </c>
      <c r="BJ360" s="10" t="s">
        <v>23</v>
      </c>
      <c r="BK360" s="233">
        <f>ROUND(I360*H360,2)</f>
        <v>0</v>
      </c>
      <c r="BL360" s="10" t="s">
        <v>232</v>
      </c>
      <c r="BM360" s="10" t="s">
        <v>778</v>
      </c>
    </row>
    <row r="361" spans="2:65" s="30" customFormat="1" ht="22.5" customHeight="1">
      <c r="B361" s="31"/>
      <c r="C361" s="222" t="s">
        <v>779</v>
      </c>
      <c r="D361" s="222" t="s">
        <v>154</v>
      </c>
      <c r="E361" s="223" t="s">
        <v>780</v>
      </c>
      <c r="F361" s="224" t="s">
        <v>781</v>
      </c>
      <c r="G361" s="225" t="s">
        <v>282</v>
      </c>
      <c r="H361" s="226">
        <v>1</v>
      </c>
      <c r="I361" s="227"/>
      <c r="J361" s="228">
        <f>ROUND(I361*H361,2)</f>
        <v>0</v>
      </c>
      <c r="K361" s="224" t="s">
        <v>158</v>
      </c>
      <c r="L361" s="57"/>
      <c r="M361" s="229"/>
      <c r="N361" s="230" t="s">
        <v>45</v>
      </c>
      <c r="O361" s="32"/>
      <c r="P361" s="231">
        <f>O361*H361</f>
        <v>0</v>
      </c>
      <c r="Q361" s="231">
        <v>0</v>
      </c>
      <c r="R361" s="231">
        <f>Q361*H361</f>
        <v>0</v>
      </c>
      <c r="S361" s="231">
        <v>0.01933</v>
      </c>
      <c r="T361" s="232">
        <f>S361*H361</f>
        <v>0.01933</v>
      </c>
      <c r="AR361" s="10" t="s">
        <v>232</v>
      </c>
      <c r="AT361" s="10" t="s">
        <v>154</v>
      </c>
      <c r="AU361" s="10" t="s">
        <v>81</v>
      </c>
      <c r="AY361" s="10" t="s">
        <v>152</v>
      </c>
      <c r="BE361" s="233">
        <f>IF(N361="základní",J361,0)</f>
        <v>0</v>
      </c>
      <c r="BF361" s="233">
        <f>IF(N361="snížená",J361,0)</f>
        <v>0</v>
      </c>
      <c r="BG361" s="233">
        <f>IF(N361="zákl. přenesená",J361,0)</f>
        <v>0</v>
      </c>
      <c r="BH361" s="233">
        <f>IF(N361="sníž. přenesená",J361,0)</f>
        <v>0</v>
      </c>
      <c r="BI361" s="233">
        <f>IF(N361="nulová",J361,0)</f>
        <v>0</v>
      </c>
      <c r="BJ361" s="10" t="s">
        <v>23</v>
      </c>
      <c r="BK361" s="233">
        <f>ROUND(I361*H361,2)</f>
        <v>0</v>
      </c>
      <c r="BL361" s="10" t="s">
        <v>232</v>
      </c>
      <c r="BM361" s="10" t="s">
        <v>782</v>
      </c>
    </row>
    <row r="362" spans="2:65" s="30" customFormat="1" ht="22.5" customHeight="1">
      <c r="B362" s="31"/>
      <c r="C362" s="222" t="s">
        <v>783</v>
      </c>
      <c r="D362" s="222" t="s">
        <v>154</v>
      </c>
      <c r="E362" s="223" t="s">
        <v>784</v>
      </c>
      <c r="F362" s="224" t="s">
        <v>785</v>
      </c>
      <c r="G362" s="225" t="s">
        <v>282</v>
      </c>
      <c r="H362" s="226">
        <v>1</v>
      </c>
      <c r="I362" s="227"/>
      <c r="J362" s="228">
        <f>ROUND(I362*H362,2)</f>
        <v>0</v>
      </c>
      <c r="K362" s="224" t="s">
        <v>158</v>
      </c>
      <c r="L362" s="57"/>
      <c r="M362" s="229"/>
      <c r="N362" s="230" t="s">
        <v>45</v>
      </c>
      <c r="O362" s="32"/>
      <c r="P362" s="231">
        <f>O362*H362</f>
        <v>0</v>
      </c>
      <c r="Q362" s="231">
        <v>0</v>
      </c>
      <c r="R362" s="231">
        <f>Q362*H362</f>
        <v>0</v>
      </c>
      <c r="S362" s="231">
        <v>0.0066</v>
      </c>
      <c r="T362" s="232">
        <f>S362*H362</f>
        <v>0.0066</v>
      </c>
      <c r="AR362" s="10" t="s">
        <v>232</v>
      </c>
      <c r="AT362" s="10" t="s">
        <v>154</v>
      </c>
      <c r="AU362" s="10" t="s">
        <v>81</v>
      </c>
      <c r="AY362" s="10" t="s">
        <v>152</v>
      </c>
      <c r="BE362" s="233">
        <f>IF(N362="základní",J362,0)</f>
        <v>0</v>
      </c>
      <c r="BF362" s="233">
        <f>IF(N362="snížená",J362,0)</f>
        <v>0</v>
      </c>
      <c r="BG362" s="233">
        <f>IF(N362="zákl. přenesená",J362,0)</f>
        <v>0</v>
      </c>
      <c r="BH362" s="233">
        <f>IF(N362="sníž. přenesená",J362,0)</f>
        <v>0</v>
      </c>
      <c r="BI362" s="233">
        <f>IF(N362="nulová",J362,0)</f>
        <v>0</v>
      </c>
      <c r="BJ362" s="10" t="s">
        <v>23</v>
      </c>
      <c r="BK362" s="233">
        <f>ROUND(I362*H362,2)</f>
        <v>0</v>
      </c>
      <c r="BL362" s="10" t="s">
        <v>232</v>
      </c>
      <c r="BM362" s="10" t="s">
        <v>786</v>
      </c>
    </row>
    <row r="363" spans="2:65" s="30" customFormat="1" ht="22.5" customHeight="1">
      <c r="B363" s="31"/>
      <c r="C363" s="222" t="s">
        <v>787</v>
      </c>
      <c r="D363" s="222" t="s">
        <v>154</v>
      </c>
      <c r="E363" s="223" t="s">
        <v>788</v>
      </c>
      <c r="F363" s="224" t="s">
        <v>789</v>
      </c>
      <c r="G363" s="225" t="s">
        <v>282</v>
      </c>
      <c r="H363" s="226">
        <v>1</v>
      </c>
      <c r="I363" s="227"/>
      <c r="J363" s="228">
        <f>ROUND(I363*H363,2)</f>
        <v>0</v>
      </c>
      <c r="K363" s="224" t="s">
        <v>158</v>
      </c>
      <c r="L363" s="57"/>
      <c r="M363" s="229"/>
      <c r="N363" s="230" t="s">
        <v>45</v>
      </c>
      <c r="O363" s="32"/>
      <c r="P363" s="231">
        <f>O363*H363</f>
        <v>0</v>
      </c>
      <c r="Q363" s="231">
        <v>0</v>
      </c>
      <c r="R363" s="231">
        <f>Q363*H363</f>
        <v>0</v>
      </c>
      <c r="S363" s="231">
        <v>0.00049</v>
      </c>
      <c r="T363" s="232">
        <f>S363*H363</f>
        <v>0.00049</v>
      </c>
      <c r="AR363" s="10" t="s">
        <v>232</v>
      </c>
      <c r="AT363" s="10" t="s">
        <v>154</v>
      </c>
      <c r="AU363" s="10" t="s">
        <v>81</v>
      </c>
      <c r="AY363" s="10" t="s">
        <v>152</v>
      </c>
      <c r="BE363" s="233">
        <f>IF(N363="základní",J363,0)</f>
        <v>0</v>
      </c>
      <c r="BF363" s="233">
        <f>IF(N363="snížená",J363,0)</f>
        <v>0</v>
      </c>
      <c r="BG363" s="233">
        <f>IF(N363="zákl. přenesená",J363,0)</f>
        <v>0</v>
      </c>
      <c r="BH363" s="233">
        <f>IF(N363="sníž. přenesená",J363,0)</f>
        <v>0</v>
      </c>
      <c r="BI363" s="233">
        <f>IF(N363="nulová",J363,0)</f>
        <v>0</v>
      </c>
      <c r="BJ363" s="10" t="s">
        <v>23</v>
      </c>
      <c r="BK363" s="233">
        <f>ROUND(I363*H363,2)</f>
        <v>0</v>
      </c>
      <c r="BL363" s="10" t="s">
        <v>232</v>
      </c>
      <c r="BM363" s="10" t="s">
        <v>790</v>
      </c>
    </row>
    <row r="364" spans="2:65" s="30" customFormat="1" ht="22.5" customHeight="1">
      <c r="B364" s="31"/>
      <c r="C364" s="222" t="s">
        <v>791</v>
      </c>
      <c r="D364" s="222" t="s">
        <v>154</v>
      </c>
      <c r="E364" s="223" t="s">
        <v>792</v>
      </c>
      <c r="F364" s="224" t="s">
        <v>793</v>
      </c>
      <c r="G364" s="225" t="s">
        <v>282</v>
      </c>
      <c r="H364" s="226">
        <v>1</v>
      </c>
      <c r="I364" s="227"/>
      <c r="J364" s="228">
        <f>ROUND(I364*H364,2)</f>
        <v>0</v>
      </c>
      <c r="K364" s="224" t="s">
        <v>158</v>
      </c>
      <c r="L364" s="57"/>
      <c r="M364" s="229"/>
      <c r="N364" s="230" t="s">
        <v>45</v>
      </c>
      <c r="O364" s="32"/>
      <c r="P364" s="231">
        <f>O364*H364</f>
        <v>0</v>
      </c>
      <c r="Q364" s="231">
        <v>0</v>
      </c>
      <c r="R364" s="231">
        <f>Q364*H364</f>
        <v>0</v>
      </c>
      <c r="S364" s="231">
        <v>0.00086</v>
      </c>
      <c r="T364" s="232">
        <f>S364*H364</f>
        <v>0.00086</v>
      </c>
      <c r="AR364" s="10" t="s">
        <v>232</v>
      </c>
      <c r="AT364" s="10" t="s">
        <v>154</v>
      </c>
      <c r="AU364" s="10" t="s">
        <v>81</v>
      </c>
      <c r="AY364" s="10" t="s">
        <v>152</v>
      </c>
      <c r="BE364" s="233">
        <f>IF(N364="základní",J364,0)</f>
        <v>0</v>
      </c>
      <c r="BF364" s="233">
        <f>IF(N364="snížená",J364,0)</f>
        <v>0</v>
      </c>
      <c r="BG364" s="233">
        <f>IF(N364="zákl. přenesená",J364,0)</f>
        <v>0</v>
      </c>
      <c r="BH364" s="233">
        <f>IF(N364="sníž. přenesená",J364,0)</f>
        <v>0</v>
      </c>
      <c r="BI364" s="233">
        <f>IF(N364="nulová",J364,0)</f>
        <v>0</v>
      </c>
      <c r="BJ364" s="10" t="s">
        <v>23</v>
      </c>
      <c r="BK364" s="233">
        <f>ROUND(I364*H364,2)</f>
        <v>0</v>
      </c>
      <c r="BL364" s="10" t="s">
        <v>232</v>
      </c>
      <c r="BM364" s="10" t="s">
        <v>794</v>
      </c>
    </row>
    <row r="365" spans="2:65" s="30" customFormat="1" ht="22.5" customHeight="1">
      <c r="B365" s="31"/>
      <c r="C365" s="222" t="s">
        <v>795</v>
      </c>
      <c r="D365" s="222" t="s">
        <v>154</v>
      </c>
      <c r="E365" s="223" t="s">
        <v>796</v>
      </c>
      <c r="F365" s="224" t="s">
        <v>797</v>
      </c>
      <c r="G365" s="225" t="s">
        <v>282</v>
      </c>
      <c r="H365" s="226">
        <v>1</v>
      </c>
      <c r="I365" s="227"/>
      <c r="J365" s="228">
        <f>ROUND(I365*H365,2)</f>
        <v>0</v>
      </c>
      <c r="K365" s="224" t="s">
        <v>158</v>
      </c>
      <c r="L365" s="57"/>
      <c r="M365" s="229"/>
      <c r="N365" s="230" t="s">
        <v>45</v>
      </c>
      <c r="O365" s="32"/>
      <c r="P365" s="231">
        <f>O365*H365</f>
        <v>0</v>
      </c>
      <c r="Q365" s="231">
        <v>0</v>
      </c>
      <c r="R365" s="231">
        <f>Q365*H365</f>
        <v>0</v>
      </c>
      <c r="S365" s="231">
        <v>0.00085</v>
      </c>
      <c r="T365" s="232">
        <f>S365*H365</f>
        <v>0.00085</v>
      </c>
      <c r="AR365" s="10" t="s">
        <v>232</v>
      </c>
      <c r="AT365" s="10" t="s">
        <v>154</v>
      </c>
      <c r="AU365" s="10" t="s">
        <v>81</v>
      </c>
      <c r="AY365" s="10" t="s">
        <v>152</v>
      </c>
      <c r="BE365" s="233">
        <f>IF(N365="základní",J365,0)</f>
        <v>0</v>
      </c>
      <c r="BF365" s="233">
        <f>IF(N365="snížená",J365,0)</f>
        <v>0</v>
      </c>
      <c r="BG365" s="233">
        <f>IF(N365="zákl. přenesená",J365,0)</f>
        <v>0</v>
      </c>
      <c r="BH365" s="233">
        <f>IF(N365="sníž. přenesená",J365,0)</f>
        <v>0</v>
      </c>
      <c r="BI365" s="233">
        <f>IF(N365="nulová",J365,0)</f>
        <v>0</v>
      </c>
      <c r="BJ365" s="10" t="s">
        <v>23</v>
      </c>
      <c r="BK365" s="233">
        <f>ROUND(I365*H365,2)</f>
        <v>0</v>
      </c>
      <c r="BL365" s="10" t="s">
        <v>232</v>
      </c>
      <c r="BM365" s="10" t="s">
        <v>798</v>
      </c>
    </row>
    <row r="366" spans="2:65" s="30" customFormat="1" ht="31.5" customHeight="1">
      <c r="B366" s="31"/>
      <c r="C366" s="222" t="s">
        <v>799</v>
      </c>
      <c r="D366" s="222" t="s">
        <v>154</v>
      </c>
      <c r="E366" s="223" t="s">
        <v>800</v>
      </c>
      <c r="F366" s="224" t="s">
        <v>801</v>
      </c>
      <c r="G366" s="225" t="s">
        <v>225</v>
      </c>
      <c r="H366" s="226">
        <v>0.01</v>
      </c>
      <c r="I366" s="227"/>
      <c r="J366" s="228">
        <f>ROUND(I366*H366,2)</f>
        <v>0</v>
      </c>
      <c r="K366" s="224" t="s">
        <v>158</v>
      </c>
      <c r="L366" s="57"/>
      <c r="M366" s="229"/>
      <c r="N366" s="230" t="s">
        <v>45</v>
      </c>
      <c r="O366" s="32"/>
      <c r="P366" s="231">
        <f>O366*H366</f>
        <v>0</v>
      </c>
      <c r="Q366" s="231">
        <v>0</v>
      </c>
      <c r="R366" s="231">
        <f>Q366*H366</f>
        <v>0</v>
      </c>
      <c r="S366" s="231">
        <v>0</v>
      </c>
      <c r="T366" s="232">
        <f>S366*H366</f>
        <v>0</v>
      </c>
      <c r="AR366" s="10" t="s">
        <v>232</v>
      </c>
      <c r="AT366" s="10" t="s">
        <v>154</v>
      </c>
      <c r="AU366" s="10" t="s">
        <v>81</v>
      </c>
      <c r="AY366" s="10" t="s">
        <v>152</v>
      </c>
      <c r="BE366" s="233">
        <f>IF(N366="základní",J366,0)</f>
        <v>0</v>
      </c>
      <c r="BF366" s="233">
        <f>IF(N366="snížená",J366,0)</f>
        <v>0</v>
      </c>
      <c r="BG366" s="233">
        <f>IF(N366="zákl. přenesená",J366,0)</f>
        <v>0</v>
      </c>
      <c r="BH366" s="233">
        <f>IF(N366="sníž. přenesená",J366,0)</f>
        <v>0</v>
      </c>
      <c r="BI366" s="233">
        <f>IF(N366="nulová",J366,0)</f>
        <v>0</v>
      </c>
      <c r="BJ366" s="10" t="s">
        <v>23</v>
      </c>
      <c r="BK366" s="233">
        <f>ROUND(I366*H366,2)</f>
        <v>0</v>
      </c>
      <c r="BL366" s="10" t="s">
        <v>232</v>
      </c>
      <c r="BM366" s="10" t="s">
        <v>802</v>
      </c>
    </row>
    <row r="367" spans="2:65" s="30" customFormat="1" ht="44.25" customHeight="1">
      <c r="B367" s="31"/>
      <c r="C367" s="222" t="s">
        <v>803</v>
      </c>
      <c r="D367" s="222" t="s">
        <v>154</v>
      </c>
      <c r="E367" s="223" t="s">
        <v>804</v>
      </c>
      <c r="F367" s="224" t="s">
        <v>805</v>
      </c>
      <c r="G367" s="225" t="s">
        <v>225</v>
      </c>
      <c r="H367" s="226">
        <v>0.01</v>
      </c>
      <c r="I367" s="227"/>
      <c r="J367" s="228">
        <f>ROUND(I367*H367,2)</f>
        <v>0</v>
      </c>
      <c r="K367" s="224" t="s">
        <v>158</v>
      </c>
      <c r="L367" s="57"/>
      <c r="M367" s="229"/>
      <c r="N367" s="230" t="s">
        <v>45</v>
      </c>
      <c r="O367" s="32"/>
      <c r="P367" s="231">
        <f>O367*H367</f>
        <v>0</v>
      </c>
      <c r="Q367" s="231">
        <v>0</v>
      </c>
      <c r="R367" s="231">
        <f>Q367*H367</f>
        <v>0</v>
      </c>
      <c r="S367" s="231">
        <v>0</v>
      </c>
      <c r="T367" s="232">
        <f>S367*H367</f>
        <v>0</v>
      </c>
      <c r="AR367" s="10" t="s">
        <v>232</v>
      </c>
      <c r="AT367" s="10" t="s">
        <v>154</v>
      </c>
      <c r="AU367" s="10" t="s">
        <v>81</v>
      </c>
      <c r="AY367" s="10" t="s">
        <v>152</v>
      </c>
      <c r="BE367" s="233">
        <f>IF(N367="základní",J367,0)</f>
        <v>0</v>
      </c>
      <c r="BF367" s="233">
        <f>IF(N367="snížená",J367,0)</f>
        <v>0</v>
      </c>
      <c r="BG367" s="233">
        <f>IF(N367="zákl. přenesená",J367,0)</f>
        <v>0</v>
      </c>
      <c r="BH367" s="233">
        <f>IF(N367="sníž. přenesená",J367,0)</f>
        <v>0</v>
      </c>
      <c r="BI367" s="233">
        <f>IF(N367="nulová",J367,0)</f>
        <v>0</v>
      </c>
      <c r="BJ367" s="10" t="s">
        <v>23</v>
      </c>
      <c r="BK367" s="233">
        <f>ROUND(I367*H367,2)</f>
        <v>0</v>
      </c>
      <c r="BL367" s="10" t="s">
        <v>232</v>
      </c>
      <c r="BM367" s="10" t="s">
        <v>806</v>
      </c>
    </row>
    <row r="368" spans="2:63" s="204" customFormat="1" ht="29.9" customHeight="1">
      <c r="B368" s="205"/>
      <c r="C368" s="206"/>
      <c r="D368" s="219" t="s">
        <v>73</v>
      </c>
      <c r="E368" s="220" t="s">
        <v>807</v>
      </c>
      <c r="F368" s="220" t="s">
        <v>88</v>
      </c>
      <c r="G368" s="206"/>
      <c r="H368" s="206"/>
      <c r="I368" s="209"/>
      <c r="J368" s="221">
        <f>BK368</f>
        <v>0</v>
      </c>
      <c r="K368" s="206"/>
      <c r="L368" s="211"/>
      <c r="M368" s="212"/>
      <c r="N368" s="213"/>
      <c r="O368" s="213"/>
      <c r="P368" s="214">
        <f>SUM(P369:P373)</f>
        <v>0</v>
      </c>
      <c r="Q368" s="213"/>
      <c r="R368" s="214">
        <f>SUM(R369:R373)</f>
        <v>0.0108</v>
      </c>
      <c r="S368" s="213"/>
      <c r="T368" s="215">
        <f>SUM(T369:T373)</f>
        <v>0</v>
      </c>
      <c r="AR368" s="216" t="s">
        <v>81</v>
      </c>
      <c r="AT368" s="217" t="s">
        <v>73</v>
      </c>
      <c r="AU368" s="217" t="s">
        <v>23</v>
      </c>
      <c r="AY368" s="216" t="s">
        <v>152</v>
      </c>
      <c r="BK368" s="218">
        <f>SUM(BK369:BK373)</f>
        <v>0</v>
      </c>
    </row>
    <row r="369" spans="2:65" s="30" customFormat="1" ht="31.5" customHeight="1">
      <c r="B369" s="31"/>
      <c r="C369" s="222" t="s">
        <v>808</v>
      </c>
      <c r="D369" s="222" t="s">
        <v>154</v>
      </c>
      <c r="E369" s="223" t="s">
        <v>809</v>
      </c>
      <c r="F369" s="224" t="s">
        <v>810</v>
      </c>
      <c r="G369" s="225" t="s">
        <v>282</v>
      </c>
      <c r="H369" s="226">
        <v>3</v>
      </c>
      <c r="I369" s="227"/>
      <c r="J369" s="228">
        <f>ROUND(I369*H369,2)</f>
        <v>0</v>
      </c>
      <c r="K369" s="224" t="s">
        <v>158</v>
      </c>
      <c r="L369" s="57"/>
      <c r="M369" s="229"/>
      <c r="N369" s="230" t="s">
        <v>45</v>
      </c>
      <c r="O369" s="32"/>
      <c r="P369" s="231">
        <f>O369*H369</f>
        <v>0</v>
      </c>
      <c r="Q369" s="231">
        <v>0</v>
      </c>
      <c r="R369" s="231">
        <f>Q369*H369</f>
        <v>0</v>
      </c>
      <c r="S369" s="231">
        <v>0</v>
      </c>
      <c r="T369" s="232">
        <f>S369*H369</f>
        <v>0</v>
      </c>
      <c r="AR369" s="10" t="s">
        <v>232</v>
      </c>
      <c r="AT369" s="10" t="s">
        <v>154</v>
      </c>
      <c r="AU369" s="10" t="s">
        <v>81</v>
      </c>
      <c r="AY369" s="10" t="s">
        <v>152</v>
      </c>
      <c r="BE369" s="233">
        <f>IF(N369="základní",J369,0)</f>
        <v>0</v>
      </c>
      <c r="BF369" s="233">
        <f>IF(N369="snížená",J369,0)</f>
        <v>0</v>
      </c>
      <c r="BG369" s="233">
        <f>IF(N369="zákl. přenesená",J369,0)</f>
        <v>0</v>
      </c>
      <c r="BH369" s="233">
        <f>IF(N369="sníž. přenesená",J369,0)</f>
        <v>0</v>
      </c>
      <c r="BI369" s="233">
        <f>IF(N369="nulová",J369,0)</f>
        <v>0</v>
      </c>
      <c r="BJ369" s="10" t="s">
        <v>23</v>
      </c>
      <c r="BK369" s="233">
        <f>ROUND(I369*H369,2)</f>
        <v>0</v>
      </c>
      <c r="BL369" s="10" t="s">
        <v>232</v>
      </c>
      <c r="BM369" s="10" t="s">
        <v>811</v>
      </c>
    </row>
    <row r="370" spans="2:47" s="30" customFormat="1" ht="15">
      <c r="B370" s="31"/>
      <c r="C370" s="59"/>
      <c r="D370" s="237" t="s">
        <v>556</v>
      </c>
      <c r="E370" s="59"/>
      <c r="F370" s="286" t="s">
        <v>812</v>
      </c>
      <c r="G370" s="59"/>
      <c r="H370" s="59"/>
      <c r="I370" s="187"/>
      <c r="J370" s="59"/>
      <c r="K370" s="59"/>
      <c r="L370" s="57"/>
      <c r="M370" s="285"/>
      <c r="N370" s="32"/>
      <c r="O370" s="32"/>
      <c r="P370" s="32"/>
      <c r="Q370" s="32"/>
      <c r="R370" s="32"/>
      <c r="S370" s="32"/>
      <c r="T370" s="79"/>
      <c r="AT370" s="10" t="s">
        <v>556</v>
      </c>
      <c r="AU370" s="10" t="s">
        <v>81</v>
      </c>
    </row>
    <row r="371" spans="2:65" s="30" customFormat="1" ht="22.5" customHeight="1">
      <c r="B371" s="31"/>
      <c r="C371" s="274" t="s">
        <v>813</v>
      </c>
      <c r="D371" s="274" t="s">
        <v>233</v>
      </c>
      <c r="E371" s="275" t="s">
        <v>814</v>
      </c>
      <c r="F371" s="276" t="s">
        <v>815</v>
      </c>
      <c r="G371" s="277" t="s">
        <v>282</v>
      </c>
      <c r="H371" s="278">
        <v>3</v>
      </c>
      <c r="I371" s="279"/>
      <c r="J371" s="280">
        <f>ROUND(I371*H371,2)</f>
        <v>0</v>
      </c>
      <c r="K371" s="276" t="s">
        <v>158</v>
      </c>
      <c r="L371" s="281"/>
      <c r="M371" s="282"/>
      <c r="N371" s="283" t="s">
        <v>45</v>
      </c>
      <c r="O371" s="32"/>
      <c r="P371" s="231">
        <f>O371*H371</f>
        <v>0</v>
      </c>
      <c r="Q371" s="231">
        <v>0.0036</v>
      </c>
      <c r="R371" s="231">
        <f>Q371*H371</f>
        <v>0.0108</v>
      </c>
      <c r="S371" s="231">
        <v>0</v>
      </c>
      <c r="T371" s="232">
        <f>S371*H371</f>
        <v>0</v>
      </c>
      <c r="AR371" s="10" t="s">
        <v>313</v>
      </c>
      <c r="AT371" s="10" t="s">
        <v>233</v>
      </c>
      <c r="AU371" s="10" t="s">
        <v>81</v>
      </c>
      <c r="AY371" s="10" t="s">
        <v>152</v>
      </c>
      <c r="BE371" s="233">
        <f>IF(N371="základní",J371,0)</f>
        <v>0</v>
      </c>
      <c r="BF371" s="233">
        <f>IF(N371="snížená",J371,0)</f>
        <v>0</v>
      </c>
      <c r="BG371" s="233">
        <f>IF(N371="zákl. přenesená",J371,0)</f>
        <v>0</v>
      </c>
      <c r="BH371" s="233">
        <f>IF(N371="sníž. přenesená",J371,0)</f>
        <v>0</v>
      </c>
      <c r="BI371" s="233">
        <f>IF(N371="nulová",J371,0)</f>
        <v>0</v>
      </c>
      <c r="BJ371" s="10" t="s">
        <v>23</v>
      </c>
      <c r="BK371" s="233">
        <f>ROUND(I371*H371,2)</f>
        <v>0</v>
      </c>
      <c r="BL371" s="10" t="s">
        <v>232</v>
      </c>
      <c r="BM371" s="10" t="s">
        <v>816</v>
      </c>
    </row>
    <row r="372" spans="2:65" s="30" customFormat="1" ht="31.5" customHeight="1">
      <c r="B372" s="31"/>
      <c r="C372" s="222" t="s">
        <v>817</v>
      </c>
      <c r="D372" s="222" t="s">
        <v>154</v>
      </c>
      <c r="E372" s="223" t="s">
        <v>818</v>
      </c>
      <c r="F372" s="224" t="s">
        <v>819</v>
      </c>
      <c r="G372" s="225" t="s">
        <v>225</v>
      </c>
      <c r="H372" s="226">
        <v>0.011</v>
      </c>
      <c r="I372" s="227"/>
      <c r="J372" s="228">
        <f>ROUND(I372*H372,2)</f>
        <v>0</v>
      </c>
      <c r="K372" s="224" t="s">
        <v>158</v>
      </c>
      <c r="L372" s="57"/>
      <c r="M372" s="229"/>
      <c r="N372" s="230" t="s">
        <v>45</v>
      </c>
      <c r="O372" s="32"/>
      <c r="P372" s="231">
        <f>O372*H372</f>
        <v>0</v>
      </c>
      <c r="Q372" s="231">
        <v>0</v>
      </c>
      <c r="R372" s="231">
        <f>Q372*H372</f>
        <v>0</v>
      </c>
      <c r="S372" s="231">
        <v>0</v>
      </c>
      <c r="T372" s="232">
        <f>S372*H372</f>
        <v>0</v>
      </c>
      <c r="AR372" s="10" t="s">
        <v>232</v>
      </c>
      <c r="AT372" s="10" t="s">
        <v>154</v>
      </c>
      <c r="AU372" s="10" t="s">
        <v>81</v>
      </c>
      <c r="AY372" s="10" t="s">
        <v>152</v>
      </c>
      <c r="BE372" s="233">
        <f>IF(N372="základní",J372,0)</f>
        <v>0</v>
      </c>
      <c r="BF372" s="233">
        <f>IF(N372="snížená",J372,0)</f>
        <v>0</v>
      </c>
      <c r="BG372" s="233">
        <f>IF(N372="zákl. přenesená",J372,0)</f>
        <v>0</v>
      </c>
      <c r="BH372" s="233">
        <f>IF(N372="sníž. přenesená",J372,0)</f>
        <v>0</v>
      </c>
      <c r="BI372" s="233">
        <f>IF(N372="nulová",J372,0)</f>
        <v>0</v>
      </c>
      <c r="BJ372" s="10" t="s">
        <v>23</v>
      </c>
      <c r="BK372" s="233">
        <f>ROUND(I372*H372,2)</f>
        <v>0</v>
      </c>
      <c r="BL372" s="10" t="s">
        <v>232</v>
      </c>
      <c r="BM372" s="10" t="s">
        <v>820</v>
      </c>
    </row>
    <row r="373" spans="2:65" s="30" customFormat="1" ht="44.25" customHeight="1">
      <c r="B373" s="31"/>
      <c r="C373" s="222" t="s">
        <v>821</v>
      </c>
      <c r="D373" s="222" t="s">
        <v>154</v>
      </c>
      <c r="E373" s="223" t="s">
        <v>822</v>
      </c>
      <c r="F373" s="224" t="s">
        <v>823</v>
      </c>
      <c r="G373" s="225" t="s">
        <v>225</v>
      </c>
      <c r="H373" s="226">
        <v>0.011</v>
      </c>
      <c r="I373" s="227"/>
      <c r="J373" s="228">
        <f>ROUND(I373*H373,2)</f>
        <v>0</v>
      </c>
      <c r="K373" s="224" t="s">
        <v>158</v>
      </c>
      <c r="L373" s="57"/>
      <c r="M373" s="229"/>
      <c r="N373" s="230" t="s">
        <v>45</v>
      </c>
      <c r="O373" s="32"/>
      <c r="P373" s="231">
        <f>O373*H373</f>
        <v>0</v>
      </c>
      <c r="Q373" s="231">
        <v>0</v>
      </c>
      <c r="R373" s="231">
        <f>Q373*H373</f>
        <v>0</v>
      </c>
      <c r="S373" s="231">
        <v>0</v>
      </c>
      <c r="T373" s="232">
        <f>S373*H373</f>
        <v>0</v>
      </c>
      <c r="AR373" s="10" t="s">
        <v>232</v>
      </c>
      <c r="AT373" s="10" t="s">
        <v>154</v>
      </c>
      <c r="AU373" s="10" t="s">
        <v>81</v>
      </c>
      <c r="AY373" s="10" t="s">
        <v>152</v>
      </c>
      <c r="BE373" s="233">
        <f>IF(N373="základní",J373,0)</f>
        <v>0</v>
      </c>
      <c r="BF373" s="233">
        <f>IF(N373="snížená",J373,0)</f>
        <v>0</v>
      </c>
      <c r="BG373" s="233">
        <f>IF(N373="zákl. přenesená",J373,0)</f>
        <v>0</v>
      </c>
      <c r="BH373" s="233">
        <f>IF(N373="sníž. přenesená",J373,0)</f>
        <v>0</v>
      </c>
      <c r="BI373" s="233">
        <f>IF(N373="nulová",J373,0)</f>
        <v>0</v>
      </c>
      <c r="BJ373" s="10" t="s">
        <v>23</v>
      </c>
      <c r="BK373" s="233">
        <f>ROUND(I373*H373,2)</f>
        <v>0</v>
      </c>
      <c r="BL373" s="10" t="s">
        <v>232</v>
      </c>
      <c r="BM373" s="10" t="s">
        <v>824</v>
      </c>
    </row>
    <row r="374" spans="2:63" s="204" customFormat="1" ht="29.9" customHeight="1">
      <c r="B374" s="205"/>
      <c r="C374" s="206"/>
      <c r="D374" s="219" t="s">
        <v>73</v>
      </c>
      <c r="E374" s="220" t="s">
        <v>825</v>
      </c>
      <c r="F374" s="220" t="s">
        <v>826</v>
      </c>
      <c r="G374" s="206"/>
      <c r="H374" s="206"/>
      <c r="I374" s="209"/>
      <c r="J374" s="221">
        <f>BK374</f>
        <v>0</v>
      </c>
      <c r="K374" s="206"/>
      <c r="L374" s="211"/>
      <c r="M374" s="212"/>
      <c r="N374" s="213"/>
      <c r="O374" s="213"/>
      <c r="P374" s="214">
        <f>SUM(P375:P390)</f>
        <v>0</v>
      </c>
      <c r="Q374" s="213"/>
      <c r="R374" s="214">
        <f>SUM(R375:R390)</f>
        <v>0.07675</v>
      </c>
      <c r="S374" s="213"/>
      <c r="T374" s="215">
        <f>SUM(T375:T390)</f>
        <v>0</v>
      </c>
      <c r="AR374" s="216" t="s">
        <v>81</v>
      </c>
      <c r="AT374" s="217" t="s">
        <v>73</v>
      </c>
      <c r="AU374" s="217" t="s">
        <v>23</v>
      </c>
      <c r="AY374" s="216" t="s">
        <v>152</v>
      </c>
      <c r="BK374" s="218">
        <f>SUM(BK375:BK390)</f>
        <v>0</v>
      </c>
    </row>
    <row r="375" spans="2:65" s="30" customFormat="1" ht="31.5" customHeight="1">
      <c r="B375" s="31"/>
      <c r="C375" s="222" t="s">
        <v>827</v>
      </c>
      <c r="D375" s="222" t="s">
        <v>154</v>
      </c>
      <c r="E375" s="223" t="s">
        <v>828</v>
      </c>
      <c r="F375" s="224" t="s">
        <v>829</v>
      </c>
      <c r="G375" s="225" t="s">
        <v>282</v>
      </c>
      <c r="H375" s="226">
        <v>2</v>
      </c>
      <c r="I375" s="227"/>
      <c r="J375" s="228">
        <f>ROUND(I375*H375,2)</f>
        <v>0</v>
      </c>
      <c r="K375" s="224" t="s">
        <v>158</v>
      </c>
      <c r="L375" s="57"/>
      <c r="M375" s="229"/>
      <c r="N375" s="230" t="s">
        <v>45</v>
      </c>
      <c r="O375" s="32"/>
      <c r="P375" s="231">
        <f>O375*H375</f>
        <v>0</v>
      </c>
      <c r="Q375" s="231">
        <v>0</v>
      </c>
      <c r="R375" s="231">
        <f>Q375*H375</f>
        <v>0</v>
      </c>
      <c r="S375" s="231">
        <v>0</v>
      </c>
      <c r="T375" s="232">
        <f>S375*H375</f>
        <v>0</v>
      </c>
      <c r="AR375" s="10" t="s">
        <v>232</v>
      </c>
      <c r="AT375" s="10" t="s">
        <v>154</v>
      </c>
      <c r="AU375" s="10" t="s">
        <v>81</v>
      </c>
      <c r="AY375" s="10" t="s">
        <v>152</v>
      </c>
      <c r="BE375" s="233">
        <f>IF(N375="základní",J375,0)</f>
        <v>0</v>
      </c>
      <c r="BF375" s="233">
        <f>IF(N375="snížená",J375,0)</f>
        <v>0</v>
      </c>
      <c r="BG375" s="233">
        <f>IF(N375="zákl. přenesená",J375,0)</f>
        <v>0</v>
      </c>
      <c r="BH375" s="233">
        <f>IF(N375="sníž. přenesená",J375,0)</f>
        <v>0</v>
      </c>
      <c r="BI375" s="233">
        <f>IF(N375="nulová",J375,0)</f>
        <v>0</v>
      </c>
      <c r="BJ375" s="10" t="s">
        <v>23</v>
      </c>
      <c r="BK375" s="233">
        <f>ROUND(I375*H375,2)</f>
        <v>0</v>
      </c>
      <c r="BL375" s="10" t="s">
        <v>232</v>
      </c>
      <c r="BM375" s="10" t="s">
        <v>830</v>
      </c>
    </row>
    <row r="376" spans="2:65" s="30" customFormat="1" ht="31.5" customHeight="1">
      <c r="B376" s="31"/>
      <c r="C376" s="222" t="s">
        <v>831</v>
      </c>
      <c r="D376" s="222" t="s">
        <v>154</v>
      </c>
      <c r="E376" s="223" t="s">
        <v>832</v>
      </c>
      <c r="F376" s="224" t="s">
        <v>833</v>
      </c>
      <c r="G376" s="225" t="s">
        <v>282</v>
      </c>
      <c r="H376" s="226">
        <v>1</v>
      </c>
      <c r="I376" s="227"/>
      <c r="J376" s="228">
        <f>ROUND(I376*H376,2)</f>
        <v>0</v>
      </c>
      <c r="K376" s="224" t="s">
        <v>158</v>
      </c>
      <c r="L376" s="57"/>
      <c r="M376" s="229"/>
      <c r="N376" s="230" t="s">
        <v>45</v>
      </c>
      <c r="O376" s="32"/>
      <c r="P376" s="231">
        <f>O376*H376</f>
        <v>0</v>
      </c>
      <c r="Q376" s="231">
        <v>0</v>
      </c>
      <c r="R376" s="231">
        <f>Q376*H376</f>
        <v>0</v>
      </c>
      <c r="S376" s="231">
        <v>0</v>
      </c>
      <c r="T376" s="232">
        <f>S376*H376</f>
        <v>0</v>
      </c>
      <c r="AR376" s="10" t="s">
        <v>232</v>
      </c>
      <c r="AT376" s="10" t="s">
        <v>154</v>
      </c>
      <c r="AU376" s="10" t="s">
        <v>81</v>
      </c>
      <c r="AY376" s="10" t="s">
        <v>152</v>
      </c>
      <c r="BE376" s="233">
        <f>IF(N376="základní",J376,0)</f>
        <v>0</v>
      </c>
      <c r="BF376" s="233">
        <f>IF(N376="snížená",J376,0)</f>
        <v>0</v>
      </c>
      <c r="BG376" s="233">
        <f>IF(N376="zákl. přenesená",J376,0)</f>
        <v>0</v>
      </c>
      <c r="BH376" s="233">
        <f>IF(N376="sníž. přenesená",J376,0)</f>
        <v>0</v>
      </c>
      <c r="BI376" s="233">
        <f>IF(N376="nulová",J376,0)</f>
        <v>0</v>
      </c>
      <c r="BJ376" s="10" t="s">
        <v>23</v>
      </c>
      <c r="BK376" s="233">
        <f>ROUND(I376*H376,2)</f>
        <v>0</v>
      </c>
      <c r="BL376" s="10" t="s">
        <v>232</v>
      </c>
      <c r="BM376" s="10" t="s">
        <v>834</v>
      </c>
    </row>
    <row r="377" spans="2:65" s="30" customFormat="1" ht="44.25" customHeight="1">
      <c r="B377" s="31"/>
      <c r="C377" s="274" t="s">
        <v>835</v>
      </c>
      <c r="D377" s="274" t="s">
        <v>233</v>
      </c>
      <c r="E377" s="275" t="s">
        <v>836</v>
      </c>
      <c r="F377" s="276" t="s">
        <v>837</v>
      </c>
      <c r="G377" s="277" t="s">
        <v>282</v>
      </c>
      <c r="H377" s="278">
        <v>1</v>
      </c>
      <c r="I377" s="279"/>
      <c r="J377" s="280">
        <f>ROUND(I377*H377,2)</f>
        <v>0</v>
      </c>
      <c r="K377" s="276"/>
      <c r="L377" s="281"/>
      <c r="M377" s="282"/>
      <c r="N377" s="283" t="s">
        <v>45</v>
      </c>
      <c r="O377" s="32"/>
      <c r="P377" s="231">
        <f>O377*H377</f>
        <v>0</v>
      </c>
      <c r="Q377" s="231">
        <v>0.038</v>
      </c>
      <c r="R377" s="231">
        <f>Q377*H377</f>
        <v>0.038</v>
      </c>
      <c r="S377" s="231">
        <v>0</v>
      </c>
      <c r="T377" s="232">
        <f>S377*H377</f>
        <v>0</v>
      </c>
      <c r="AR377" s="10" t="s">
        <v>313</v>
      </c>
      <c r="AT377" s="10" t="s">
        <v>233</v>
      </c>
      <c r="AU377" s="10" t="s">
        <v>81</v>
      </c>
      <c r="AY377" s="10" t="s">
        <v>152</v>
      </c>
      <c r="BE377" s="233">
        <f>IF(N377="základní",J377,0)</f>
        <v>0</v>
      </c>
      <c r="BF377" s="233">
        <f>IF(N377="snížená",J377,0)</f>
        <v>0</v>
      </c>
      <c r="BG377" s="233">
        <f>IF(N377="zákl. přenesená",J377,0)</f>
        <v>0</v>
      </c>
      <c r="BH377" s="233">
        <f>IF(N377="sníž. přenesená",J377,0)</f>
        <v>0</v>
      </c>
      <c r="BI377" s="233">
        <f>IF(N377="nulová",J377,0)</f>
        <v>0</v>
      </c>
      <c r="BJ377" s="10" t="s">
        <v>23</v>
      </c>
      <c r="BK377" s="233">
        <f>ROUND(I377*H377,2)</f>
        <v>0</v>
      </c>
      <c r="BL377" s="10" t="s">
        <v>232</v>
      </c>
      <c r="BM377" s="10" t="s">
        <v>838</v>
      </c>
    </row>
    <row r="378" spans="2:65" s="30" customFormat="1" ht="31.5" customHeight="1">
      <c r="B378" s="31"/>
      <c r="C378" s="222" t="s">
        <v>839</v>
      </c>
      <c r="D378" s="222" t="s">
        <v>154</v>
      </c>
      <c r="E378" s="223" t="s">
        <v>840</v>
      </c>
      <c r="F378" s="224" t="s">
        <v>841</v>
      </c>
      <c r="G378" s="225" t="s">
        <v>282</v>
      </c>
      <c r="H378" s="226">
        <v>1</v>
      </c>
      <c r="I378" s="227"/>
      <c r="J378" s="228">
        <f>ROUND(I378*H378,2)</f>
        <v>0</v>
      </c>
      <c r="K378" s="224" t="s">
        <v>158</v>
      </c>
      <c r="L378" s="57"/>
      <c r="M378" s="229"/>
      <c r="N378" s="230" t="s">
        <v>45</v>
      </c>
      <c r="O378" s="32"/>
      <c r="P378" s="231">
        <f>O378*H378</f>
        <v>0</v>
      </c>
      <c r="Q378" s="231">
        <v>0</v>
      </c>
      <c r="R378" s="231">
        <f>Q378*H378</f>
        <v>0</v>
      </c>
      <c r="S378" s="231">
        <v>0</v>
      </c>
      <c r="T378" s="232">
        <f>S378*H378</f>
        <v>0</v>
      </c>
      <c r="AR378" s="10" t="s">
        <v>232</v>
      </c>
      <c r="AT378" s="10" t="s">
        <v>154</v>
      </c>
      <c r="AU378" s="10" t="s">
        <v>81</v>
      </c>
      <c r="AY378" s="10" t="s">
        <v>152</v>
      </c>
      <c r="BE378" s="233">
        <f>IF(N378="základní",J378,0)</f>
        <v>0</v>
      </c>
      <c r="BF378" s="233">
        <f>IF(N378="snížená",J378,0)</f>
        <v>0</v>
      </c>
      <c r="BG378" s="233">
        <f>IF(N378="zákl. přenesená",J378,0)</f>
        <v>0</v>
      </c>
      <c r="BH378" s="233">
        <f>IF(N378="sníž. přenesená",J378,0)</f>
        <v>0</v>
      </c>
      <c r="BI378" s="233">
        <f>IF(N378="nulová",J378,0)</f>
        <v>0</v>
      </c>
      <c r="BJ378" s="10" t="s">
        <v>23</v>
      </c>
      <c r="BK378" s="233">
        <f>ROUND(I378*H378,2)</f>
        <v>0</v>
      </c>
      <c r="BL378" s="10" t="s">
        <v>232</v>
      </c>
      <c r="BM378" s="10" t="s">
        <v>842</v>
      </c>
    </row>
    <row r="379" spans="2:65" s="30" customFormat="1" ht="22.5" customHeight="1">
      <c r="B379" s="31"/>
      <c r="C379" s="274" t="s">
        <v>843</v>
      </c>
      <c r="D379" s="274" t="s">
        <v>233</v>
      </c>
      <c r="E379" s="275" t="s">
        <v>844</v>
      </c>
      <c r="F379" s="276" t="s">
        <v>845</v>
      </c>
      <c r="G379" s="277" t="s">
        <v>282</v>
      </c>
      <c r="H379" s="278">
        <v>1</v>
      </c>
      <c r="I379" s="279"/>
      <c r="J379" s="280">
        <f>ROUND(I379*H379,2)</f>
        <v>0</v>
      </c>
      <c r="K379" s="276" t="s">
        <v>158</v>
      </c>
      <c r="L379" s="281"/>
      <c r="M379" s="282"/>
      <c r="N379" s="283" t="s">
        <v>45</v>
      </c>
      <c r="O379" s="32"/>
      <c r="P379" s="231">
        <f>O379*H379</f>
        <v>0</v>
      </c>
      <c r="Q379" s="231">
        <v>0.0038</v>
      </c>
      <c r="R379" s="231">
        <f>Q379*H379</f>
        <v>0.0038</v>
      </c>
      <c r="S379" s="231">
        <v>0</v>
      </c>
      <c r="T379" s="232">
        <f>S379*H379</f>
        <v>0</v>
      </c>
      <c r="AR379" s="10" t="s">
        <v>313</v>
      </c>
      <c r="AT379" s="10" t="s">
        <v>233</v>
      </c>
      <c r="AU379" s="10" t="s">
        <v>81</v>
      </c>
      <c r="AY379" s="10" t="s">
        <v>152</v>
      </c>
      <c r="BE379" s="233">
        <f>IF(N379="základní",J379,0)</f>
        <v>0</v>
      </c>
      <c r="BF379" s="233">
        <f>IF(N379="snížená",J379,0)</f>
        <v>0</v>
      </c>
      <c r="BG379" s="233">
        <f>IF(N379="zákl. přenesená",J379,0)</f>
        <v>0</v>
      </c>
      <c r="BH379" s="233">
        <f>IF(N379="sníž. přenesená",J379,0)</f>
        <v>0</v>
      </c>
      <c r="BI379" s="233">
        <f>IF(N379="nulová",J379,0)</f>
        <v>0</v>
      </c>
      <c r="BJ379" s="10" t="s">
        <v>23</v>
      </c>
      <c r="BK379" s="233">
        <f>ROUND(I379*H379,2)</f>
        <v>0</v>
      </c>
      <c r="BL379" s="10" t="s">
        <v>232</v>
      </c>
      <c r="BM379" s="10" t="s">
        <v>846</v>
      </c>
    </row>
    <row r="380" spans="2:65" s="30" customFormat="1" ht="22.5" customHeight="1">
      <c r="B380" s="31"/>
      <c r="C380" s="222" t="s">
        <v>847</v>
      </c>
      <c r="D380" s="222" t="s">
        <v>154</v>
      </c>
      <c r="E380" s="223" t="s">
        <v>848</v>
      </c>
      <c r="F380" s="224" t="s">
        <v>849</v>
      </c>
      <c r="G380" s="225" t="s">
        <v>282</v>
      </c>
      <c r="H380" s="226">
        <v>2</v>
      </c>
      <c r="I380" s="227"/>
      <c r="J380" s="228">
        <f>ROUND(I380*H380,2)</f>
        <v>0</v>
      </c>
      <c r="K380" s="224" t="s">
        <v>158</v>
      </c>
      <c r="L380" s="57"/>
      <c r="M380" s="229"/>
      <c r="N380" s="230" t="s">
        <v>45</v>
      </c>
      <c r="O380" s="32"/>
      <c r="P380" s="231">
        <f>O380*H380</f>
        <v>0</v>
      </c>
      <c r="Q380" s="231">
        <v>0</v>
      </c>
      <c r="R380" s="231">
        <f>Q380*H380</f>
        <v>0</v>
      </c>
      <c r="S380" s="231">
        <v>0</v>
      </c>
      <c r="T380" s="232">
        <f>S380*H380</f>
        <v>0</v>
      </c>
      <c r="AR380" s="10" t="s">
        <v>232</v>
      </c>
      <c r="AT380" s="10" t="s">
        <v>154</v>
      </c>
      <c r="AU380" s="10" t="s">
        <v>81</v>
      </c>
      <c r="AY380" s="10" t="s">
        <v>152</v>
      </c>
      <c r="BE380" s="233">
        <f>IF(N380="základní",J380,0)</f>
        <v>0</v>
      </c>
      <c r="BF380" s="233">
        <f>IF(N380="snížená",J380,0)</f>
        <v>0</v>
      </c>
      <c r="BG380" s="233">
        <f>IF(N380="zákl. přenesená",J380,0)</f>
        <v>0</v>
      </c>
      <c r="BH380" s="233">
        <f>IF(N380="sníž. přenesená",J380,0)</f>
        <v>0</v>
      </c>
      <c r="BI380" s="233">
        <f>IF(N380="nulová",J380,0)</f>
        <v>0</v>
      </c>
      <c r="BJ380" s="10" t="s">
        <v>23</v>
      </c>
      <c r="BK380" s="233">
        <f>ROUND(I380*H380,2)</f>
        <v>0</v>
      </c>
      <c r="BL380" s="10" t="s">
        <v>232</v>
      </c>
      <c r="BM380" s="10" t="s">
        <v>850</v>
      </c>
    </row>
    <row r="381" spans="2:65" s="30" customFormat="1" ht="22.5" customHeight="1">
      <c r="B381" s="31"/>
      <c r="C381" s="274" t="s">
        <v>851</v>
      </c>
      <c r="D381" s="274" t="s">
        <v>233</v>
      </c>
      <c r="E381" s="275" t="s">
        <v>852</v>
      </c>
      <c r="F381" s="276" t="s">
        <v>853</v>
      </c>
      <c r="G381" s="277" t="s">
        <v>282</v>
      </c>
      <c r="H381" s="278">
        <v>2</v>
      </c>
      <c r="I381" s="279"/>
      <c r="J381" s="280">
        <f>ROUND(I381*H381,2)</f>
        <v>0</v>
      </c>
      <c r="K381" s="276" t="s">
        <v>158</v>
      </c>
      <c r="L381" s="281"/>
      <c r="M381" s="282"/>
      <c r="N381" s="283" t="s">
        <v>45</v>
      </c>
      <c r="O381" s="32"/>
      <c r="P381" s="231">
        <f>O381*H381</f>
        <v>0</v>
      </c>
      <c r="Q381" s="231">
        <v>0.00052</v>
      </c>
      <c r="R381" s="231">
        <f>Q381*H381</f>
        <v>0.00104</v>
      </c>
      <c r="S381" s="231">
        <v>0</v>
      </c>
      <c r="T381" s="232">
        <f>S381*H381</f>
        <v>0</v>
      </c>
      <c r="AR381" s="10" t="s">
        <v>313</v>
      </c>
      <c r="AT381" s="10" t="s">
        <v>233</v>
      </c>
      <c r="AU381" s="10" t="s">
        <v>81</v>
      </c>
      <c r="AY381" s="10" t="s">
        <v>152</v>
      </c>
      <c r="BE381" s="233">
        <f>IF(N381="základní",J381,0)</f>
        <v>0</v>
      </c>
      <c r="BF381" s="233">
        <f>IF(N381="snížená",J381,0)</f>
        <v>0</v>
      </c>
      <c r="BG381" s="233">
        <f>IF(N381="zákl. přenesená",J381,0)</f>
        <v>0</v>
      </c>
      <c r="BH381" s="233">
        <f>IF(N381="sníž. přenesená",J381,0)</f>
        <v>0</v>
      </c>
      <c r="BI381" s="233">
        <f>IF(N381="nulová",J381,0)</f>
        <v>0</v>
      </c>
      <c r="BJ381" s="10" t="s">
        <v>23</v>
      </c>
      <c r="BK381" s="233">
        <f>ROUND(I381*H381,2)</f>
        <v>0</v>
      </c>
      <c r="BL381" s="10" t="s">
        <v>232</v>
      </c>
      <c r="BM381" s="10" t="s">
        <v>854</v>
      </c>
    </row>
    <row r="382" spans="2:65" s="30" customFormat="1" ht="31.5" customHeight="1">
      <c r="B382" s="31"/>
      <c r="C382" s="274" t="s">
        <v>855</v>
      </c>
      <c r="D382" s="274" t="s">
        <v>233</v>
      </c>
      <c r="E382" s="275" t="s">
        <v>856</v>
      </c>
      <c r="F382" s="276" t="s">
        <v>857</v>
      </c>
      <c r="G382" s="277" t="s">
        <v>282</v>
      </c>
      <c r="H382" s="278">
        <v>1</v>
      </c>
      <c r="I382" s="279"/>
      <c r="J382" s="280">
        <f>ROUND(I382*H382,2)</f>
        <v>0</v>
      </c>
      <c r="K382" s="276"/>
      <c r="L382" s="281"/>
      <c r="M382" s="282"/>
      <c r="N382" s="283" t="s">
        <v>45</v>
      </c>
      <c r="O382" s="32"/>
      <c r="P382" s="231">
        <f>O382*H382</f>
        <v>0</v>
      </c>
      <c r="Q382" s="231">
        <v>0.0022</v>
      </c>
      <c r="R382" s="231">
        <f>Q382*H382</f>
        <v>0.0022</v>
      </c>
      <c r="S382" s="231">
        <v>0</v>
      </c>
      <c r="T382" s="232">
        <f>S382*H382</f>
        <v>0</v>
      </c>
      <c r="AR382" s="10" t="s">
        <v>313</v>
      </c>
      <c r="AT382" s="10" t="s">
        <v>233</v>
      </c>
      <c r="AU382" s="10" t="s">
        <v>81</v>
      </c>
      <c r="AY382" s="10" t="s">
        <v>152</v>
      </c>
      <c r="BE382" s="233">
        <f>IF(N382="základní",J382,0)</f>
        <v>0</v>
      </c>
      <c r="BF382" s="233">
        <f>IF(N382="snížená",J382,0)</f>
        <v>0</v>
      </c>
      <c r="BG382" s="233">
        <f>IF(N382="zákl. přenesená",J382,0)</f>
        <v>0</v>
      </c>
      <c r="BH382" s="233">
        <f>IF(N382="sníž. přenesená",J382,0)</f>
        <v>0</v>
      </c>
      <c r="BI382" s="233">
        <f>IF(N382="nulová",J382,0)</f>
        <v>0</v>
      </c>
      <c r="BJ382" s="10" t="s">
        <v>23</v>
      </c>
      <c r="BK382" s="233">
        <f>ROUND(I382*H382,2)</f>
        <v>0</v>
      </c>
      <c r="BL382" s="10" t="s">
        <v>232</v>
      </c>
      <c r="BM382" s="10" t="s">
        <v>858</v>
      </c>
    </row>
    <row r="383" spans="2:65" s="30" customFormat="1" ht="31.5" customHeight="1">
      <c r="B383" s="31"/>
      <c r="C383" s="274" t="s">
        <v>859</v>
      </c>
      <c r="D383" s="274" t="s">
        <v>233</v>
      </c>
      <c r="E383" s="275" t="s">
        <v>860</v>
      </c>
      <c r="F383" s="276" t="s">
        <v>861</v>
      </c>
      <c r="G383" s="277" t="s">
        <v>282</v>
      </c>
      <c r="H383" s="278">
        <v>2</v>
      </c>
      <c r="I383" s="279"/>
      <c r="J383" s="280">
        <f>ROUND(I383*H383,2)</f>
        <v>0</v>
      </c>
      <c r="K383" s="276"/>
      <c r="L383" s="281"/>
      <c r="M383" s="282"/>
      <c r="N383" s="283" t="s">
        <v>45</v>
      </c>
      <c r="O383" s="32"/>
      <c r="P383" s="231">
        <f>O383*H383</f>
        <v>0</v>
      </c>
      <c r="Q383" s="231">
        <v>0.0012</v>
      </c>
      <c r="R383" s="231">
        <f>Q383*H383</f>
        <v>0.0024</v>
      </c>
      <c r="S383" s="231">
        <v>0</v>
      </c>
      <c r="T383" s="232">
        <f>S383*H383</f>
        <v>0</v>
      </c>
      <c r="AR383" s="10" t="s">
        <v>313</v>
      </c>
      <c r="AT383" s="10" t="s">
        <v>233</v>
      </c>
      <c r="AU383" s="10" t="s">
        <v>81</v>
      </c>
      <c r="AY383" s="10" t="s">
        <v>152</v>
      </c>
      <c r="BE383" s="233">
        <f>IF(N383="základní",J383,0)</f>
        <v>0</v>
      </c>
      <c r="BF383" s="233">
        <f>IF(N383="snížená",J383,0)</f>
        <v>0</v>
      </c>
      <c r="BG383" s="233">
        <f>IF(N383="zákl. přenesená",J383,0)</f>
        <v>0</v>
      </c>
      <c r="BH383" s="233">
        <f>IF(N383="sníž. přenesená",J383,0)</f>
        <v>0</v>
      </c>
      <c r="BI383" s="233">
        <f>IF(N383="nulová",J383,0)</f>
        <v>0</v>
      </c>
      <c r="BJ383" s="10" t="s">
        <v>23</v>
      </c>
      <c r="BK383" s="233">
        <f>ROUND(I383*H383,2)</f>
        <v>0</v>
      </c>
      <c r="BL383" s="10" t="s">
        <v>232</v>
      </c>
      <c r="BM383" s="10" t="s">
        <v>862</v>
      </c>
    </row>
    <row r="384" spans="2:47" s="30" customFormat="1" ht="15">
      <c r="B384" s="31"/>
      <c r="C384" s="59"/>
      <c r="D384" s="237" t="s">
        <v>556</v>
      </c>
      <c r="E384" s="59"/>
      <c r="F384" s="286" t="s">
        <v>863</v>
      </c>
      <c r="G384" s="59"/>
      <c r="H384" s="59"/>
      <c r="I384" s="187"/>
      <c r="J384" s="59"/>
      <c r="K384" s="59"/>
      <c r="L384" s="57"/>
      <c r="M384" s="285"/>
      <c r="N384" s="32"/>
      <c r="O384" s="32"/>
      <c r="P384" s="32"/>
      <c r="Q384" s="32"/>
      <c r="R384" s="32"/>
      <c r="S384" s="32"/>
      <c r="T384" s="79"/>
      <c r="AT384" s="10" t="s">
        <v>556</v>
      </c>
      <c r="AU384" s="10" t="s">
        <v>81</v>
      </c>
    </row>
    <row r="385" spans="2:65" s="30" customFormat="1" ht="31.5" customHeight="1">
      <c r="B385" s="31"/>
      <c r="C385" s="222" t="s">
        <v>864</v>
      </c>
      <c r="D385" s="222" t="s">
        <v>154</v>
      </c>
      <c r="E385" s="223" t="s">
        <v>865</v>
      </c>
      <c r="F385" s="224" t="s">
        <v>866</v>
      </c>
      <c r="G385" s="225" t="s">
        <v>282</v>
      </c>
      <c r="H385" s="226">
        <v>1</v>
      </c>
      <c r="I385" s="227"/>
      <c r="J385" s="228">
        <f>ROUND(I385*H385,2)</f>
        <v>0</v>
      </c>
      <c r="K385" s="224" t="s">
        <v>158</v>
      </c>
      <c r="L385" s="57"/>
      <c r="M385" s="229"/>
      <c r="N385" s="230" t="s">
        <v>45</v>
      </c>
      <c r="O385" s="32"/>
      <c r="P385" s="231">
        <f>O385*H385</f>
        <v>0</v>
      </c>
      <c r="Q385" s="231">
        <v>0.00046</v>
      </c>
      <c r="R385" s="231">
        <f>Q385*H385</f>
        <v>0.00046</v>
      </c>
      <c r="S385" s="231">
        <v>0</v>
      </c>
      <c r="T385" s="232">
        <f>S385*H385</f>
        <v>0</v>
      </c>
      <c r="AR385" s="10" t="s">
        <v>232</v>
      </c>
      <c r="AT385" s="10" t="s">
        <v>154</v>
      </c>
      <c r="AU385" s="10" t="s">
        <v>81</v>
      </c>
      <c r="AY385" s="10" t="s">
        <v>152</v>
      </c>
      <c r="BE385" s="233">
        <f>IF(N385="základní",J385,0)</f>
        <v>0</v>
      </c>
      <c r="BF385" s="233">
        <f>IF(N385="snížená",J385,0)</f>
        <v>0</v>
      </c>
      <c r="BG385" s="233">
        <f>IF(N385="zákl. přenesená",J385,0)</f>
        <v>0</v>
      </c>
      <c r="BH385" s="233">
        <f>IF(N385="sníž. přenesená",J385,0)</f>
        <v>0</v>
      </c>
      <c r="BI385" s="233">
        <f>IF(N385="nulová",J385,0)</f>
        <v>0</v>
      </c>
      <c r="BJ385" s="10" t="s">
        <v>23</v>
      </c>
      <c r="BK385" s="233">
        <f>ROUND(I385*H385,2)</f>
        <v>0</v>
      </c>
      <c r="BL385" s="10" t="s">
        <v>232</v>
      </c>
      <c r="BM385" s="10" t="s">
        <v>867</v>
      </c>
    </row>
    <row r="386" spans="2:65" s="30" customFormat="1" ht="31.5" customHeight="1">
      <c r="B386" s="31"/>
      <c r="C386" s="274" t="s">
        <v>868</v>
      </c>
      <c r="D386" s="274" t="s">
        <v>233</v>
      </c>
      <c r="E386" s="275" t="s">
        <v>869</v>
      </c>
      <c r="F386" s="276" t="s">
        <v>870</v>
      </c>
      <c r="G386" s="277" t="s">
        <v>282</v>
      </c>
      <c r="H386" s="278">
        <v>1</v>
      </c>
      <c r="I386" s="279"/>
      <c r="J386" s="280">
        <f>ROUND(I386*H386,2)</f>
        <v>0</v>
      </c>
      <c r="K386" s="276" t="s">
        <v>158</v>
      </c>
      <c r="L386" s="281"/>
      <c r="M386" s="282"/>
      <c r="N386" s="283" t="s">
        <v>45</v>
      </c>
      <c r="O386" s="32"/>
      <c r="P386" s="231">
        <f>O386*H386</f>
        <v>0</v>
      </c>
      <c r="Q386" s="231">
        <v>0.027</v>
      </c>
      <c r="R386" s="231">
        <f>Q386*H386</f>
        <v>0.027</v>
      </c>
      <c r="S386" s="231">
        <v>0</v>
      </c>
      <c r="T386" s="232">
        <f>S386*H386</f>
        <v>0</v>
      </c>
      <c r="AR386" s="10" t="s">
        <v>313</v>
      </c>
      <c r="AT386" s="10" t="s">
        <v>233</v>
      </c>
      <c r="AU386" s="10" t="s">
        <v>81</v>
      </c>
      <c r="AY386" s="10" t="s">
        <v>152</v>
      </c>
      <c r="BE386" s="233">
        <f>IF(N386="základní",J386,0)</f>
        <v>0</v>
      </c>
      <c r="BF386" s="233">
        <f>IF(N386="snížená",J386,0)</f>
        <v>0</v>
      </c>
      <c r="BG386" s="233">
        <f>IF(N386="zákl. přenesená",J386,0)</f>
        <v>0</v>
      </c>
      <c r="BH386" s="233">
        <f>IF(N386="sníž. přenesená",J386,0)</f>
        <v>0</v>
      </c>
      <c r="BI386" s="233">
        <f>IF(N386="nulová",J386,0)</f>
        <v>0</v>
      </c>
      <c r="BJ386" s="10" t="s">
        <v>23</v>
      </c>
      <c r="BK386" s="233">
        <f>ROUND(I386*H386,2)</f>
        <v>0</v>
      </c>
      <c r="BL386" s="10" t="s">
        <v>232</v>
      </c>
      <c r="BM386" s="10" t="s">
        <v>871</v>
      </c>
    </row>
    <row r="387" spans="2:65" s="30" customFormat="1" ht="31.5" customHeight="1">
      <c r="B387" s="31"/>
      <c r="C387" s="222" t="s">
        <v>872</v>
      </c>
      <c r="D387" s="222" t="s">
        <v>154</v>
      </c>
      <c r="E387" s="223" t="s">
        <v>873</v>
      </c>
      <c r="F387" s="224" t="s">
        <v>874</v>
      </c>
      <c r="G387" s="225" t="s">
        <v>282</v>
      </c>
      <c r="H387" s="226">
        <v>1</v>
      </c>
      <c r="I387" s="227"/>
      <c r="J387" s="228">
        <f>ROUND(I387*H387,2)</f>
        <v>0</v>
      </c>
      <c r="K387" s="224" t="s">
        <v>158</v>
      </c>
      <c r="L387" s="57"/>
      <c r="M387" s="229"/>
      <c r="N387" s="230" t="s">
        <v>45</v>
      </c>
      <c r="O387" s="32"/>
      <c r="P387" s="231">
        <f>O387*H387</f>
        <v>0</v>
      </c>
      <c r="Q387" s="231">
        <v>0</v>
      </c>
      <c r="R387" s="231">
        <f>Q387*H387</f>
        <v>0</v>
      </c>
      <c r="S387" s="231">
        <v>0</v>
      </c>
      <c r="T387" s="232">
        <f>S387*H387</f>
        <v>0</v>
      </c>
      <c r="AR387" s="10" t="s">
        <v>232</v>
      </c>
      <c r="AT387" s="10" t="s">
        <v>154</v>
      </c>
      <c r="AU387" s="10" t="s">
        <v>81</v>
      </c>
      <c r="AY387" s="10" t="s">
        <v>152</v>
      </c>
      <c r="BE387" s="233">
        <f>IF(N387="základní",J387,0)</f>
        <v>0</v>
      </c>
      <c r="BF387" s="233">
        <f>IF(N387="snížená",J387,0)</f>
        <v>0</v>
      </c>
      <c r="BG387" s="233">
        <f>IF(N387="zákl. přenesená",J387,0)</f>
        <v>0</v>
      </c>
      <c r="BH387" s="233">
        <f>IF(N387="sníž. přenesená",J387,0)</f>
        <v>0</v>
      </c>
      <c r="BI387" s="233">
        <f>IF(N387="nulová",J387,0)</f>
        <v>0</v>
      </c>
      <c r="BJ387" s="10" t="s">
        <v>23</v>
      </c>
      <c r="BK387" s="233">
        <f>ROUND(I387*H387,2)</f>
        <v>0</v>
      </c>
      <c r="BL387" s="10" t="s">
        <v>232</v>
      </c>
      <c r="BM387" s="10" t="s">
        <v>875</v>
      </c>
    </row>
    <row r="388" spans="2:65" s="30" customFormat="1" ht="31.5" customHeight="1">
      <c r="B388" s="31"/>
      <c r="C388" s="274" t="s">
        <v>876</v>
      </c>
      <c r="D388" s="274" t="s">
        <v>233</v>
      </c>
      <c r="E388" s="275" t="s">
        <v>877</v>
      </c>
      <c r="F388" s="276" t="s">
        <v>878</v>
      </c>
      <c r="G388" s="277" t="s">
        <v>282</v>
      </c>
      <c r="H388" s="278">
        <v>1</v>
      </c>
      <c r="I388" s="279"/>
      <c r="J388" s="280">
        <f>ROUND(I388*H388,2)</f>
        <v>0</v>
      </c>
      <c r="K388" s="276" t="s">
        <v>158</v>
      </c>
      <c r="L388" s="281"/>
      <c r="M388" s="282"/>
      <c r="N388" s="283" t="s">
        <v>45</v>
      </c>
      <c r="O388" s="32"/>
      <c r="P388" s="231">
        <f>O388*H388</f>
        <v>0</v>
      </c>
      <c r="Q388" s="231">
        <v>0.00185</v>
      </c>
      <c r="R388" s="231">
        <f>Q388*H388</f>
        <v>0.00185</v>
      </c>
      <c r="S388" s="231">
        <v>0</v>
      </c>
      <c r="T388" s="232">
        <f>S388*H388</f>
        <v>0</v>
      </c>
      <c r="AR388" s="10" t="s">
        <v>313</v>
      </c>
      <c r="AT388" s="10" t="s">
        <v>233</v>
      </c>
      <c r="AU388" s="10" t="s">
        <v>81</v>
      </c>
      <c r="AY388" s="10" t="s">
        <v>152</v>
      </c>
      <c r="BE388" s="233">
        <f>IF(N388="základní",J388,0)</f>
        <v>0</v>
      </c>
      <c r="BF388" s="233">
        <f>IF(N388="snížená",J388,0)</f>
        <v>0</v>
      </c>
      <c r="BG388" s="233">
        <f>IF(N388="zákl. přenesená",J388,0)</f>
        <v>0</v>
      </c>
      <c r="BH388" s="233">
        <f>IF(N388="sníž. přenesená",J388,0)</f>
        <v>0</v>
      </c>
      <c r="BI388" s="233">
        <f>IF(N388="nulová",J388,0)</f>
        <v>0</v>
      </c>
      <c r="BJ388" s="10" t="s">
        <v>23</v>
      </c>
      <c r="BK388" s="233">
        <f>ROUND(I388*H388,2)</f>
        <v>0</v>
      </c>
      <c r="BL388" s="10" t="s">
        <v>232</v>
      </c>
      <c r="BM388" s="10" t="s">
        <v>879</v>
      </c>
    </row>
    <row r="389" spans="2:65" s="30" customFormat="1" ht="31.5" customHeight="1">
      <c r="B389" s="31"/>
      <c r="C389" s="222" t="s">
        <v>880</v>
      </c>
      <c r="D389" s="222" t="s">
        <v>154</v>
      </c>
      <c r="E389" s="223" t="s">
        <v>881</v>
      </c>
      <c r="F389" s="224" t="s">
        <v>882</v>
      </c>
      <c r="G389" s="225" t="s">
        <v>225</v>
      </c>
      <c r="H389" s="226">
        <v>0.077</v>
      </c>
      <c r="I389" s="227"/>
      <c r="J389" s="228">
        <f>ROUND(I389*H389,2)</f>
        <v>0</v>
      </c>
      <c r="K389" s="224" t="s">
        <v>158</v>
      </c>
      <c r="L389" s="57"/>
      <c r="M389" s="229"/>
      <c r="N389" s="230" t="s">
        <v>45</v>
      </c>
      <c r="O389" s="32"/>
      <c r="P389" s="231">
        <f>O389*H389</f>
        <v>0</v>
      </c>
      <c r="Q389" s="231">
        <v>0</v>
      </c>
      <c r="R389" s="231">
        <f>Q389*H389</f>
        <v>0</v>
      </c>
      <c r="S389" s="231">
        <v>0</v>
      </c>
      <c r="T389" s="232">
        <f>S389*H389</f>
        <v>0</v>
      </c>
      <c r="AR389" s="10" t="s">
        <v>232</v>
      </c>
      <c r="AT389" s="10" t="s">
        <v>154</v>
      </c>
      <c r="AU389" s="10" t="s">
        <v>81</v>
      </c>
      <c r="AY389" s="10" t="s">
        <v>152</v>
      </c>
      <c r="BE389" s="233">
        <f>IF(N389="základní",J389,0)</f>
        <v>0</v>
      </c>
      <c r="BF389" s="233">
        <f>IF(N389="snížená",J389,0)</f>
        <v>0</v>
      </c>
      <c r="BG389" s="233">
        <f>IF(N389="zákl. přenesená",J389,0)</f>
        <v>0</v>
      </c>
      <c r="BH389" s="233">
        <f>IF(N389="sníž. přenesená",J389,0)</f>
        <v>0</v>
      </c>
      <c r="BI389" s="233">
        <f>IF(N389="nulová",J389,0)</f>
        <v>0</v>
      </c>
      <c r="BJ389" s="10" t="s">
        <v>23</v>
      </c>
      <c r="BK389" s="233">
        <f>ROUND(I389*H389,2)</f>
        <v>0</v>
      </c>
      <c r="BL389" s="10" t="s">
        <v>232</v>
      </c>
      <c r="BM389" s="10" t="s">
        <v>883</v>
      </c>
    </row>
    <row r="390" spans="2:65" s="30" customFormat="1" ht="44.25" customHeight="1">
      <c r="B390" s="31"/>
      <c r="C390" s="222" t="s">
        <v>884</v>
      </c>
      <c r="D390" s="222" t="s">
        <v>154</v>
      </c>
      <c r="E390" s="223" t="s">
        <v>885</v>
      </c>
      <c r="F390" s="224" t="s">
        <v>886</v>
      </c>
      <c r="G390" s="225" t="s">
        <v>225</v>
      </c>
      <c r="H390" s="226">
        <v>0.077</v>
      </c>
      <c r="I390" s="227"/>
      <c r="J390" s="228">
        <f>ROUND(I390*H390,2)</f>
        <v>0</v>
      </c>
      <c r="K390" s="224" t="s">
        <v>158</v>
      </c>
      <c r="L390" s="57"/>
      <c r="M390" s="229"/>
      <c r="N390" s="230" t="s">
        <v>45</v>
      </c>
      <c r="O390" s="32"/>
      <c r="P390" s="231">
        <f>O390*H390</f>
        <v>0</v>
      </c>
      <c r="Q390" s="231">
        <v>0</v>
      </c>
      <c r="R390" s="231">
        <f>Q390*H390</f>
        <v>0</v>
      </c>
      <c r="S390" s="231">
        <v>0</v>
      </c>
      <c r="T390" s="232">
        <f>S390*H390</f>
        <v>0</v>
      </c>
      <c r="AR390" s="10" t="s">
        <v>232</v>
      </c>
      <c r="AT390" s="10" t="s">
        <v>154</v>
      </c>
      <c r="AU390" s="10" t="s">
        <v>81</v>
      </c>
      <c r="AY390" s="10" t="s">
        <v>152</v>
      </c>
      <c r="BE390" s="233">
        <f>IF(N390="základní",J390,0)</f>
        <v>0</v>
      </c>
      <c r="BF390" s="233">
        <f>IF(N390="snížená",J390,0)</f>
        <v>0</v>
      </c>
      <c r="BG390" s="233">
        <f>IF(N390="zákl. přenesená",J390,0)</f>
        <v>0</v>
      </c>
      <c r="BH390" s="233">
        <f>IF(N390="sníž. přenesená",J390,0)</f>
        <v>0</v>
      </c>
      <c r="BI390" s="233">
        <f>IF(N390="nulová",J390,0)</f>
        <v>0</v>
      </c>
      <c r="BJ390" s="10" t="s">
        <v>23</v>
      </c>
      <c r="BK390" s="233">
        <f>ROUND(I390*H390,2)</f>
        <v>0</v>
      </c>
      <c r="BL390" s="10" t="s">
        <v>232</v>
      </c>
      <c r="BM390" s="10" t="s">
        <v>887</v>
      </c>
    </row>
    <row r="391" spans="2:63" s="204" customFormat="1" ht="29.9" customHeight="1">
      <c r="B391" s="205"/>
      <c r="C391" s="206"/>
      <c r="D391" s="219" t="s">
        <v>73</v>
      </c>
      <c r="E391" s="220" t="s">
        <v>888</v>
      </c>
      <c r="F391" s="220" t="s">
        <v>889</v>
      </c>
      <c r="G391" s="206"/>
      <c r="H391" s="206"/>
      <c r="I391" s="209"/>
      <c r="J391" s="221">
        <f>BK391</f>
        <v>0</v>
      </c>
      <c r="K391" s="206"/>
      <c r="L391" s="211"/>
      <c r="M391" s="212"/>
      <c r="N391" s="213"/>
      <c r="O391" s="213"/>
      <c r="P391" s="214">
        <f>SUM(P392:P420)</f>
        <v>0</v>
      </c>
      <c r="Q391" s="213"/>
      <c r="R391" s="214">
        <f>SUM(R392:R420)</f>
        <v>0.45191616</v>
      </c>
      <c r="S391" s="213"/>
      <c r="T391" s="215">
        <f>SUM(T392:T420)</f>
        <v>0</v>
      </c>
      <c r="AR391" s="216" t="s">
        <v>81</v>
      </c>
      <c r="AT391" s="217" t="s">
        <v>73</v>
      </c>
      <c r="AU391" s="217" t="s">
        <v>23</v>
      </c>
      <c r="AY391" s="216" t="s">
        <v>152</v>
      </c>
      <c r="BK391" s="218">
        <f>SUM(BK392:BK420)</f>
        <v>0</v>
      </c>
    </row>
    <row r="392" spans="2:65" s="30" customFormat="1" ht="31.5" customHeight="1">
      <c r="B392" s="31"/>
      <c r="C392" s="222" t="s">
        <v>890</v>
      </c>
      <c r="D392" s="222" t="s">
        <v>154</v>
      </c>
      <c r="E392" s="223" t="s">
        <v>891</v>
      </c>
      <c r="F392" s="224" t="s">
        <v>892</v>
      </c>
      <c r="G392" s="225" t="s">
        <v>157</v>
      </c>
      <c r="H392" s="226">
        <v>25.8</v>
      </c>
      <c r="I392" s="227"/>
      <c r="J392" s="228">
        <f>ROUND(I392*H392,2)</f>
        <v>0</v>
      </c>
      <c r="K392" s="224" t="s">
        <v>158</v>
      </c>
      <c r="L392" s="57"/>
      <c r="M392" s="229"/>
      <c r="N392" s="230" t="s">
        <v>45</v>
      </c>
      <c r="O392" s="32"/>
      <c r="P392" s="231">
        <f>O392*H392</f>
        <v>0</v>
      </c>
      <c r="Q392" s="231">
        <v>0</v>
      </c>
      <c r="R392" s="231">
        <f>Q392*H392</f>
        <v>0</v>
      </c>
      <c r="S392" s="231">
        <v>0</v>
      </c>
      <c r="T392" s="232">
        <f>S392*H392</f>
        <v>0</v>
      </c>
      <c r="AR392" s="10" t="s">
        <v>232</v>
      </c>
      <c r="AT392" s="10" t="s">
        <v>154</v>
      </c>
      <c r="AU392" s="10" t="s">
        <v>81</v>
      </c>
      <c r="AY392" s="10" t="s">
        <v>152</v>
      </c>
      <c r="BE392" s="233">
        <f>IF(N392="základní",J392,0)</f>
        <v>0</v>
      </c>
      <c r="BF392" s="233">
        <f>IF(N392="snížená",J392,0)</f>
        <v>0</v>
      </c>
      <c r="BG392" s="233">
        <f>IF(N392="zákl. přenesená",J392,0)</f>
        <v>0</v>
      </c>
      <c r="BH392" s="233">
        <f>IF(N392="sníž. přenesená",J392,0)</f>
        <v>0</v>
      </c>
      <c r="BI392" s="233">
        <f>IF(N392="nulová",J392,0)</f>
        <v>0</v>
      </c>
      <c r="BJ392" s="10" t="s">
        <v>23</v>
      </c>
      <c r="BK392" s="233">
        <f>ROUND(I392*H392,2)</f>
        <v>0</v>
      </c>
      <c r="BL392" s="10" t="s">
        <v>232</v>
      </c>
      <c r="BM392" s="10" t="s">
        <v>893</v>
      </c>
    </row>
    <row r="393" spans="2:47" s="30" customFormat="1" ht="15">
      <c r="B393" s="31"/>
      <c r="C393" s="59"/>
      <c r="D393" s="250" t="s">
        <v>556</v>
      </c>
      <c r="E393" s="59"/>
      <c r="F393" s="284" t="s">
        <v>894</v>
      </c>
      <c r="G393" s="59"/>
      <c r="H393" s="59"/>
      <c r="I393" s="187"/>
      <c r="J393" s="59"/>
      <c r="K393" s="59"/>
      <c r="L393" s="57"/>
      <c r="M393" s="285"/>
      <c r="N393" s="32"/>
      <c r="O393" s="32"/>
      <c r="P393" s="32"/>
      <c r="Q393" s="32"/>
      <c r="R393" s="32"/>
      <c r="S393" s="32"/>
      <c r="T393" s="79"/>
      <c r="AT393" s="10" t="s">
        <v>556</v>
      </c>
      <c r="AU393" s="10" t="s">
        <v>81</v>
      </c>
    </row>
    <row r="394" spans="2:51" s="234" customFormat="1" ht="12.8">
      <c r="B394" s="235"/>
      <c r="C394" s="236"/>
      <c r="D394" s="237" t="s">
        <v>165</v>
      </c>
      <c r="E394" s="238"/>
      <c r="F394" s="239" t="s">
        <v>895</v>
      </c>
      <c r="G394" s="236"/>
      <c r="H394" s="240">
        <v>25.8</v>
      </c>
      <c r="I394" s="241"/>
      <c r="J394" s="236"/>
      <c r="K394" s="236"/>
      <c r="L394" s="242"/>
      <c r="M394" s="243"/>
      <c r="N394" s="244"/>
      <c r="O394" s="244"/>
      <c r="P394" s="244"/>
      <c r="Q394" s="244"/>
      <c r="R394" s="244"/>
      <c r="S394" s="244"/>
      <c r="T394" s="245"/>
      <c r="AT394" s="246" t="s">
        <v>165</v>
      </c>
      <c r="AU394" s="246" t="s">
        <v>81</v>
      </c>
      <c r="AV394" s="234" t="s">
        <v>81</v>
      </c>
      <c r="AW394" s="234" t="s">
        <v>37</v>
      </c>
      <c r="AX394" s="234" t="s">
        <v>23</v>
      </c>
      <c r="AY394" s="246" t="s">
        <v>152</v>
      </c>
    </row>
    <row r="395" spans="2:65" s="30" customFormat="1" ht="31.5" customHeight="1">
      <c r="B395" s="31"/>
      <c r="C395" s="222" t="s">
        <v>896</v>
      </c>
      <c r="D395" s="222" t="s">
        <v>154</v>
      </c>
      <c r="E395" s="223" t="s">
        <v>897</v>
      </c>
      <c r="F395" s="224" t="s">
        <v>898</v>
      </c>
      <c r="G395" s="225" t="s">
        <v>518</v>
      </c>
      <c r="H395" s="226">
        <v>100.851</v>
      </c>
      <c r="I395" s="227"/>
      <c r="J395" s="228">
        <f>ROUND(I395*H395,2)</f>
        <v>0</v>
      </c>
      <c r="K395" s="224"/>
      <c r="L395" s="57"/>
      <c r="M395" s="229"/>
      <c r="N395" s="230" t="s">
        <v>45</v>
      </c>
      <c r="O395" s="32"/>
      <c r="P395" s="231">
        <f>O395*H395</f>
        <v>0</v>
      </c>
      <c r="Q395" s="231">
        <v>0</v>
      </c>
      <c r="R395" s="231">
        <f>Q395*H395</f>
        <v>0</v>
      </c>
      <c r="S395" s="231">
        <v>0</v>
      </c>
      <c r="T395" s="232">
        <f>S395*H395</f>
        <v>0</v>
      </c>
      <c r="AR395" s="10" t="s">
        <v>159</v>
      </c>
      <c r="AT395" s="10" t="s">
        <v>154</v>
      </c>
      <c r="AU395" s="10" t="s">
        <v>81</v>
      </c>
      <c r="AY395" s="10" t="s">
        <v>152</v>
      </c>
      <c r="BE395" s="233">
        <f>IF(N395="základní",J395,0)</f>
        <v>0</v>
      </c>
      <c r="BF395" s="233">
        <f>IF(N395="snížená",J395,0)</f>
        <v>0</v>
      </c>
      <c r="BG395" s="233">
        <f>IF(N395="zákl. přenesená",J395,0)</f>
        <v>0</v>
      </c>
      <c r="BH395" s="233">
        <f>IF(N395="sníž. přenesená",J395,0)</f>
        <v>0</v>
      </c>
      <c r="BI395" s="233">
        <f>IF(N395="nulová",J395,0)</f>
        <v>0</v>
      </c>
      <c r="BJ395" s="10" t="s">
        <v>23</v>
      </c>
      <c r="BK395" s="233">
        <f>ROUND(I395*H395,2)</f>
        <v>0</v>
      </c>
      <c r="BL395" s="10" t="s">
        <v>159</v>
      </c>
      <c r="BM395" s="10" t="s">
        <v>899</v>
      </c>
    </row>
    <row r="396" spans="2:51" s="234" customFormat="1" ht="12.8">
      <c r="B396" s="235"/>
      <c r="C396" s="236"/>
      <c r="D396" s="237" t="s">
        <v>165</v>
      </c>
      <c r="E396" s="238"/>
      <c r="F396" s="239" t="s">
        <v>900</v>
      </c>
      <c r="G396" s="236"/>
      <c r="H396" s="240">
        <v>100.851</v>
      </c>
      <c r="I396" s="241"/>
      <c r="J396" s="236"/>
      <c r="K396" s="236"/>
      <c r="L396" s="242"/>
      <c r="M396" s="243"/>
      <c r="N396" s="244"/>
      <c r="O396" s="244"/>
      <c r="P396" s="244"/>
      <c r="Q396" s="244"/>
      <c r="R396" s="244"/>
      <c r="S396" s="244"/>
      <c r="T396" s="245"/>
      <c r="AT396" s="246" t="s">
        <v>165</v>
      </c>
      <c r="AU396" s="246" t="s">
        <v>81</v>
      </c>
      <c r="AV396" s="234" t="s">
        <v>81</v>
      </c>
      <c r="AW396" s="234" t="s">
        <v>37</v>
      </c>
      <c r="AX396" s="234" t="s">
        <v>23</v>
      </c>
      <c r="AY396" s="246" t="s">
        <v>152</v>
      </c>
    </row>
    <row r="397" spans="2:65" s="30" customFormat="1" ht="31.5" customHeight="1">
      <c r="B397" s="31"/>
      <c r="C397" s="274" t="s">
        <v>901</v>
      </c>
      <c r="D397" s="274" t="s">
        <v>233</v>
      </c>
      <c r="E397" s="275" t="s">
        <v>902</v>
      </c>
      <c r="F397" s="276" t="s">
        <v>903</v>
      </c>
      <c r="G397" s="277" t="s">
        <v>157</v>
      </c>
      <c r="H397" s="278">
        <v>25.8</v>
      </c>
      <c r="I397" s="279"/>
      <c r="J397" s="280">
        <f>ROUND(I397*H397,2)</f>
        <v>0</v>
      </c>
      <c r="K397" s="276" t="s">
        <v>158</v>
      </c>
      <c r="L397" s="281"/>
      <c r="M397" s="282"/>
      <c r="N397" s="283" t="s">
        <v>45</v>
      </c>
      <c r="O397" s="32"/>
      <c r="P397" s="231">
        <f>O397*H397</f>
        <v>0</v>
      </c>
      <c r="Q397" s="231">
        <v>0.00432</v>
      </c>
      <c r="R397" s="231">
        <f>Q397*H397</f>
        <v>0.111456</v>
      </c>
      <c r="S397" s="231">
        <v>0</v>
      </c>
      <c r="T397" s="232">
        <f>S397*H397</f>
        <v>0</v>
      </c>
      <c r="AR397" s="10" t="s">
        <v>313</v>
      </c>
      <c r="AT397" s="10" t="s">
        <v>233</v>
      </c>
      <c r="AU397" s="10" t="s">
        <v>81</v>
      </c>
      <c r="AY397" s="10" t="s">
        <v>152</v>
      </c>
      <c r="BE397" s="233">
        <f>IF(N397="základní",J397,0)</f>
        <v>0</v>
      </c>
      <c r="BF397" s="233">
        <f>IF(N397="snížená",J397,0)</f>
        <v>0</v>
      </c>
      <c r="BG397" s="233">
        <f>IF(N397="zákl. přenesená",J397,0)</f>
        <v>0</v>
      </c>
      <c r="BH397" s="233">
        <f>IF(N397="sníž. přenesená",J397,0)</f>
        <v>0</v>
      </c>
      <c r="BI397" s="233">
        <f>IF(N397="nulová",J397,0)</f>
        <v>0</v>
      </c>
      <c r="BJ397" s="10" t="s">
        <v>23</v>
      </c>
      <c r="BK397" s="233">
        <f>ROUND(I397*H397,2)</f>
        <v>0</v>
      </c>
      <c r="BL397" s="10" t="s">
        <v>232</v>
      </c>
      <c r="BM397" s="10" t="s">
        <v>904</v>
      </c>
    </row>
    <row r="398" spans="2:65" s="30" customFormat="1" ht="31.5" customHeight="1">
      <c r="B398" s="31"/>
      <c r="C398" s="274" t="s">
        <v>905</v>
      </c>
      <c r="D398" s="274" t="s">
        <v>233</v>
      </c>
      <c r="E398" s="275" t="s">
        <v>906</v>
      </c>
      <c r="F398" s="276" t="s">
        <v>907</v>
      </c>
      <c r="G398" s="277" t="s">
        <v>225</v>
      </c>
      <c r="H398" s="278">
        <v>0.009</v>
      </c>
      <c r="I398" s="279"/>
      <c r="J398" s="280">
        <f>ROUND(I398*H398,2)</f>
        <v>0</v>
      </c>
      <c r="K398" s="276" t="s">
        <v>158</v>
      </c>
      <c r="L398" s="281"/>
      <c r="M398" s="282"/>
      <c r="N398" s="283" t="s">
        <v>45</v>
      </c>
      <c r="O398" s="32"/>
      <c r="P398" s="231">
        <f>O398*H398</f>
        <v>0</v>
      </c>
      <c r="Q398" s="231">
        <v>1</v>
      </c>
      <c r="R398" s="231">
        <f>Q398*H398</f>
        <v>0.009</v>
      </c>
      <c r="S398" s="231">
        <v>0</v>
      </c>
      <c r="T398" s="232">
        <f>S398*H398</f>
        <v>0</v>
      </c>
      <c r="AR398" s="10" t="s">
        <v>313</v>
      </c>
      <c r="AT398" s="10" t="s">
        <v>233</v>
      </c>
      <c r="AU398" s="10" t="s">
        <v>81</v>
      </c>
      <c r="AY398" s="10" t="s">
        <v>152</v>
      </c>
      <c r="BE398" s="233">
        <f>IF(N398="základní",J398,0)</f>
        <v>0</v>
      </c>
      <c r="BF398" s="233">
        <f>IF(N398="snížená",J398,0)</f>
        <v>0</v>
      </c>
      <c r="BG398" s="233">
        <f>IF(N398="zákl. přenesená",J398,0)</f>
        <v>0</v>
      </c>
      <c r="BH398" s="233">
        <f>IF(N398="sníž. přenesená",J398,0)</f>
        <v>0</v>
      </c>
      <c r="BI398" s="233">
        <f>IF(N398="nulová",J398,0)</f>
        <v>0</v>
      </c>
      <c r="BJ398" s="10" t="s">
        <v>23</v>
      </c>
      <c r="BK398" s="233">
        <f>ROUND(I398*H398,2)</f>
        <v>0</v>
      </c>
      <c r="BL398" s="10" t="s">
        <v>232</v>
      </c>
      <c r="BM398" s="10" t="s">
        <v>908</v>
      </c>
    </row>
    <row r="399" spans="2:47" s="30" customFormat="1" ht="15">
      <c r="B399" s="31"/>
      <c r="C399" s="59"/>
      <c r="D399" s="250" t="s">
        <v>556</v>
      </c>
      <c r="E399" s="59"/>
      <c r="F399" s="284" t="s">
        <v>909</v>
      </c>
      <c r="G399" s="59"/>
      <c r="H399" s="59"/>
      <c r="I399" s="187"/>
      <c r="J399" s="59"/>
      <c r="K399" s="59"/>
      <c r="L399" s="57"/>
      <c r="M399" s="285"/>
      <c r="N399" s="32"/>
      <c r="O399" s="32"/>
      <c r="P399" s="32"/>
      <c r="Q399" s="32"/>
      <c r="R399" s="32"/>
      <c r="S399" s="32"/>
      <c r="T399" s="79"/>
      <c r="AT399" s="10" t="s">
        <v>556</v>
      </c>
      <c r="AU399" s="10" t="s">
        <v>81</v>
      </c>
    </row>
    <row r="400" spans="2:51" s="234" customFormat="1" ht="12.8">
      <c r="B400" s="235"/>
      <c r="C400" s="236"/>
      <c r="D400" s="237" t="s">
        <v>165</v>
      </c>
      <c r="E400" s="238"/>
      <c r="F400" s="239" t="s">
        <v>910</v>
      </c>
      <c r="G400" s="236"/>
      <c r="H400" s="240">
        <v>0.009</v>
      </c>
      <c r="I400" s="241"/>
      <c r="J400" s="236"/>
      <c r="K400" s="236"/>
      <c r="L400" s="242"/>
      <c r="M400" s="243"/>
      <c r="N400" s="244"/>
      <c r="O400" s="244"/>
      <c r="P400" s="244"/>
      <c r="Q400" s="244"/>
      <c r="R400" s="244"/>
      <c r="S400" s="244"/>
      <c r="T400" s="245"/>
      <c r="AT400" s="246" t="s">
        <v>165</v>
      </c>
      <c r="AU400" s="246" t="s">
        <v>81</v>
      </c>
      <c r="AV400" s="234" t="s">
        <v>81</v>
      </c>
      <c r="AW400" s="234" t="s">
        <v>37</v>
      </c>
      <c r="AX400" s="234" t="s">
        <v>23</v>
      </c>
      <c r="AY400" s="246" t="s">
        <v>152</v>
      </c>
    </row>
    <row r="401" spans="2:65" s="30" customFormat="1" ht="22.5" customHeight="1">
      <c r="B401" s="31"/>
      <c r="C401" s="222" t="s">
        <v>911</v>
      </c>
      <c r="D401" s="222" t="s">
        <v>154</v>
      </c>
      <c r="E401" s="223" t="s">
        <v>912</v>
      </c>
      <c r="F401" s="224" t="s">
        <v>913</v>
      </c>
      <c r="G401" s="225" t="s">
        <v>518</v>
      </c>
      <c r="H401" s="226">
        <v>100.851</v>
      </c>
      <c r="I401" s="227"/>
      <c r="J401" s="228">
        <f>ROUND(I401*H401,2)</f>
        <v>0</v>
      </c>
      <c r="K401" s="224"/>
      <c r="L401" s="57"/>
      <c r="M401" s="229"/>
      <c r="N401" s="230" t="s">
        <v>45</v>
      </c>
      <c r="O401" s="32"/>
      <c r="P401" s="231">
        <f>O401*H401</f>
        <v>0</v>
      </c>
      <c r="Q401" s="231">
        <v>0.00049</v>
      </c>
      <c r="R401" s="231">
        <f>Q401*H401</f>
        <v>0.04941699</v>
      </c>
      <c r="S401" s="231">
        <v>0</v>
      </c>
      <c r="T401" s="232">
        <f>S401*H401</f>
        <v>0</v>
      </c>
      <c r="AR401" s="10" t="s">
        <v>232</v>
      </c>
      <c r="AT401" s="10" t="s">
        <v>154</v>
      </c>
      <c r="AU401" s="10" t="s">
        <v>81</v>
      </c>
      <c r="AY401" s="10" t="s">
        <v>152</v>
      </c>
      <c r="BE401" s="233">
        <f>IF(N401="základní",J401,0)</f>
        <v>0</v>
      </c>
      <c r="BF401" s="233">
        <f>IF(N401="snížená",J401,0)</f>
        <v>0</v>
      </c>
      <c r="BG401" s="233">
        <f>IF(N401="zákl. přenesená",J401,0)</f>
        <v>0</v>
      </c>
      <c r="BH401" s="233">
        <f>IF(N401="sníž. přenesená",J401,0)</f>
        <v>0</v>
      </c>
      <c r="BI401" s="233">
        <f>IF(N401="nulová",J401,0)</f>
        <v>0</v>
      </c>
      <c r="BJ401" s="10" t="s">
        <v>23</v>
      </c>
      <c r="BK401" s="233">
        <f>ROUND(I401*H401,2)</f>
        <v>0</v>
      </c>
      <c r="BL401" s="10" t="s">
        <v>232</v>
      </c>
      <c r="BM401" s="10" t="s">
        <v>914</v>
      </c>
    </row>
    <row r="402" spans="2:65" s="30" customFormat="1" ht="31.5" customHeight="1">
      <c r="B402" s="31"/>
      <c r="C402" s="222" t="s">
        <v>915</v>
      </c>
      <c r="D402" s="222" t="s">
        <v>154</v>
      </c>
      <c r="E402" s="223" t="s">
        <v>916</v>
      </c>
      <c r="F402" s="224" t="s">
        <v>917</v>
      </c>
      <c r="G402" s="225" t="s">
        <v>282</v>
      </c>
      <c r="H402" s="226">
        <v>4</v>
      </c>
      <c r="I402" s="227"/>
      <c r="J402" s="228">
        <f>ROUND(I402*H402,2)</f>
        <v>0</v>
      </c>
      <c r="K402" s="224" t="s">
        <v>158</v>
      </c>
      <c r="L402" s="57"/>
      <c r="M402" s="229"/>
      <c r="N402" s="230" t="s">
        <v>45</v>
      </c>
      <c r="O402" s="32"/>
      <c r="P402" s="231">
        <f>O402*H402</f>
        <v>0</v>
      </c>
      <c r="Q402" s="231">
        <v>1E-05</v>
      </c>
      <c r="R402" s="231">
        <f>Q402*H402</f>
        <v>4E-05</v>
      </c>
      <c r="S402" s="231">
        <v>0</v>
      </c>
      <c r="T402" s="232">
        <f>S402*H402</f>
        <v>0</v>
      </c>
      <c r="AR402" s="10" t="s">
        <v>159</v>
      </c>
      <c r="AT402" s="10" t="s">
        <v>154</v>
      </c>
      <c r="AU402" s="10" t="s">
        <v>81</v>
      </c>
      <c r="AY402" s="10" t="s">
        <v>152</v>
      </c>
      <c r="BE402" s="233">
        <f>IF(N402="základní",J402,0)</f>
        <v>0</v>
      </c>
      <c r="BF402" s="233">
        <f>IF(N402="snížená",J402,0)</f>
        <v>0</v>
      </c>
      <c r="BG402" s="233">
        <f>IF(N402="zákl. přenesená",J402,0)</f>
        <v>0</v>
      </c>
      <c r="BH402" s="233">
        <f>IF(N402="sníž. přenesená",J402,0)</f>
        <v>0</v>
      </c>
      <c r="BI402" s="233">
        <f>IF(N402="nulová",J402,0)</f>
        <v>0</v>
      </c>
      <c r="BJ402" s="10" t="s">
        <v>23</v>
      </c>
      <c r="BK402" s="233">
        <f>ROUND(I402*H402,2)</f>
        <v>0</v>
      </c>
      <c r="BL402" s="10" t="s">
        <v>159</v>
      </c>
      <c r="BM402" s="10" t="s">
        <v>918</v>
      </c>
    </row>
    <row r="403" spans="2:65" s="30" customFormat="1" ht="22.5" customHeight="1">
      <c r="B403" s="31"/>
      <c r="C403" s="222" t="s">
        <v>919</v>
      </c>
      <c r="D403" s="222" t="s">
        <v>154</v>
      </c>
      <c r="E403" s="223" t="s">
        <v>920</v>
      </c>
      <c r="F403" s="224" t="s">
        <v>921</v>
      </c>
      <c r="G403" s="225" t="s">
        <v>518</v>
      </c>
      <c r="H403" s="226">
        <v>91.741</v>
      </c>
      <c r="I403" s="227"/>
      <c r="J403" s="228">
        <f>ROUND(I403*H403,2)</f>
        <v>0</v>
      </c>
      <c r="K403" s="224" t="s">
        <v>158</v>
      </c>
      <c r="L403" s="57"/>
      <c r="M403" s="229"/>
      <c r="N403" s="230" t="s">
        <v>45</v>
      </c>
      <c r="O403" s="32"/>
      <c r="P403" s="231">
        <f>O403*H403</f>
        <v>0</v>
      </c>
      <c r="Q403" s="231">
        <v>5E-05</v>
      </c>
      <c r="R403" s="231">
        <f>Q403*H403</f>
        <v>0.00458705</v>
      </c>
      <c r="S403" s="231">
        <v>0</v>
      </c>
      <c r="T403" s="232">
        <f>S403*H403</f>
        <v>0</v>
      </c>
      <c r="AR403" s="10" t="s">
        <v>232</v>
      </c>
      <c r="AT403" s="10" t="s">
        <v>154</v>
      </c>
      <c r="AU403" s="10" t="s">
        <v>81</v>
      </c>
      <c r="AY403" s="10" t="s">
        <v>152</v>
      </c>
      <c r="BE403" s="233">
        <f>IF(N403="základní",J403,0)</f>
        <v>0</v>
      </c>
      <c r="BF403" s="233">
        <f>IF(N403="snížená",J403,0)</f>
        <v>0</v>
      </c>
      <c r="BG403" s="233">
        <f>IF(N403="zákl. přenesená",J403,0)</f>
        <v>0</v>
      </c>
      <c r="BH403" s="233">
        <f>IF(N403="sníž. přenesená",J403,0)</f>
        <v>0</v>
      </c>
      <c r="BI403" s="233">
        <f>IF(N403="nulová",J403,0)</f>
        <v>0</v>
      </c>
      <c r="BJ403" s="10" t="s">
        <v>23</v>
      </c>
      <c r="BK403" s="233">
        <f>ROUND(I403*H403,2)</f>
        <v>0</v>
      </c>
      <c r="BL403" s="10" t="s">
        <v>232</v>
      </c>
      <c r="BM403" s="10" t="s">
        <v>922</v>
      </c>
    </row>
    <row r="404" spans="2:47" s="30" customFormat="1" ht="15">
      <c r="B404" s="31"/>
      <c r="C404" s="59"/>
      <c r="D404" s="250" t="s">
        <v>556</v>
      </c>
      <c r="E404" s="59"/>
      <c r="F404" s="284" t="s">
        <v>923</v>
      </c>
      <c r="G404" s="59"/>
      <c r="H404" s="59"/>
      <c r="I404" s="187"/>
      <c r="J404" s="59"/>
      <c r="K404" s="59"/>
      <c r="L404" s="57"/>
      <c r="M404" s="285"/>
      <c r="N404" s="32"/>
      <c r="O404" s="32"/>
      <c r="P404" s="32"/>
      <c r="Q404" s="32"/>
      <c r="R404" s="32"/>
      <c r="S404" s="32"/>
      <c r="T404" s="79"/>
      <c r="AT404" s="10" t="s">
        <v>556</v>
      </c>
      <c r="AU404" s="10" t="s">
        <v>81</v>
      </c>
    </row>
    <row r="405" spans="2:51" s="234" customFormat="1" ht="12.8">
      <c r="B405" s="235"/>
      <c r="C405" s="236"/>
      <c r="D405" s="237" t="s">
        <v>165</v>
      </c>
      <c r="E405" s="238"/>
      <c r="F405" s="239" t="s">
        <v>924</v>
      </c>
      <c r="G405" s="236"/>
      <c r="H405" s="240">
        <v>91.741</v>
      </c>
      <c r="I405" s="241"/>
      <c r="J405" s="236"/>
      <c r="K405" s="236"/>
      <c r="L405" s="242"/>
      <c r="M405" s="243"/>
      <c r="N405" s="244"/>
      <c r="O405" s="244"/>
      <c r="P405" s="244"/>
      <c r="Q405" s="244"/>
      <c r="R405" s="244"/>
      <c r="S405" s="244"/>
      <c r="T405" s="245"/>
      <c r="AT405" s="246" t="s">
        <v>165</v>
      </c>
      <c r="AU405" s="246" t="s">
        <v>81</v>
      </c>
      <c r="AV405" s="234" t="s">
        <v>81</v>
      </c>
      <c r="AW405" s="234" t="s">
        <v>37</v>
      </c>
      <c r="AX405" s="234" t="s">
        <v>23</v>
      </c>
      <c r="AY405" s="246" t="s">
        <v>152</v>
      </c>
    </row>
    <row r="406" spans="2:65" s="30" customFormat="1" ht="22.5" customHeight="1">
      <c r="B406" s="31"/>
      <c r="C406" s="274" t="s">
        <v>925</v>
      </c>
      <c r="D406" s="274" t="s">
        <v>233</v>
      </c>
      <c r="E406" s="275" t="s">
        <v>926</v>
      </c>
      <c r="F406" s="276" t="s">
        <v>927</v>
      </c>
      <c r="G406" s="277" t="s">
        <v>928</v>
      </c>
      <c r="H406" s="278">
        <v>1</v>
      </c>
      <c r="I406" s="279"/>
      <c r="J406" s="280">
        <f>ROUND(I406*H406,2)</f>
        <v>0</v>
      </c>
      <c r="K406" s="276"/>
      <c r="L406" s="281"/>
      <c r="M406" s="282"/>
      <c r="N406" s="283" t="s">
        <v>45</v>
      </c>
      <c r="O406" s="32"/>
      <c r="P406" s="231">
        <f>O406*H406</f>
        <v>0</v>
      </c>
      <c r="Q406" s="231">
        <v>0.116</v>
      </c>
      <c r="R406" s="231">
        <f>Q406*H406</f>
        <v>0.116</v>
      </c>
      <c r="S406" s="231">
        <v>0</v>
      </c>
      <c r="T406" s="232">
        <f>S406*H406</f>
        <v>0</v>
      </c>
      <c r="AR406" s="10" t="s">
        <v>313</v>
      </c>
      <c r="AT406" s="10" t="s">
        <v>233</v>
      </c>
      <c r="AU406" s="10" t="s">
        <v>81</v>
      </c>
      <c r="AY406" s="10" t="s">
        <v>152</v>
      </c>
      <c r="BE406" s="233">
        <f>IF(N406="základní",J406,0)</f>
        <v>0</v>
      </c>
      <c r="BF406" s="233">
        <f>IF(N406="snížená",J406,0)</f>
        <v>0</v>
      </c>
      <c r="BG406" s="233">
        <f>IF(N406="zákl. přenesená",J406,0)</f>
        <v>0</v>
      </c>
      <c r="BH406" s="233">
        <f>IF(N406="sníž. přenesená",J406,0)</f>
        <v>0</v>
      </c>
      <c r="BI406" s="233">
        <f>IF(N406="nulová",J406,0)</f>
        <v>0</v>
      </c>
      <c r="BJ406" s="10" t="s">
        <v>23</v>
      </c>
      <c r="BK406" s="233">
        <f>ROUND(I406*H406,2)</f>
        <v>0</v>
      </c>
      <c r="BL406" s="10" t="s">
        <v>232</v>
      </c>
      <c r="BM406" s="10" t="s">
        <v>929</v>
      </c>
    </row>
    <row r="407" spans="2:47" s="30" customFormat="1" ht="15">
      <c r="B407" s="31"/>
      <c r="C407" s="59"/>
      <c r="D407" s="237" t="s">
        <v>556</v>
      </c>
      <c r="E407" s="59"/>
      <c r="F407" s="286" t="s">
        <v>923</v>
      </c>
      <c r="G407" s="59"/>
      <c r="H407" s="59"/>
      <c r="I407" s="187"/>
      <c r="J407" s="59"/>
      <c r="K407" s="59"/>
      <c r="L407" s="57"/>
      <c r="M407" s="285"/>
      <c r="N407" s="32"/>
      <c r="O407" s="32"/>
      <c r="P407" s="32"/>
      <c r="Q407" s="32"/>
      <c r="R407" s="32"/>
      <c r="S407" s="32"/>
      <c r="T407" s="79"/>
      <c r="AT407" s="10" t="s">
        <v>556</v>
      </c>
      <c r="AU407" s="10" t="s">
        <v>81</v>
      </c>
    </row>
    <row r="408" spans="2:65" s="30" customFormat="1" ht="22.5" customHeight="1">
      <c r="B408" s="31"/>
      <c r="C408" s="222" t="s">
        <v>930</v>
      </c>
      <c r="D408" s="222" t="s">
        <v>154</v>
      </c>
      <c r="E408" s="223" t="s">
        <v>931</v>
      </c>
      <c r="F408" s="224" t="s">
        <v>932</v>
      </c>
      <c r="G408" s="225" t="s">
        <v>518</v>
      </c>
      <c r="H408" s="226">
        <v>47.602</v>
      </c>
      <c r="I408" s="227"/>
      <c r="J408" s="228">
        <f>ROUND(I408*H408,2)</f>
        <v>0</v>
      </c>
      <c r="K408" s="224" t="s">
        <v>158</v>
      </c>
      <c r="L408" s="57"/>
      <c r="M408" s="229"/>
      <c r="N408" s="230" t="s">
        <v>45</v>
      </c>
      <c r="O408" s="32"/>
      <c r="P408" s="231">
        <f>O408*H408</f>
        <v>0</v>
      </c>
      <c r="Q408" s="231">
        <v>6E-05</v>
      </c>
      <c r="R408" s="231">
        <f>Q408*H408</f>
        <v>0.00285612</v>
      </c>
      <c r="S408" s="231">
        <v>0</v>
      </c>
      <c r="T408" s="232">
        <f>S408*H408</f>
        <v>0</v>
      </c>
      <c r="AR408" s="10" t="s">
        <v>232</v>
      </c>
      <c r="AT408" s="10" t="s">
        <v>154</v>
      </c>
      <c r="AU408" s="10" t="s">
        <v>81</v>
      </c>
      <c r="AY408" s="10" t="s">
        <v>152</v>
      </c>
      <c r="BE408" s="233">
        <f>IF(N408="základní",J408,0)</f>
        <v>0</v>
      </c>
      <c r="BF408" s="233">
        <f>IF(N408="snížená",J408,0)</f>
        <v>0</v>
      </c>
      <c r="BG408" s="233">
        <f>IF(N408="zákl. přenesená",J408,0)</f>
        <v>0</v>
      </c>
      <c r="BH408" s="233">
        <f>IF(N408="sníž. přenesená",J408,0)</f>
        <v>0</v>
      </c>
      <c r="BI408" s="233">
        <f>IF(N408="nulová",J408,0)</f>
        <v>0</v>
      </c>
      <c r="BJ408" s="10" t="s">
        <v>23</v>
      </c>
      <c r="BK408" s="233">
        <f>ROUND(I408*H408,2)</f>
        <v>0</v>
      </c>
      <c r="BL408" s="10" t="s">
        <v>232</v>
      </c>
      <c r="BM408" s="10" t="s">
        <v>933</v>
      </c>
    </row>
    <row r="409" spans="2:47" s="30" customFormat="1" ht="15">
      <c r="B409" s="31"/>
      <c r="C409" s="59"/>
      <c r="D409" s="250" t="s">
        <v>556</v>
      </c>
      <c r="E409" s="59"/>
      <c r="F409" s="284" t="s">
        <v>934</v>
      </c>
      <c r="G409" s="59"/>
      <c r="H409" s="59"/>
      <c r="I409" s="187"/>
      <c r="J409" s="59"/>
      <c r="K409" s="59"/>
      <c r="L409" s="57"/>
      <c r="M409" s="285"/>
      <c r="N409" s="32"/>
      <c r="O409" s="32"/>
      <c r="P409" s="32"/>
      <c r="Q409" s="32"/>
      <c r="R409" s="32"/>
      <c r="S409" s="32"/>
      <c r="T409" s="79"/>
      <c r="AT409" s="10" t="s">
        <v>556</v>
      </c>
      <c r="AU409" s="10" t="s">
        <v>81</v>
      </c>
    </row>
    <row r="410" spans="2:51" s="234" customFormat="1" ht="12.8">
      <c r="B410" s="235"/>
      <c r="C410" s="236"/>
      <c r="D410" s="250" t="s">
        <v>165</v>
      </c>
      <c r="E410" s="259"/>
      <c r="F410" s="260" t="s">
        <v>935</v>
      </c>
      <c r="G410" s="236"/>
      <c r="H410" s="261">
        <v>27.506</v>
      </c>
      <c r="I410" s="241"/>
      <c r="J410" s="236"/>
      <c r="K410" s="236"/>
      <c r="L410" s="242"/>
      <c r="M410" s="243"/>
      <c r="N410" s="244"/>
      <c r="O410" s="244"/>
      <c r="P410" s="244"/>
      <c r="Q410" s="244"/>
      <c r="R410" s="244"/>
      <c r="S410" s="244"/>
      <c r="T410" s="245"/>
      <c r="AT410" s="246" t="s">
        <v>165</v>
      </c>
      <c r="AU410" s="246" t="s">
        <v>81</v>
      </c>
      <c r="AV410" s="234" t="s">
        <v>81</v>
      </c>
      <c r="AW410" s="234" t="s">
        <v>37</v>
      </c>
      <c r="AX410" s="234" t="s">
        <v>74</v>
      </c>
      <c r="AY410" s="246" t="s">
        <v>152</v>
      </c>
    </row>
    <row r="411" spans="2:51" s="234" customFormat="1" ht="12.8">
      <c r="B411" s="235"/>
      <c r="C411" s="236"/>
      <c r="D411" s="250" t="s">
        <v>165</v>
      </c>
      <c r="E411" s="259"/>
      <c r="F411" s="260" t="s">
        <v>936</v>
      </c>
      <c r="G411" s="236"/>
      <c r="H411" s="261">
        <v>20.096</v>
      </c>
      <c r="I411" s="241"/>
      <c r="J411" s="236"/>
      <c r="K411" s="236"/>
      <c r="L411" s="242"/>
      <c r="M411" s="243"/>
      <c r="N411" s="244"/>
      <c r="O411" s="244"/>
      <c r="P411" s="244"/>
      <c r="Q411" s="244"/>
      <c r="R411" s="244"/>
      <c r="S411" s="244"/>
      <c r="T411" s="245"/>
      <c r="AT411" s="246" t="s">
        <v>165</v>
      </c>
      <c r="AU411" s="246" t="s">
        <v>81</v>
      </c>
      <c r="AV411" s="234" t="s">
        <v>81</v>
      </c>
      <c r="AW411" s="234" t="s">
        <v>37</v>
      </c>
      <c r="AX411" s="234" t="s">
        <v>74</v>
      </c>
      <c r="AY411" s="246" t="s">
        <v>152</v>
      </c>
    </row>
    <row r="412" spans="2:51" s="262" customFormat="1" ht="12.8">
      <c r="B412" s="263"/>
      <c r="C412" s="264"/>
      <c r="D412" s="237" t="s">
        <v>165</v>
      </c>
      <c r="E412" s="265"/>
      <c r="F412" s="266" t="s">
        <v>180</v>
      </c>
      <c r="G412" s="264"/>
      <c r="H412" s="267">
        <v>47.602</v>
      </c>
      <c r="I412" s="268"/>
      <c r="J412" s="264"/>
      <c r="K412" s="264"/>
      <c r="L412" s="269"/>
      <c r="M412" s="270"/>
      <c r="N412" s="271"/>
      <c r="O412" s="271"/>
      <c r="P412" s="271"/>
      <c r="Q412" s="271"/>
      <c r="R412" s="271"/>
      <c r="S412" s="271"/>
      <c r="T412" s="272"/>
      <c r="AT412" s="273" t="s">
        <v>165</v>
      </c>
      <c r="AU412" s="273" t="s">
        <v>81</v>
      </c>
      <c r="AV412" s="262" t="s">
        <v>159</v>
      </c>
      <c r="AW412" s="262" t="s">
        <v>37</v>
      </c>
      <c r="AX412" s="262" t="s">
        <v>23</v>
      </c>
      <c r="AY412" s="273" t="s">
        <v>152</v>
      </c>
    </row>
    <row r="413" spans="2:65" s="30" customFormat="1" ht="31.5" customHeight="1">
      <c r="B413" s="31"/>
      <c r="C413" s="274" t="s">
        <v>937</v>
      </c>
      <c r="D413" s="274" t="s">
        <v>233</v>
      </c>
      <c r="E413" s="275" t="s">
        <v>938</v>
      </c>
      <c r="F413" s="276" t="s">
        <v>939</v>
      </c>
      <c r="G413" s="277" t="s">
        <v>225</v>
      </c>
      <c r="H413" s="278">
        <v>0.048</v>
      </c>
      <c r="I413" s="279"/>
      <c r="J413" s="280">
        <f>ROUND(I413*H413,2)</f>
        <v>0</v>
      </c>
      <c r="K413" s="276" t="s">
        <v>158</v>
      </c>
      <c r="L413" s="281"/>
      <c r="M413" s="282"/>
      <c r="N413" s="283" t="s">
        <v>45</v>
      </c>
      <c r="O413" s="32"/>
      <c r="P413" s="231">
        <f>O413*H413</f>
        <v>0</v>
      </c>
      <c r="Q413" s="231">
        <v>1</v>
      </c>
      <c r="R413" s="231">
        <f>Q413*H413</f>
        <v>0.048</v>
      </c>
      <c r="S413" s="231">
        <v>0</v>
      </c>
      <c r="T413" s="232">
        <f>S413*H413</f>
        <v>0</v>
      </c>
      <c r="AR413" s="10" t="s">
        <v>313</v>
      </c>
      <c r="AT413" s="10" t="s">
        <v>233</v>
      </c>
      <c r="AU413" s="10" t="s">
        <v>81</v>
      </c>
      <c r="AY413" s="10" t="s">
        <v>152</v>
      </c>
      <c r="BE413" s="233">
        <f>IF(N413="základní",J413,0)</f>
        <v>0</v>
      </c>
      <c r="BF413" s="233">
        <f>IF(N413="snížená",J413,0)</f>
        <v>0</v>
      </c>
      <c r="BG413" s="233">
        <f>IF(N413="zákl. přenesená",J413,0)</f>
        <v>0</v>
      </c>
      <c r="BH413" s="233">
        <f>IF(N413="sníž. přenesená",J413,0)</f>
        <v>0</v>
      </c>
      <c r="BI413" s="233">
        <f>IF(N413="nulová",J413,0)</f>
        <v>0</v>
      </c>
      <c r="BJ413" s="10" t="s">
        <v>23</v>
      </c>
      <c r="BK413" s="233">
        <f>ROUND(I413*H413,2)</f>
        <v>0</v>
      </c>
      <c r="BL413" s="10" t="s">
        <v>232</v>
      </c>
      <c r="BM413" s="10" t="s">
        <v>940</v>
      </c>
    </row>
    <row r="414" spans="2:47" s="30" customFormat="1" ht="15">
      <c r="B414" s="31"/>
      <c r="C414" s="59"/>
      <c r="D414" s="250" t="s">
        <v>556</v>
      </c>
      <c r="E414" s="59"/>
      <c r="F414" s="284" t="s">
        <v>941</v>
      </c>
      <c r="G414" s="59"/>
      <c r="H414" s="59"/>
      <c r="I414" s="187"/>
      <c r="J414" s="59"/>
      <c r="K414" s="59"/>
      <c r="L414" s="57"/>
      <c r="M414" s="285"/>
      <c r="N414" s="32"/>
      <c r="O414" s="32"/>
      <c r="P414" s="32"/>
      <c r="Q414" s="32"/>
      <c r="R414" s="32"/>
      <c r="S414" s="32"/>
      <c r="T414" s="79"/>
      <c r="AT414" s="10" t="s">
        <v>556</v>
      </c>
      <c r="AU414" s="10" t="s">
        <v>81</v>
      </c>
    </row>
    <row r="415" spans="2:51" s="234" customFormat="1" ht="12.8">
      <c r="B415" s="235"/>
      <c r="C415" s="236"/>
      <c r="D415" s="237" t="s">
        <v>165</v>
      </c>
      <c r="E415" s="236"/>
      <c r="F415" s="239" t="s">
        <v>942</v>
      </c>
      <c r="G415" s="236"/>
      <c r="H415" s="240">
        <v>0.048</v>
      </c>
      <c r="I415" s="241"/>
      <c r="J415" s="236"/>
      <c r="K415" s="236"/>
      <c r="L415" s="242"/>
      <c r="M415" s="243"/>
      <c r="N415" s="244"/>
      <c r="O415" s="244"/>
      <c r="P415" s="244"/>
      <c r="Q415" s="244"/>
      <c r="R415" s="244"/>
      <c r="S415" s="244"/>
      <c r="T415" s="245"/>
      <c r="AT415" s="246" t="s">
        <v>165</v>
      </c>
      <c r="AU415" s="246" t="s">
        <v>81</v>
      </c>
      <c r="AV415" s="234" t="s">
        <v>81</v>
      </c>
      <c r="AW415" s="234" t="s">
        <v>6</v>
      </c>
      <c r="AX415" s="234" t="s">
        <v>23</v>
      </c>
      <c r="AY415" s="246" t="s">
        <v>152</v>
      </c>
    </row>
    <row r="416" spans="2:65" s="30" customFormat="1" ht="22.5" customHeight="1">
      <c r="B416" s="31"/>
      <c r="C416" s="222" t="s">
        <v>943</v>
      </c>
      <c r="D416" s="222" t="s">
        <v>154</v>
      </c>
      <c r="E416" s="223" t="s">
        <v>944</v>
      </c>
      <c r="F416" s="224" t="s">
        <v>945</v>
      </c>
      <c r="G416" s="225" t="s">
        <v>282</v>
      </c>
      <c r="H416" s="226">
        <v>2</v>
      </c>
      <c r="I416" s="227"/>
      <c r="J416" s="228">
        <f>ROUND(I416*H416,2)</f>
        <v>0</v>
      </c>
      <c r="K416" s="224"/>
      <c r="L416" s="57"/>
      <c r="M416" s="229"/>
      <c r="N416" s="230" t="s">
        <v>45</v>
      </c>
      <c r="O416" s="32"/>
      <c r="P416" s="231">
        <f>O416*H416</f>
        <v>0</v>
      </c>
      <c r="Q416" s="231">
        <v>0.00468</v>
      </c>
      <c r="R416" s="231">
        <f>Q416*H416</f>
        <v>0.00936</v>
      </c>
      <c r="S416" s="231">
        <v>0</v>
      </c>
      <c r="T416" s="232">
        <f>S416*H416</f>
        <v>0</v>
      </c>
      <c r="AR416" s="10" t="s">
        <v>232</v>
      </c>
      <c r="AT416" s="10" t="s">
        <v>154</v>
      </c>
      <c r="AU416" s="10" t="s">
        <v>81</v>
      </c>
      <c r="AY416" s="10" t="s">
        <v>152</v>
      </c>
      <c r="BE416" s="233">
        <f>IF(N416="základní",J416,0)</f>
        <v>0</v>
      </c>
      <c r="BF416" s="233">
        <f>IF(N416="snížená",J416,0)</f>
        <v>0</v>
      </c>
      <c r="BG416" s="233">
        <f>IF(N416="zákl. přenesená",J416,0)</f>
        <v>0</v>
      </c>
      <c r="BH416" s="233">
        <f>IF(N416="sníž. přenesená",J416,0)</f>
        <v>0</v>
      </c>
      <c r="BI416" s="233">
        <f>IF(N416="nulová",J416,0)</f>
        <v>0</v>
      </c>
      <c r="BJ416" s="10" t="s">
        <v>23</v>
      </c>
      <c r="BK416" s="233">
        <f>ROUND(I416*H416,2)</f>
        <v>0</v>
      </c>
      <c r="BL416" s="10" t="s">
        <v>232</v>
      </c>
      <c r="BM416" s="10" t="s">
        <v>946</v>
      </c>
    </row>
    <row r="417" spans="2:47" s="30" customFormat="1" ht="15">
      <c r="B417" s="31"/>
      <c r="C417" s="59"/>
      <c r="D417" s="237" t="s">
        <v>556</v>
      </c>
      <c r="E417" s="59"/>
      <c r="F417" s="286" t="s">
        <v>947</v>
      </c>
      <c r="G417" s="59"/>
      <c r="H417" s="59"/>
      <c r="I417" s="187"/>
      <c r="J417" s="59"/>
      <c r="K417" s="59"/>
      <c r="L417" s="57"/>
      <c r="M417" s="285"/>
      <c r="N417" s="32"/>
      <c r="O417" s="32"/>
      <c r="P417" s="32"/>
      <c r="Q417" s="32"/>
      <c r="R417" s="32"/>
      <c r="S417" s="32"/>
      <c r="T417" s="79"/>
      <c r="AT417" s="10" t="s">
        <v>556</v>
      </c>
      <c r="AU417" s="10" t="s">
        <v>81</v>
      </c>
    </row>
    <row r="418" spans="2:65" s="30" customFormat="1" ht="22.5" customHeight="1">
      <c r="B418" s="31"/>
      <c r="C418" s="274" t="s">
        <v>948</v>
      </c>
      <c r="D418" s="274" t="s">
        <v>233</v>
      </c>
      <c r="E418" s="275" t="s">
        <v>949</v>
      </c>
      <c r="F418" s="276" t="s">
        <v>950</v>
      </c>
      <c r="G418" s="277" t="s">
        <v>282</v>
      </c>
      <c r="H418" s="278">
        <v>2</v>
      </c>
      <c r="I418" s="279"/>
      <c r="J418" s="280">
        <f>ROUND(I418*H418,2)</f>
        <v>0</v>
      </c>
      <c r="K418" s="276"/>
      <c r="L418" s="281"/>
      <c r="M418" s="282"/>
      <c r="N418" s="283" t="s">
        <v>45</v>
      </c>
      <c r="O418" s="32"/>
      <c r="P418" s="231">
        <f>O418*H418</f>
        <v>0</v>
      </c>
      <c r="Q418" s="231">
        <v>0.0506</v>
      </c>
      <c r="R418" s="231">
        <f>Q418*H418</f>
        <v>0.1012</v>
      </c>
      <c r="S418" s="231">
        <v>0</v>
      </c>
      <c r="T418" s="232">
        <f>S418*H418</f>
        <v>0</v>
      </c>
      <c r="AR418" s="10" t="s">
        <v>313</v>
      </c>
      <c r="AT418" s="10" t="s">
        <v>233</v>
      </c>
      <c r="AU418" s="10" t="s">
        <v>81</v>
      </c>
      <c r="AY418" s="10" t="s">
        <v>152</v>
      </c>
      <c r="BE418" s="233">
        <f>IF(N418="základní",J418,0)</f>
        <v>0</v>
      </c>
      <c r="BF418" s="233">
        <f>IF(N418="snížená",J418,0)</f>
        <v>0</v>
      </c>
      <c r="BG418" s="233">
        <f>IF(N418="zákl. přenesená",J418,0)</f>
        <v>0</v>
      </c>
      <c r="BH418" s="233">
        <f>IF(N418="sníž. přenesená",J418,0)</f>
        <v>0</v>
      </c>
      <c r="BI418" s="233">
        <f>IF(N418="nulová",J418,0)</f>
        <v>0</v>
      </c>
      <c r="BJ418" s="10" t="s">
        <v>23</v>
      </c>
      <c r="BK418" s="233">
        <f>ROUND(I418*H418,2)</f>
        <v>0</v>
      </c>
      <c r="BL418" s="10" t="s">
        <v>232</v>
      </c>
      <c r="BM418" s="10" t="s">
        <v>951</v>
      </c>
    </row>
    <row r="419" spans="2:65" s="30" customFormat="1" ht="31.5" customHeight="1">
      <c r="B419" s="31"/>
      <c r="C419" s="222" t="s">
        <v>952</v>
      </c>
      <c r="D419" s="222" t="s">
        <v>154</v>
      </c>
      <c r="E419" s="223" t="s">
        <v>953</v>
      </c>
      <c r="F419" s="224" t="s">
        <v>954</v>
      </c>
      <c r="G419" s="225" t="s">
        <v>225</v>
      </c>
      <c r="H419" s="226">
        <v>0.452</v>
      </c>
      <c r="I419" s="227"/>
      <c r="J419" s="228">
        <f>ROUND(I419*H419,2)</f>
        <v>0</v>
      </c>
      <c r="K419" s="224" t="s">
        <v>158</v>
      </c>
      <c r="L419" s="57"/>
      <c r="M419" s="229"/>
      <c r="N419" s="230" t="s">
        <v>45</v>
      </c>
      <c r="O419" s="32"/>
      <c r="P419" s="231">
        <f>O419*H419</f>
        <v>0</v>
      </c>
      <c r="Q419" s="231">
        <v>0</v>
      </c>
      <c r="R419" s="231">
        <f>Q419*H419</f>
        <v>0</v>
      </c>
      <c r="S419" s="231">
        <v>0</v>
      </c>
      <c r="T419" s="232">
        <f>S419*H419</f>
        <v>0</v>
      </c>
      <c r="AR419" s="10" t="s">
        <v>232</v>
      </c>
      <c r="AT419" s="10" t="s">
        <v>154</v>
      </c>
      <c r="AU419" s="10" t="s">
        <v>81</v>
      </c>
      <c r="AY419" s="10" t="s">
        <v>152</v>
      </c>
      <c r="BE419" s="233">
        <f>IF(N419="základní",J419,0)</f>
        <v>0</v>
      </c>
      <c r="BF419" s="233">
        <f>IF(N419="snížená",J419,0)</f>
        <v>0</v>
      </c>
      <c r="BG419" s="233">
        <f>IF(N419="zákl. přenesená",J419,0)</f>
        <v>0</v>
      </c>
      <c r="BH419" s="233">
        <f>IF(N419="sníž. přenesená",J419,0)</f>
        <v>0</v>
      </c>
      <c r="BI419" s="233">
        <f>IF(N419="nulová",J419,0)</f>
        <v>0</v>
      </c>
      <c r="BJ419" s="10" t="s">
        <v>23</v>
      </c>
      <c r="BK419" s="233">
        <f>ROUND(I419*H419,2)</f>
        <v>0</v>
      </c>
      <c r="BL419" s="10" t="s">
        <v>232</v>
      </c>
      <c r="BM419" s="10" t="s">
        <v>955</v>
      </c>
    </row>
    <row r="420" spans="2:65" s="30" customFormat="1" ht="44.25" customHeight="1">
      <c r="B420" s="31"/>
      <c r="C420" s="222" t="s">
        <v>956</v>
      </c>
      <c r="D420" s="222" t="s">
        <v>154</v>
      </c>
      <c r="E420" s="223" t="s">
        <v>957</v>
      </c>
      <c r="F420" s="224" t="s">
        <v>958</v>
      </c>
      <c r="G420" s="225" t="s">
        <v>225</v>
      </c>
      <c r="H420" s="226">
        <v>0.452</v>
      </c>
      <c r="I420" s="227"/>
      <c r="J420" s="228">
        <f>ROUND(I420*H420,2)</f>
        <v>0</v>
      </c>
      <c r="K420" s="224" t="s">
        <v>158</v>
      </c>
      <c r="L420" s="57"/>
      <c r="M420" s="229"/>
      <c r="N420" s="230" t="s">
        <v>45</v>
      </c>
      <c r="O420" s="32"/>
      <c r="P420" s="231">
        <f>O420*H420</f>
        <v>0</v>
      </c>
      <c r="Q420" s="231">
        <v>0</v>
      </c>
      <c r="R420" s="231">
        <f>Q420*H420</f>
        <v>0</v>
      </c>
      <c r="S420" s="231">
        <v>0</v>
      </c>
      <c r="T420" s="232">
        <f>S420*H420</f>
        <v>0</v>
      </c>
      <c r="AR420" s="10" t="s">
        <v>232</v>
      </c>
      <c r="AT420" s="10" t="s">
        <v>154</v>
      </c>
      <c r="AU420" s="10" t="s">
        <v>81</v>
      </c>
      <c r="AY420" s="10" t="s">
        <v>152</v>
      </c>
      <c r="BE420" s="233">
        <f>IF(N420="základní",J420,0)</f>
        <v>0</v>
      </c>
      <c r="BF420" s="233">
        <f>IF(N420="snížená",J420,0)</f>
        <v>0</v>
      </c>
      <c r="BG420" s="233">
        <f>IF(N420="zákl. přenesená",J420,0)</f>
        <v>0</v>
      </c>
      <c r="BH420" s="233">
        <f>IF(N420="sníž. přenesená",J420,0)</f>
        <v>0</v>
      </c>
      <c r="BI420" s="233">
        <f>IF(N420="nulová",J420,0)</f>
        <v>0</v>
      </c>
      <c r="BJ420" s="10" t="s">
        <v>23</v>
      </c>
      <c r="BK420" s="233">
        <f>ROUND(I420*H420,2)</f>
        <v>0</v>
      </c>
      <c r="BL420" s="10" t="s">
        <v>232</v>
      </c>
      <c r="BM420" s="10" t="s">
        <v>959</v>
      </c>
    </row>
    <row r="421" spans="2:63" s="204" customFormat="1" ht="29.9" customHeight="1">
      <c r="B421" s="205"/>
      <c r="C421" s="206"/>
      <c r="D421" s="219" t="s">
        <v>73</v>
      </c>
      <c r="E421" s="220" t="s">
        <v>960</v>
      </c>
      <c r="F421" s="220" t="s">
        <v>961</v>
      </c>
      <c r="G421" s="206"/>
      <c r="H421" s="206"/>
      <c r="I421" s="209"/>
      <c r="J421" s="221">
        <f>BK421</f>
        <v>0</v>
      </c>
      <c r="K421" s="206"/>
      <c r="L421" s="211"/>
      <c r="M421" s="212"/>
      <c r="N421" s="213"/>
      <c r="O421" s="213"/>
      <c r="P421" s="214">
        <f>SUM(P422:P434)</f>
        <v>0</v>
      </c>
      <c r="Q421" s="213"/>
      <c r="R421" s="214">
        <f>SUM(R422:R434)</f>
        <v>0.2132724</v>
      </c>
      <c r="S421" s="213"/>
      <c r="T421" s="215">
        <f>SUM(T422:T434)</f>
        <v>0</v>
      </c>
      <c r="AR421" s="216" t="s">
        <v>81</v>
      </c>
      <c r="AT421" s="217" t="s">
        <v>73</v>
      </c>
      <c r="AU421" s="217" t="s">
        <v>23</v>
      </c>
      <c r="AY421" s="216" t="s">
        <v>152</v>
      </c>
      <c r="BK421" s="218">
        <f>SUM(BK422:BK434)</f>
        <v>0</v>
      </c>
    </row>
    <row r="422" spans="2:65" s="30" customFormat="1" ht="31.5" customHeight="1">
      <c r="B422" s="31"/>
      <c r="C422" s="222" t="s">
        <v>962</v>
      </c>
      <c r="D422" s="222" t="s">
        <v>154</v>
      </c>
      <c r="E422" s="223" t="s">
        <v>963</v>
      </c>
      <c r="F422" s="224" t="s">
        <v>964</v>
      </c>
      <c r="G422" s="225" t="s">
        <v>157</v>
      </c>
      <c r="H422" s="226">
        <v>2.7</v>
      </c>
      <c r="I422" s="227"/>
      <c r="J422" s="228">
        <f>ROUND(I422*H422,2)</f>
        <v>0</v>
      </c>
      <c r="K422" s="224" t="s">
        <v>158</v>
      </c>
      <c r="L422" s="57"/>
      <c r="M422" s="229"/>
      <c r="N422" s="230" t="s">
        <v>45</v>
      </c>
      <c r="O422" s="32"/>
      <c r="P422" s="231">
        <f>O422*H422</f>
        <v>0</v>
      </c>
      <c r="Q422" s="231">
        <v>0.00072</v>
      </c>
      <c r="R422" s="231">
        <f>Q422*H422</f>
        <v>0.001944</v>
      </c>
      <c r="S422" s="231">
        <v>0</v>
      </c>
      <c r="T422" s="232">
        <f>S422*H422</f>
        <v>0</v>
      </c>
      <c r="AR422" s="10" t="s">
        <v>232</v>
      </c>
      <c r="AT422" s="10" t="s">
        <v>154</v>
      </c>
      <c r="AU422" s="10" t="s">
        <v>81</v>
      </c>
      <c r="AY422" s="10" t="s">
        <v>152</v>
      </c>
      <c r="BE422" s="233">
        <f>IF(N422="základní",J422,0)</f>
        <v>0</v>
      </c>
      <c r="BF422" s="233">
        <f>IF(N422="snížená",J422,0)</f>
        <v>0</v>
      </c>
      <c r="BG422" s="233">
        <f>IF(N422="zákl. přenesená",J422,0)</f>
        <v>0</v>
      </c>
      <c r="BH422" s="233">
        <f>IF(N422="sníž. přenesená",J422,0)</f>
        <v>0</v>
      </c>
      <c r="BI422" s="233">
        <f>IF(N422="nulová",J422,0)</f>
        <v>0</v>
      </c>
      <c r="BJ422" s="10" t="s">
        <v>23</v>
      </c>
      <c r="BK422" s="233">
        <f>ROUND(I422*H422,2)</f>
        <v>0</v>
      </c>
      <c r="BL422" s="10" t="s">
        <v>232</v>
      </c>
      <c r="BM422" s="10" t="s">
        <v>965</v>
      </c>
    </row>
    <row r="423" spans="2:51" s="234" customFormat="1" ht="12.8">
      <c r="B423" s="235"/>
      <c r="C423" s="236"/>
      <c r="D423" s="237" t="s">
        <v>165</v>
      </c>
      <c r="E423" s="238"/>
      <c r="F423" s="239" t="s">
        <v>966</v>
      </c>
      <c r="G423" s="236"/>
      <c r="H423" s="240">
        <v>2.7</v>
      </c>
      <c r="I423" s="241"/>
      <c r="J423" s="236"/>
      <c r="K423" s="236"/>
      <c r="L423" s="242"/>
      <c r="M423" s="243"/>
      <c r="N423" s="244"/>
      <c r="O423" s="244"/>
      <c r="P423" s="244"/>
      <c r="Q423" s="244"/>
      <c r="R423" s="244"/>
      <c r="S423" s="244"/>
      <c r="T423" s="245"/>
      <c r="AT423" s="246" t="s">
        <v>165</v>
      </c>
      <c r="AU423" s="246" t="s">
        <v>81</v>
      </c>
      <c r="AV423" s="234" t="s">
        <v>81</v>
      </c>
      <c r="AW423" s="234" t="s">
        <v>37</v>
      </c>
      <c r="AX423" s="234" t="s">
        <v>23</v>
      </c>
      <c r="AY423" s="246" t="s">
        <v>152</v>
      </c>
    </row>
    <row r="424" spans="2:65" s="30" customFormat="1" ht="31.5" customHeight="1">
      <c r="B424" s="31"/>
      <c r="C424" s="222" t="s">
        <v>967</v>
      </c>
      <c r="D424" s="222" t="s">
        <v>154</v>
      </c>
      <c r="E424" s="223" t="s">
        <v>968</v>
      </c>
      <c r="F424" s="224" t="s">
        <v>969</v>
      </c>
      <c r="G424" s="225" t="s">
        <v>157</v>
      </c>
      <c r="H424" s="226">
        <v>8.42</v>
      </c>
      <c r="I424" s="227"/>
      <c r="J424" s="228">
        <f>ROUND(I424*H424,2)</f>
        <v>0</v>
      </c>
      <c r="K424" s="224" t="s">
        <v>158</v>
      </c>
      <c r="L424" s="57"/>
      <c r="M424" s="229"/>
      <c r="N424" s="230" t="s">
        <v>45</v>
      </c>
      <c r="O424" s="32"/>
      <c r="P424" s="231">
        <f>O424*H424</f>
        <v>0</v>
      </c>
      <c r="Q424" s="231">
        <v>0.00046</v>
      </c>
      <c r="R424" s="231">
        <f>Q424*H424</f>
        <v>0.0038732</v>
      </c>
      <c r="S424" s="231">
        <v>0</v>
      </c>
      <c r="T424" s="232">
        <f>S424*H424</f>
        <v>0</v>
      </c>
      <c r="AR424" s="10" t="s">
        <v>232</v>
      </c>
      <c r="AT424" s="10" t="s">
        <v>154</v>
      </c>
      <c r="AU424" s="10" t="s">
        <v>81</v>
      </c>
      <c r="AY424" s="10" t="s">
        <v>152</v>
      </c>
      <c r="BE424" s="233">
        <f>IF(N424="základní",J424,0)</f>
        <v>0</v>
      </c>
      <c r="BF424" s="233">
        <f>IF(N424="snížená",J424,0)</f>
        <v>0</v>
      </c>
      <c r="BG424" s="233">
        <f>IF(N424="zákl. přenesená",J424,0)</f>
        <v>0</v>
      </c>
      <c r="BH424" s="233">
        <f>IF(N424="sníž. přenesená",J424,0)</f>
        <v>0</v>
      </c>
      <c r="BI424" s="233">
        <f>IF(N424="nulová",J424,0)</f>
        <v>0</v>
      </c>
      <c r="BJ424" s="10" t="s">
        <v>23</v>
      </c>
      <c r="BK424" s="233">
        <f>ROUND(I424*H424,2)</f>
        <v>0</v>
      </c>
      <c r="BL424" s="10" t="s">
        <v>232</v>
      </c>
      <c r="BM424" s="10" t="s">
        <v>970</v>
      </c>
    </row>
    <row r="425" spans="2:51" s="234" customFormat="1" ht="12.8">
      <c r="B425" s="235"/>
      <c r="C425" s="236"/>
      <c r="D425" s="237" t="s">
        <v>165</v>
      </c>
      <c r="E425" s="238"/>
      <c r="F425" s="239" t="s">
        <v>971</v>
      </c>
      <c r="G425" s="236"/>
      <c r="H425" s="240">
        <v>8.42</v>
      </c>
      <c r="I425" s="241"/>
      <c r="J425" s="236"/>
      <c r="K425" s="236"/>
      <c r="L425" s="242"/>
      <c r="M425" s="243"/>
      <c r="N425" s="244"/>
      <c r="O425" s="244"/>
      <c r="P425" s="244"/>
      <c r="Q425" s="244"/>
      <c r="R425" s="244"/>
      <c r="S425" s="244"/>
      <c r="T425" s="245"/>
      <c r="AT425" s="246" t="s">
        <v>165</v>
      </c>
      <c r="AU425" s="246" t="s">
        <v>81</v>
      </c>
      <c r="AV425" s="234" t="s">
        <v>81</v>
      </c>
      <c r="AW425" s="234" t="s">
        <v>37</v>
      </c>
      <c r="AX425" s="234" t="s">
        <v>23</v>
      </c>
      <c r="AY425" s="246" t="s">
        <v>152</v>
      </c>
    </row>
    <row r="426" spans="2:65" s="30" customFormat="1" ht="31.5" customHeight="1">
      <c r="B426" s="31"/>
      <c r="C426" s="222" t="s">
        <v>972</v>
      </c>
      <c r="D426" s="222" t="s">
        <v>154</v>
      </c>
      <c r="E426" s="223" t="s">
        <v>973</v>
      </c>
      <c r="F426" s="224" t="s">
        <v>974</v>
      </c>
      <c r="G426" s="225" t="s">
        <v>257</v>
      </c>
      <c r="H426" s="226">
        <v>3.83</v>
      </c>
      <c r="I426" s="227"/>
      <c r="J426" s="228">
        <f>ROUND(I426*H426,2)</f>
        <v>0</v>
      </c>
      <c r="K426" s="224" t="s">
        <v>158</v>
      </c>
      <c r="L426" s="57"/>
      <c r="M426" s="229"/>
      <c r="N426" s="230" t="s">
        <v>45</v>
      </c>
      <c r="O426" s="32"/>
      <c r="P426" s="231">
        <f>O426*H426</f>
        <v>0</v>
      </c>
      <c r="Q426" s="231">
        <v>0.00392</v>
      </c>
      <c r="R426" s="231">
        <f>Q426*H426</f>
        <v>0.0150136</v>
      </c>
      <c r="S426" s="231">
        <v>0</v>
      </c>
      <c r="T426" s="232">
        <f>S426*H426</f>
        <v>0</v>
      </c>
      <c r="AR426" s="10" t="s">
        <v>232</v>
      </c>
      <c r="AT426" s="10" t="s">
        <v>154</v>
      </c>
      <c r="AU426" s="10" t="s">
        <v>81</v>
      </c>
      <c r="AY426" s="10" t="s">
        <v>152</v>
      </c>
      <c r="BE426" s="233">
        <f>IF(N426="základní",J426,0)</f>
        <v>0</v>
      </c>
      <c r="BF426" s="233">
        <f>IF(N426="snížená",J426,0)</f>
        <v>0</v>
      </c>
      <c r="BG426" s="233">
        <f>IF(N426="zákl. přenesená",J426,0)</f>
        <v>0</v>
      </c>
      <c r="BH426" s="233">
        <f>IF(N426="sníž. přenesená",J426,0)</f>
        <v>0</v>
      </c>
      <c r="BI426" s="233">
        <f>IF(N426="nulová",J426,0)</f>
        <v>0</v>
      </c>
      <c r="BJ426" s="10" t="s">
        <v>23</v>
      </c>
      <c r="BK426" s="233">
        <f>ROUND(I426*H426,2)</f>
        <v>0</v>
      </c>
      <c r="BL426" s="10" t="s">
        <v>232</v>
      </c>
      <c r="BM426" s="10" t="s">
        <v>975</v>
      </c>
    </row>
    <row r="427" spans="2:51" s="234" customFormat="1" ht="12.8">
      <c r="B427" s="235"/>
      <c r="C427" s="236"/>
      <c r="D427" s="237" t="s">
        <v>165</v>
      </c>
      <c r="E427" s="238"/>
      <c r="F427" s="239" t="s">
        <v>976</v>
      </c>
      <c r="G427" s="236"/>
      <c r="H427" s="240">
        <v>3.83</v>
      </c>
      <c r="I427" s="241"/>
      <c r="J427" s="236"/>
      <c r="K427" s="236"/>
      <c r="L427" s="242"/>
      <c r="M427" s="243"/>
      <c r="N427" s="244"/>
      <c r="O427" s="244"/>
      <c r="P427" s="244"/>
      <c r="Q427" s="244"/>
      <c r="R427" s="244"/>
      <c r="S427" s="244"/>
      <c r="T427" s="245"/>
      <c r="AT427" s="246" t="s">
        <v>165</v>
      </c>
      <c r="AU427" s="246" t="s">
        <v>81</v>
      </c>
      <c r="AV427" s="234" t="s">
        <v>81</v>
      </c>
      <c r="AW427" s="234" t="s">
        <v>37</v>
      </c>
      <c r="AX427" s="234" t="s">
        <v>23</v>
      </c>
      <c r="AY427" s="246" t="s">
        <v>152</v>
      </c>
    </row>
    <row r="428" spans="2:65" s="30" customFormat="1" ht="22.5" customHeight="1">
      <c r="B428" s="31"/>
      <c r="C428" s="274" t="s">
        <v>977</v>
      </c>
      <c r="D428" s="274" t="s">
        <v>233</v>
      </c>
      <c r="E428" s="275" t="s">
        <v>978</v>
      </c>
      <c r="F428" s="276" t="s">
        <v>979</v>
      </c>
      <c r="G428" s="277" t="s">
        <v>257</v>
      </c>
      <c r="H428" s="278">
        <v>10.023</v>
      </c>
      <c r="I428" s="279"/>
      <c r="J428" s="280">
        <f>ROUND(I428*H428,2)</f>
        <v>0</v>
      </c>
      <c r="K428" s="276"/>
      <c r="L428" s="281"/>
      <c r="M428" s="282"/>
      <c r="N428" s="283" t="s">
        <v>45</v>
      </c>
      <c r="O428" s="32"/>
      <c r="P428" s="231">
        <f>O428*H428</f>
        <v>0</v>
      </c>
      <c r="Q428" s="231">
        <v>0.0192</v>
      </c>
      <c r="R428" s="231">
        <f>Q428*H428</f>
        <v>0.1924416</v>
      </c>
      <c r="S428" s="231">
        <v>0</v>
      </c>
      <c r="T428" s="232">
        <f>S428*H428</f>
        <v>0</v>
      </c>
      <c r="AR428" s="10" t="s">
        <v>313</v>
      </c>
      <c r="AT428" s="10" t="s">
        <v>233</v>
      </c>
      <c r="AU428" s="10" t="s">
        <v>81</v>
      </c>
      <c r="AY428" s="10" t="s">
        <v>152</v>
      </c>
      <c r="BE428" s="233">
        <f>IF(N428="základní",J428,0)</f>
        <v>0</v>
      </c>
      <c r="BF428" s="233">
        <f>IF(N428="snížená",J428,0)</f>
        <v>0</v>
      </c>
      <c r="BG428" s="233">
        <f>IF(N428="zákl. přenesená",J428,0)</f>
        <v>0</v>
      </c>
      <c r="BH428" s="233">
        <f>IF(N428="sníž. přenesená",J428,0)</f>
        <v>0</v>
      </c>
      <c r="BI428" s="233">
        <f>IF(N428="nulová",J428,0)</f>
        <v>0</v>
      </c>
      <c r="BJ428" s="10" t="s">
        <v>23</v>
      </c>
      <c r="BK428" s="233">
        <f>ROUND(I428*H428,2)</f>
        <v>0</v>
      </c>
      <c r="BL428" s="10" t="s">
        <v>232</v>
      </c>
      <c r="BM428" s="10" t="s">
        <v>980</v>
      </c>
    </row>
    <row r="429" spans="2:51" s="234" customFormat="1" ht="12.8">
      <c r="B429" s="235"/>
      <c r="C429" s="236"/>
      <c r="D429" s="250" t="s">
        <v>165</v>
      </c>
      <c r="E429" s="259"/>
      <c r="F429" s="260" t="s">
        <v>981</v>
      </c>
      <c r="G429" s="236"/>
      <c r="H429" s="261">
        <v>9.112</v>
      </c>
      <c r="I429" s="241"/>
      <c r="J429" s="236"/>
      <c r="K429" s="236"/>
      <c r="L429" s="242"/>
      <c r="M429" s="243"/>
      <c r="N429" s="244"/>
      <c r="O429" s="244"/>
      <c r="P429" s="244"/>
      <c r="Q429" s="244"/>
      <c r="R429" s="244"/>
      <c r="S429" s="244"/>
      <c r="T429" s="245"/>
      <c r="AT429" s="246" t="s">
        <v>165</v>
      </c>
      <c r="AU429" s="246" t="s">
        <v>81</v>
      </c>
      <c r="AV429" s="234" t="s">
        <v>81</v>
      </c>
      <c r="AW429" s="234" t="s">
        <v>37</v>
      </c>
      <c r="AX429" s="234" t="s">
        <v>23</v>
      </c>
      <c r="AY429" s="246" t="s">
        <v>152</v>
      </c>
    </row>
    <row r="430" spans="2:51" s="234" customFormat="1" ht="12.8">
      <c r="B430" s="235"/>
      <c r="C430" s="236"/>
      <c r="D430" s="237" t="s">
        <v>165</v>
      </c>
      <c r="E430" s="236"/>
      <c r="F430" s="239" t="s">
        <v>982</v>
      </c>
      <c r="G430" s="236"/>
      <c r="H430" s="240">
        <v>10.023</v>
      </c>
      <c r="I430" s="241"/>
      <c r="J430" s="236"/>
      <c r="K430" s="236"/>
      <c r="L430" s="242"/>
      <c r="M430" s="243"/>
      <c r="N430" s="244"/>
      <c r="O430" s="244"/>
      <c r="P430" s="244"/>
      <c r="Q430" s="244"/>
      <c r="R430" s="244"/>
      <c r="S430" s="244"/>
      <c r="T430" s="245"/>
      <c r="AT430" s="246" t="s">
        <v>165</v>
      </c>
      <c r="AU430" s="246" t="s">
        <v>81</v>
      </c>
      <c r="AV430" s="234" t="s">
        <v>81</v>
      </c>
      <c r="AW430" s="234" t="s">
        <v>6</v>
      </c>
      <c r="AX430" s="234" t="s">
        <v>23</v>
      </c>
      <c r="AY430" s="246" t="s">
        <v>152</v>
      </c>
    </row>
    <row r="431" spans="2:65" s="30" customFormat="1" ht="22.5" customHeight="1">
      <c r="B431" s="31"/>
      <c r="C431" s="222" t="s">
        <v>983</v>
      </c>
      <c r="D431" s="222" t="s">
        <v>154</v>
      </c>
      <c r="E431" s="223" t="s">
        <v>984</v>
      </c>
      <c r="F431" s="224" t="s">
        <v>985</v>
      </c>
      <c r="G431" s="225" t="s">
        <v>257</v>
      </c>
      <c r="H431" s="226">
        <v>3.83</v>
      </c>
      <c r="I431" s="227"/>
      <c r="J431" s="228">
        <f>ROUND(I431*H431,2)</f>
        <v>0</v>
      </c>
      <c r="K431" s="224" t="s">
        <v>158</v>
      </c>
      <c r="L431" s="57"/>
      <c r="M431" s="229"/>
      <c r="N431" s="230" t="s">
        <v>45</v>
      </c>
      <c r="O431" s="32"/>
      <c r="P431" s="231">
        <f>O431*H431</f>
        <v>0</v>
      </c>
      <c r="Q431" s="231">
        <v>0</v>
      </c>
      <c r="R431" s="231">
        <f>Q431*H431</f>
        <v>0</v>
      </c>
      <c r="S431" s="231">
        <v>0</v>
      </c>
      <c r="T431" s="232">
        <f>S431*H431</f>
        <v>0</v>
      </c>
      <c r="AR431" s="10" t="s">
        <v>232</v>
      </c>
      <c r="AT431" s="10" t="s">
        <v>154</v>
      </c>
      <c r="AU431" s="10" t="s">
        <v>81</v>
      </c>
      <c r="AY431" s="10" t="s">
        <v>152</v>
      </c>
      <c r="BE431" s="233">
        <f>IF(N431="základní",J431,0)</f>
        <v>0</v>
      </c>
      <c r="BF431" s="233">
        <f>IF(N431="snížená",J431,0)</f>
        <v>0</v>
      </c>
      <c r="BG431" s="233">
        <f>IF(N431="zákl. přenesená",J431,0)</f>
        <v>0</v>
      </c>
      <c r="BH431" s="233">
        <f>IF(N431="sníž. přenesená",J431,0)</f>
        <v>0</v>
      </c>
      <c r="BI431" s="233">
        <f>IF(N431="nulová",J431,0)</f>
        <v>0</v>
      </c>
      <c r="BJ431" s="10" t="s">
        <v>23</v>
      </c>
      <c r="BK431" s="233">
        <f>ROUND(I431*H431,2)</f>
        <v>0</v>
      </c>
      <c r="BL431" s="10" t="s">
        <v>232</v>
      </c>
      <c r="BM431" s="10" t="s">
        <v>986</v>
      </c>
    </row>
    <row r="432" spans="2:65" s="30" customFormat="1" ht="31.5" customHeight="1">
      <c r="B432" s="31"/>
      <c r="C432" s="222" t="s">
        <v>987</v>
      </c>
      <c r="D432" s="222" t="s">
        <v>154</v>
      </c>
      <c r="E432" s="223" t="s">
        <v>988</v>
      </c>
      <c r="F432" s="224" t="s">
        <v>989</v>
      </c>
      <c r="G432" s="225" t="s">
        <v>257</v>
      </c>
      <c r="H432" s="226">
        <v>3.83</v>
      </c>
      <c r="I432" s="227"/>
      <c r="J432" s="228">
        <f>ROUND(I432*H432,2)</f>
        <v>0</v>
      </c>
      <c r="K432" s="224" t="s">
        <v>158</v>
      </c>
      <c r="L432" s="57"/>
      <c r="M432" s="229"/>
      <c r="N432" s="230" t="s">
        <v>45</v>
      </c>
      <c r="O432" s="32"/>
      <c r="P432" s="231">
        <f>O432*H432</f>
        <v>0</v>
      </c>
      <c r="Q432" s="231">
        <v>0</v>
      </c>
      <c r="R432" s="231">
        <f>Q432*H432</f>
        <v>0</v>
      </c>
      <c r="S432" s="231">
        <v>0</v>
      </c>
      <c r="T432" s="232">
        <f>S432*H432</f>
        <v>0</v>
      </c>
      <c r="AR432" s="10" t="s">
        <v>232</v>
      </c>
      <c r="AT432" s="10" t="s">
        <v>154</v>
      </c>
      <c r="AU432" s="10" t="s">
        <v>81</v>
      </c>
      <c r="AY432" s="10" t="s">
        <v>152</v>
      </c>
      <c r="BE432" s="233">
        <f>IF(N432="základní",J432,0)</f>
        <v>0</v>
      </c>
      <c r="BF432" s="233">
        <f>IF(N432="snížená",J432,0)</f>
        <v>0</v>
      </c>
      <c r="BG432" s="233">
        <f>IF(N432="zákl. přenesená",J432,0)</f>
        <v>0</v>
      </c>
      <c r="BH432" s="233">
        <f>IF(N432="sníž. přenesená",J432,0)</f>
        <v>0</v>
      </c>
      <c r="BI432" s="233">
        <f>IF(N432="nulová",J432,0)</f>
        <v>0</v>
      </c>
      <c r="BJ432" s="10" t="s">
        <v>23</v>
      </c>
      <c r="BK432" s="233">
        <f>ROUND(I432*H432,2)</f>
        <v>0</v>
      </c>
      <c r="BL432" s="10" t="s">
        <v>232</v>
      </c>
      <c r="BM432" s="10" t="s">
        <v>990</v>
      </c>
    </row>
    <row r="433" spans="2:65" s="30" customFormat="1" ht="31.5" customHeight="1">
      <c r="B433" s="31"/>
      <c r="C433" s="222" t="s">
        <v>991</v>
      </c>
      <c r="D433" s="222" t="s">
        <v>154</v>
      </c>
      <c r="E433" s="223" t="s">
        <v>992</v>
      </c>
      <c r="F433" s="224" t="s">
        <v>993</v>
      </c>
      <c r="G433" s="225" t="s">
        <v>225</v>
      </c>
      <c r="H433" s="226">
        <v>0.213</v>
      </c>
      <c r="I433" s="227"/>
      <c r="J433" s="228">
        <f>ROUND(I433*H433,2)</f>
        <v>0</v>
      </c>
      <c r="K433" s="224" t="s">
        <v>158</v>
      </c>
      <c r="L433" s="57"/>
      <c r="M433" s="229"/>
      <c r="N433" s="230" t="s">
        <v>45</v>
      </c>
      <c r="O433" s="32"/>
      <c r="P433" s="231">
        <f>O433*H433</f>
        <v>0</v>
      </c>
      <c r="Q433" s="231">
        <v>0</v>
      </c>
      <c r="R433" s="231">
        <f>Q433*H433</f>
        <v>0</v>
      </c>
      <c r="S433" s="231">
        <v>0</v>
      </c>
      <c r="T433" s="232">
        <f>S433*H433</f>
        <v>0</v>
      </c>
      <c r="AR433" s="10" t="s">
        <v>232</v>
      </c>
      <c r="AT433" s="10" t="s">
        <v>154</v>
      </c>
      <c r="AU433" s="10" t="s">
        <v>81</v>
      </c>
      <c r="AY433" s="10" t="s">
        <v>152</v>
      </c>
      <c r="BE433" s="233">
        <f>IF(N433="základní",J433,0)</f>
        <v>0</v>
      </c>
      <c r="BF433" s="233">
        <f>IF(N433="snížená",J433,0)</f>
        <v>0</v>
      </c>
      <c r="BG433" s="233">
        <f>IF(N433="zákl. přenesená",J433,0)</f>
        <v>0</v>
      </c>
      <c r="BH433" s="233">
        <f>IF(N433="sníž. přenesená",J433,0)</f>
        <v>0</v>
      </c>
      <c r="BI433" s="233">
        <f>IF(N433="nulová",J433,0)</f>
        <v>0</v>
      </c>
      <c r="BJ433" s="10" t="s">
        <v>23</v>
      </c>
      <c r="BK433" s="233">
        <f>ROUND(I433*H433,2)</f>
        <v>0</v>
      </c>
      <c r="BL433" s="10" t="s">
        <v>232</v>
      </c>
      <c r="BM433" s="10" t="s">
        <v>994</v>
      </c>
    </row>
    <row r="434" spans="2:65" s="30" customFormat="1" ht="44.25" customHeight="1">
      <c r="B434" s="31"/>
      <c r="C434" s="222" t="s">
        <v>995</v>
      </c>
      <c r="D434" s="222" t="s">
        <v>154</v>
      </c>
      <c r="E434" s="223" t="s">
        <v>996</v>
      </c>
      <c r="F434" s="224" t="s">
        <v>997</v>
      </c>
      <c r="G434" s="225" t="s">
        <v>225</v>
      </c>
      <c r="H434" s="226">
        <v>0.213</v>
      </c>
      <c r="I434" s="227"/>
      <c r="J434" s="228">
        <f>ROUND(I434*H434,2)</f>
        <v>0</v>
      </c>
      <c r="K434" s="224" t="s">
        <v>158</v>
      </c>
      <c r="L434" s="57"/>
      <c r="M434" s="229"/>
      <c r="N434" s="230" t="s">
        <v>45</v>
      </c>
      <c r="O434" s="32"/>
      <c r="P434" s="231">
        <f>O434*H434</f>
        <v>0</v>
      </c>
      <c r="Q434" s="231">
        <v>0</v>
      </c>
      <c r="R434" s="231">
        <f>Q434*H434</f>
        <v>0</v>
      </c>
      <c r="S434" s="231">
        <v>0</v>
      </c>
      <c r="T434" s="232">
        <f>S434*H434</f>
        <v>0</v>
      </c>
      <c r="AR434" s="10" t="s">
        <v>232</v>
      </c>
      <c r="AT434" s="10" t="s">
        <v>154</v>
      </c>
      <c r="AU434" s="10" t="s">
        <v>81</v>
      </c>
      <c r="AY434" s="10" t="s">
        <v>152</v>
      </c>
      <c r="BE434" s="233">
        <f>IF(N434="základní",J434,0)</f>
        <v>0</v>
      </c>
      <c r="BF434" s="233">
        <f>IF(N434="snížená",J434,0)</f>
        <v>0</v>
      </c>
      <c r="BG434" s="233">
        <f>IF(N434="zákl. přenesená",J434,0)</f>
        <v>0</v>
      </c>
      <c r="BH434" s="233">
        <f>IF(N434="sníž. přenesená",J434,0)</f>
        <v>0</v>
      </c>
      <c r="BI434" s="233">
        <f>IF(N434="nulová",J434,0)</f>
        <v>0</v>
      </c>
      <c r="BJ434" s="10" t="s">
        <v>23</v>
      </c>
      <c r="BK434" s="233">
        <f>ROUND(I434*H434,2)</f>
        <v>0</v>
      </c>
      <c r="BL434" s="10" t="s">
        <v>232</v>
      </c>
      <c r="BM434" s="10" t="s">
        <v>998</v>
      </c>
    </row>
    <row r="435" spans="2:63" s="204" customFormat="1" ht="29.9" customHeight="1">
      <c r="B435" s="205"/>
      <c r="C435" s="206"/>
      <c r="D435" s="219" t="s">
        <v>73</v>
      </c>
      <c r="E435" s="220" t="s">
        <v>999</v>
      </c>
      <c r="F435" s="220" t="s">
        <v>1000</v>
      </c>
      <c r="G435" s="206"/>
      <c r="H435" s="206"/>
      <c r="I435" s="209"/>
      <c r="J435" s="221">
        <f>BK435</f>
        <v>0</v>
      </c>
      <c r="K435" s="206"/>
      <c r="L435" s="211"/>
      <c r="M435" s="212"/>
      <c r="N435" s="213"/>
      <c r="O435" s="213"/>
      <c r="P435" s="214">
        <f>SUM(P436:P441)</f>
        <v>0</v>
      </c>
      <c r="Q435" s="213"/>
      <c r="R435" s="214">
        <f>SUM(R436:R441)</f>
        <v>0.05831793</v>
      </c>
      <c r="S435" s="213"/>
      <c r="T435" s="215">
        <f>SUM(T436:T441)</f>
        <v>0</v>
      </c>
      <c r="AR435" s="216" t="s">
        <v>81</v>
      </c>
      <c r="AT435" s="217" t="s">
        <v>73</v>
      </c>
      <c r="AU435" s="217" t="s">
        <v>23</v>
      </c>
      <c r="AY435" s="216" t="s">
        <v>152</v>
      </c>
      <c r="BK435" s="218">
        <f>SUM(BK436:BK441)</f>
        <v>0</v>
      </c>
    </row>
    <row r="436" spans="2:65" s="30" customFormat="1" ht="31.5" customHeight="1">
      <c r="B436" s="31"/>
      <c r="C436" s="222" t="s">
        <v>1001</v>
      </c>
      <c r="D436" s="222" t="s">
        <v>154</v>
      </c>
      <c r="E436" s="223" t="s">
        <v>1002</v>
      </c>
      <c r="F436" s="224" t="s">
        <v>1003</v>
      </c>
      <c r="G436" s="225" t="s">
        <v>257</v>
      </c>
      <c r="H436" s="226">
        <v>3.634</v>
      </c>
      <c r="I436" s="227"/>
      <c r="J436" s="228">
        <f>ROUND(I436*H436,2)</f>
        <v>0</v>
      </c>
      <c r="K436" s="224" t="s">
        <v>158</v>
      </c>
      <c r="L436" s="57"/>
      <c r="M436" s="229"/>
      <c r="N436" s="230" t="s">
        <v>45</v>
      </c>
      <c r="O436" s="32"/>
      <c r="P436" s="231">
        <f>O436*H436</f>
        <v>0</v>
      </c>
      <c r="Q436" s="231">
        <v>7E-05</v>
      </c>
      <c r="R436" s="231">
        <f>Q436*H436</f>
        <v>0.00025438</v>
      </c>
      <c r="S436" s="231">
        <v>0</v>
      </c>
      <c r="T436" s="232">
        <f>S436*H436</f>
        <v>0</v>
      </c>
      <c r="AR436" s="10" t="s">
        <v>232</v>
      </c>
      <c r="AT436" s="10" t="s">
        <v>154</v>
      </c>
      <c r="AU436" s="10" t="s">
        <v>81</v>
      </c>
      <c r="AY436" s="10" t="s">
        <v>152</v>
      </c>
      <c r="BE436" s="233">
        <f>IF(N436="základní",J436,0)</f>
        <v>0</v>
      </c>
      <c r="BF436" s="233">
        <f>IF(N436="snížená",J436,0)</f>
        <v>0</v>
      </c>
      <c r="BG436" s="233">
        <f>IF(N436="zákl. přenesená",J436,0)</f>
        <v>0</v>
      </c>
      <c r="BH436" s="233">
        <f>IF(N436="sníž. přenesená",J436,0)</f>
        <v>0</v>
      </c>
      <c r="BI436" s="233">
        <f>IF(N436="nulová",J436,0)</f>
        <v>0</v>
      </c>
      <c r="BJ436" s="10" t="s">
        <v>23</v>
      </c>
      <c r="BK436" s="233">
        <f>ROUND(I436*H436,2)</f>
        <v>0</v>
      </c>
      <c r="BL436" s="10" t="s">
        <v>232</v>
      </c>
      <c r="BM436" s="10" t="s">
        <v>1004</v>
      </c>
    </row>
    <row r="437" spans="2:51" s="234" customFormat="1" ht="12.8">
      <c r="B437" s="235"/>
      <c r="C437" s="236"/>
      <c r="D437" s="237" t="s">
        <v>165</v>
      </c>
      <c r="E437" s="238"/>
      <c r="F437" s="239" t="s">
        <v>1005</v>
      </c>
      <c r="G437" s="236"/>
      <c r="H437" s="240">
        <v>3.634</v>
      </c>
      <c r="I437" s="241"/>
      <c r="J437" s="236"/>
      <c r="K437" s="236"/>
      <c r="L437" s="242"/>
      <c r="M437" s="243"/>
      <c r="N437" s="244"/>
      <c r="O437" s="244"/>
      <c r="P437" s="244"/>
      <c r="Q437" s="244"/>
      <c r="R437" s="244"/>
      <c r="S437" s="244"/>
      <c r="T437" s="245"/>
      <c r="AT437" s="246" t="s">
        <v>165</v>
      </c>
      <c r="AU437" s="246" t="s">
        <v>81</v>
      </c>
      <c r="AV437" s="234" t="s">
        <v>81</v>
      </c>
      <c r="AW437" s="234" t="s">
        <v>37</v>
      </c>
      <c r="AX437" s="234" t="s">
        <v>23</v>
      </c>
      <c r="AY437" s="246" t="s">
        <v>152</v>
      </c>
    </row>
    <row r="438" spans="2:65" s="30" customFormat="1" ht="31.5" customHeight="1">
      <c r="B438" s="31"/>
      <c r="C438" s="222" t="s">
        <v>1006</v>
      </c>
      <c r="D438" s="222" t="s">
        <v>154</v>
      </c>
      <c r="E438" s="223" t="s">
        <v>1007</v>
      </c>
      <c r="F438" s="224" t="s">
        <v>1008</v>
      </c>
      <c r="G438" s="225" t="s">
        <v>257</v>
      </c>
      <c r="H438" s="226">
        <v>3.634</v>
      </c>
      <c r="I438" s="227"/>
      <c r="J438" s="228">
        <f>ROUND(I438*H438,2)</f>
        <v>0</v>
      </c>
      <c r="K438" s="224" t="s">
        <v>158</v>
      </c>
      <c r="L438" s="57"/>
      <c r="M438" s="229"/>
      <c r="N438" s="230" t="s">
        <v>45</v>
      </c>
      <c r="O438" s="32"/>
      <c r="P438" s="231">
        <f>O438*H438</f>
        <v>0</v>
      </c>
      <c r="Q438" s="231">
        <v>0.00014</v>
      </c>
      <c r="R438" s="231">
        <f>Q438*H438</f>
        <v>0.00050876</v>
      </c>
      <c r="S438" s="231">
        <v>0</v>
      </c>
      <c r="T438" s="232">
        <f>S438*H438</f>
        <v>0</v>
      </c>
      <c r="AR438" s="10" t="s">
        <v>232</v>
      </c>
      <c r="AT438" s="10" t="s">
        <v>154</v>
      </c>
      <c r="AU438" s="10" t="s">
        <v>81</v>
      </c>
      <c r="AY438" s="10" t="s">
        <v>152</v>
      </c>
      <c r="BE438" s="233">
        <f>IF(N438="základní",J438,0)</f>
        <v>0</v>
      </c>
      <c r="BF438" s="233">
        <f>IF(N438="snížená",J438,0)</f>
        <v>0</v>
      </c>
      <c r="BG438" s="233">
        <f>IF(N438="zákl. přenesená",J438,0)</f>
        <v>0</v>
      </c>
      <c r="BH438" s="233">
        <f>IF(N438="sníž. přenesená",J438,0)</f>
        <v>0</v>
      </c>
      <c r="BI438" s="233">
        <f>IF(N438="nulová",J438,0)</f>
        <v>0</v>
      </c>
      <c r="BJ438" s="10" t="s">
        <v>23</v>
      </c>
      <c r="BK438" s="233">
        <f>ROUND(I438*H438,2)</f>
        <v>0</v>
      </c>
      <c r="BL438" s="10" t="s">
        <v>232</v>
      </c>
      <c r="BM438" s="10" t="s">
        <v>1009</v>
      </c>
    </row>
    <row r="439" spans="2:65" s="30" customFormat="1" ht="22.5" customHeight="1">
      <c r="B439" s="31"/>
      <c r="C439" s="222" t="s">
        <v>1010</v>
      </c>
      <c r="D439" s="222" t="s">
        <v>154</v>
      </c>
      <c r="E439" s="223" t="s">
        <v>1011</v>
      </c>
      <c r="F439" s="224" t="s">
        <v>1012</v>
      </c>
      <c r="G439" s="225" t="s">
        <v>257</v>
      </c>
      <c r="H439" s="226">
        <v>3.634</v>
      </c>
      <c r="I439" s="227"/>
      <c r="J439" s="228">
        <f>ROUND(I439*H439,2)</f>
        <v>0</v>
      </c>
      <c r="K439" s="224" t="s">
        <v>158</v>
      </c>
      <c r="L439" s="57"/>
      <c r="M439" s="229"/>
      <c r="N439" s="230" t="s">
        <v>45</v>
      </c>
      <c r="O439" s="32"/>
      <c r="P439" s="231">
        <f>O439*H439</f>
        <v>0</v>
      </c>
      <c r="Q439" s="231">
        <v>9E-05</v>
      </c>
      <c r="R439" s="231">
        <f>Q439*H439</f>
        <v>0.00032706</v>
      </c>
      <c r="S439" s="231">
        <v>0</v>
      </c>
      <c r="T439" s="232">
        <f>S439*H439</f>
        <v>0</v>
      </c>
      <c r="AR439" s="10" t="s">
        <v>232</v>
      </c>
      <c r="AT439" s="10" t="s">
        <v>154</v>
      </c>
      <c r="AU439" s="10" t="s">
        <v>81</v>
      </c>
      <c r="AY439" s="10" t="s">
        <v>152</v>
      </c>
      <c r="BE439" s="233">
        <f>IF(N439="základní",J439,0)</f>
        <v>0</v>
      </c>
      <c r="BF439" s="233">
        <f>IF(N439="snížená",J439,0)</f>
        <v>0</v>
      </c>
      <c r="BG439" s="233">
        <f>IF(N439="zákl. přenesená",J439,0)</f>
        <v>0</v>
      </c>
      <c r="BH439" s="233">
        <f>IF(N439="sníž. přenesená",J439,0)</f>
        <v>0</v>
      </c>
      <c r="BI439" s="233">
        <f>IF(N439="nulová",J439,0)</f>
        <v>0</v>
      </c>
      <c r="BJ439" s="10" t="s">
        <v>23</v>
      </c>
      <c r="BK439" s="233">
        <f>ROUND(I439*H439,2)</f>
        <v>0</v>
      </c>
      <c r="BL439" s="10" t="s">
        <v>232</v>
      </c>
      <c r="BM439" s="10" t="s">
        <v>1013</v>
      </c>
    </row>
    <row r="440" spans="2:65" s="30" customFormat="1" ht="22.5" customHeight="1">
      <c r="B440" s="31"/>
      <c r="C440" s="222" t="s">
        <v>1014</v>
      </c>
      <c r="D440" s="222" t="s">
        <v>154</v>
      </c>
      <c r="E440" s="223" t="s">
        <v>1015</v>
      </c>
      <c r="F440" s="224" t="s">
        <v>1016</v>
      </c>
      <c r="G440" s="225" t="s">
        <v>257</v>
      </c>
      <c r="H440" s="226">
        <v>272.513</v>
      </c>
      <c r="I440" s="227"/>
      <c r="J440" s="228">
        <f>ROUND(I440*H440,2)</f>
        <v>0</v>
      </c>
      <c r="K440" s="224" t="s">
        <v>158</v>
      </c>
      <c r="L440" s="57"/>
      <c r="M440" s="229"/>
      <c r="N440" s="230" t="s">
        <v>45</v>
      </c>
      <c r="O440" s="32"/>
      <c r="P440" s="231">
        <f>O440*H440</f>
        <v>0</v>
      </c>
      <c r="Q440" s="231">
        <v>0.00018</v>
      </c>
      <c r="R440" s="231">
        <f>Q440*H440</f>
        <v>0.04905234</v>
      </c>
      <c r="S440" s="231">
        <v>0</v>
      </c>
      <c r="T440" s="232">
        <f>S440*H440</f>
        <v>0</v>
      </c>
      <c r="AR440" s="10" t="s">
        <v>232</v>
      </c>
      <c r="AT440" s="10" t="s">
        <v>154</v>
      </c>
      <c r="AU440" s="10" t="s">
        <v>81</v>
      </c>
      <c r="AY440" s="10" t="s">
        <v>152</v>
      </c>
      <c r="BE440" s="233">
        <f>IF(N440="základní",J440,0)</f>
        <v>0</v>
      </c>
      <c r="BF440" s="233">
        <f>IF(N440="snížená",J440,0)</f>
        <v>0</v>
      </c>
      <c r="BG440" s="233">
        <f>IF(N440="zákl. přenesená",J440,0)</f>
        <v>0</v>
      </c>
      <c r="BH440" s="233">
        <f>IF(N440="sníž. přenesená",J440,0)</f>
        <v>0</v>
      </c>
      <c r="BI440" s="233">
        <f>IF(N440="nulová",J440,0)</f>
        <v>0</v>
      </c>
      <c r="BJ440" s="10" t="s">
        <v>23</v>
      </c>
      <c r="BK440" s="233">
        <f>ROUND(I440*H440,2)</f>
        <v>0</v>
      </c>
      <c r="BL440" s="10" t="s">
        <v>232</v>
      </c>
      <c r="BM440" s="10" t="s">
        <v>1017</v>
      </c>
    </row>
    <row r="441" spans="2:65" s="30" customFormat="1" ht="31.5" customHeight="1">
      <c r="B441" s="31"/>
      <c r="C441" s="222" t="s">
        <v>1018</v>
      </c>
      <c r="D441" s="222" t="s">
        <v>154</v>
      </c>
      <c r="E441" s="223" t="s">
        <v>1019</v>
      </c>
      <c r="F441" s="224" t="s">
        <v>1020</v>
      </c>
      <c r="G441" s="225" t="s">
        <v>257</v>
      </c>
      <c r="H441" s="226">
        <v>272.513</v>
      </c>
      <c r="I441" s="227"/>
      <c r="J441" s="228">
        <f>ROUND(I441*H441,2)</f>
        <v>0</v>
      </c>
      <c r="K441" s="224" t="s">
        <v>158</v>
      </c>
      <c r="L441" s="57"/>
      <c r="M441" s="229"/>
      <c r="N441" s="230" t="s">
        <v>45</v>
      </c>
      <c r="O441" s="32"/>
      <c r="P441" s="231">
        <f>O441*H441</f>
        <v>0</v>
      </c>
      <c r="Q441" s="231">
        <v>3E-05</v>
      </c>
      <c r="R441" s="231">
        <f>Q441*H441</f>
        <v>0.00817539</v>
      </c>
      <c r="S441" s="231">
        <v>0</v>
      </c>
      <c r="T441" s="232">
        <f>S441*H441</f>
        <v>0</v>
      </c>
      <c r="AR441" s="10" t="s">
        <v>232</v>
      </c>
      <c r="AT441" s="10" t="s">
        <v>154</v>
      </c>
      <c r="AU441" s="10" t="s">
        <v>81</v>
      </c>
      <c r="AY441" s="10" t="s">
        <v>152</v>
      </c>
      <c r="BE441" s="233">
        <f>IF(N441="základní",J441,0)</f>
        <v>0</v>
      </c>
      <c r="BF441" s="233">
        <f>IF(N441="snížená",J441,0)</f>
        <v>0</v>
      </c>
      <c r="BG441" s="233">
        <f>IF(N441="zákl. přenesená",J441,0)</f>
        <v>0</v>
      </c>
      <c r="BH441" s="233">
        <f>IF(N441="sníž. přenesená",J441,0)</f>
        <v>0</v>
      </c>
      <c r="BI441" s="233">
        <f>IF(N441="nulová",J441,0)</f>
        <v>0</v>
      </c>
      <c r="BJ441" s="10" t="s">
        <v>23</v>
      </c>
      <c r="BK441" s="233">
        <f>ROUND(I441*H441,2)</f>
        <v>0</v>
      </c>
      <c r="BL441" s="10" t="s">
        <v>232</v>
      </c>
      <c r="BM441" s="10" t="s">
        <v>1021</v>
      </c>
    </row>
    <row r="442" spans="2:63" s="204" customFormat="1" ht="29.9" customHeight="1">
      <c r="B442" s="205"/>
      <c r="C442" s="206"/>
      <c r="D442" s="219" t="s">
        <v>73</v>
      </c>
      <c r="E442" s="220" t="s">
        <v>1022</v>
      </c>
      <c r="F442" s="220" t="s">
        <v>1023</v>
      </c>
      <c r="G442" s="206"/>
      <c r="H442" s="206"/>
      <c r="I442" s="209"/>
      <c r="J442" s="221">
        <f>BK442</f>
        <v>0</v>
      </c>
      <c r="K442" s="206"/>
      <c r="L442" s="211"/>
      <c r="M442" s="212"/>
      <c r="N442" s="213"/>
      <c r="O442" s="213"/>
      <c r="P442" s="214">
        <f>SUM(P443:P449)</f>
        <v>0</v>
      </c>
      <c r="Q442" s="213"/>
      <c r="R442" s="214">
        <f>SUM(R443:R449)</f>
        <v>0.00519846</v>
      </c>
      <c r="S442" s="213"/>
      <c r="T442" s="215">
        <f>SUM(T443:T449)</f>
        <v>0.00169515</v>
      </c>
      <c r="AR442" s="216" t="s">
        <v>81</v>
      </c>
      <c r="AT442" s="217" t="s">
        <v>73</v>
      </c>
      <c r="AU442" s="217" t="s">
        <v>23</v>
      </c>
      <c r="AY442" s="216" t="s">
        <v>152</v>
      </c>
      <c r="BK442" s="218">
        <f>SUM(BK443:BK449)</f>
        <v>0</v>
      </c>
    </row>
    <row r="443" spans="2:65" s="30" customFormat="1" ht="22.5" customHeight="1">
      <c r="B443" s="31"/>
      <c r="C443" s="222" t="s">
        <v>1024</v>
      </c>
      <c r="D443" s="222" t="s">
        <v>154</v>
      </c>
      <c r="E443" s="223" t="s">
        <v>1025</v>
      </c>
      <c r="F443" s="224" t="s">
        <v>1026</v>
      </c>
      <c r="G443" s="225" t="s">
        <v>257</v>
      </c>
      <c r="H443" s="226">
        <v>11.301</v>
      </c>
      <c r="I443" s="227"/>
      <c r="J443" s="228">
        <f>ROUND(I443*H443,2)</f>
        <v>0</v>
      </c>
      <c r="K443" s="224" t="s">
        <v>158</v>
      </c>
      <c r="L443" s="57"/>
      <c r="M443" s="229"/>
      <c r="N443" s="230" t="s">
        <v>45</v>
      </c>
      <c r="O443" s="32"/>
      <c r="P443" s="231">
        <f>O443*H443</f>
        <v>0</v>
      </c>
      <c r="Q443" s="231">
        <v>0</v>
      </c>
      <c r="R443" s="231">
        <f>Q443*H443</f>
        <v>0</v>
      </c>
      <c r="S443" s="231">
        <v>0.00015</v>
      </c>
      <c r="T443" s="232">
        <f>S443*H443</f>
        <v>0.00169515</v>
      </c>
      <c r="AR443" s="10" t="s">
        <v>232</v>
      </c>
      <c r="AT443" s="10" t="s">
        <v>154</v>
      </c>
      <c r="AU443" s="10" t="s">
        <v>81</v>
      </c>
      <c r="AY443" s="10" t="s">
        <v>152</v>
      </c>
      <c r="BE443" s="233">
        <f>IF(N443="základní",J443,0)</f>
        <v>0</v>
      </c>
      <c r="BF443" s="233">
        <f>IF(N443="snížená",J443,0)</f>
        <v>0</v>
      </c>
      <c r="BG443" s="233">
        <f>IF(N443="zákl. přenesená",J443,0)</f>
        <v>0</v>
      </c>
      <c r="BH443" s="233">
        <f>IF(N443="sníž. přenesená",J443,0)</f>
        <v>0</v>
      </c>
      <c r="BI443" s="233">
        <f>IF(N443="nulová",J443,0)</f>
        <v>0</v>
      </c>
      <c r="BJ443" s="10" t="s">
        <v>23</v>
      </c>
      <c r="BK443" s="233">
        <f>ROUND(I443*H443,2)</f>
        <v>0</v>
      </c>
      <c r="BL443" s="10" t="s">
        <v>232</v>
      </c>
      <c r="BM443" s="10" t="s">
        <v>1027</v>
      </c>
    </row>
    <row r="444" spans="2:51" s="247" customFormat="1" ht="12.8">
      <c r="B444" s="248"/>
      <c r="C444" s="249"/>
      <c r="D444" s="250" t="s">
        <v>165</v>
      </c>
      <c r="E444" s="251"/>
      <c r="F444" s="252" t="s">
        <v>426</v>
      </c>
      <c r="G444" s="249"/>
      <c r="H444" s="251"/>
      <c r="I444" s="253"/>
      <c r="J444" s="249"/>
      <c r="K444" s="249"/>
      <c r="L444" s="254"/>
      <c r="M444" s="255"/>
      <c r="N444" s="256"/>
      <c r="O444" s="256"/>
      <c r="P444" s="256"/>
      <c r="Q444" s="256"/>
      <c r="R444" s="256"/>
      <c r="S444" s="256"/>
      <c r="T444" s="257"/>
      <c r="AT444" s="258" t="s">
        <v>165</v>
      </c>
      <c r="AU444" s="258" t="s">
        <v>81</v>
      </c>
      <c r="AV444" s="247" t="s">
        <v>23</v>
      </c>
      <c r="AW444" s="247" t="s">
        <v>37</v>
      </c>
      <c r="AX444" s="247" t="s">
        <v>74</v>
      </c>
      <c r="AY444" s="258" t="s">
        <v>152</v>
      </c>
    </row>
    <row r="445" spans="2:51" s="234" customFormat="1" ht="12.8">
      <c r="B445" s="235"/>
      <c r="C445" s="236"/>
      <c r="D445" s="250" t="s">
        <v>165</v>
      </c>
      <c r="E445" s="259"/>
      <c r="F445" s="260" t="s">
        <v>1028</v>
      </c>
      <c r="G445" s="236"/>
      <c r="H445" s="261">
        <v>12.104</v>
      </c>
      <c r="I445" s="241"/>
      <c r="J445" s="236"/>
      <c r="K445" s="236"/>
      <c r="L445" s="242"/>
      <c r="M445" s="243"/>
      <c r="N445" s="244"/>
      <c r="O445" s="244"/>
      <c r="P445" s="244"/>
      <c r="Q445" s="244"/>
      <c r="R445" s="244"/>
      <c r="S445" s="244"/>
      <c r="T445" s="245"/>
      <c r="AT445" s="246" t="s">
        <v>165</v>
      </c>
      <c r="AU445" s="246" t="s">
        <v>81</v>
      </c>
      <c r="AV445" s="234" t="s">
        <v>81</v>
      </c>
      <c r="AW445" s="234" t="s">
        <v>37</v>
      </c>
      <c r="AX445" s="234" t="s">
        <v>74</v>
      </c>
      <c r="AY445" s="246" t="s">
        <v>152</v>
      </c>
    </row>
    <row r="446" spans="2:51" s="234" customFormat="1" ht="12.8">
      <c r="B446" s="235"/>
      <c r="C446" s="236"/>
      <c r="D446" s="250" t="s">
        <v>165</v>
      </c>
      <c r="E446" s="259"/>
      <c r="F446" s="260" t="s">
        <v>1029</v>
      </c>
      <c r="G446" s="236"/>
      <c r="H446" s="261">
        <v>-0.803</v>
      </c>
      <c r="I446" s="241"/>
      <c r="J446" s="236"/>
      <c r="K446" s="236"/>
      <c r="L446" s="242"/>
      <c r="M446" s="243"/>
      <c r="N446" s="244"/>
      <c r="O446" s="244"/>
      <c r="P446" s="244"/>
      <c r="Q446" s="244"/>
      <c r="R446" s="244"/>
      <c r="S446" s="244"/>
      <c r="T446" s="245"/>
      <c r="AT446" s="246" t="s">
        <v>165</v>
      </c>
      <c r="AU446" s="246" t="s">
        <v>81</v>
      </c>
      <c r="AV446" s="234" t="s">
        <v>81</v>
      </c>
      <c r="AW446" s="234" t="s">
        <v>37</v>
      </c>
      <c r="AX446" s="234" t="s">
        <v>74</v>
      </c>
      <c r="AY446" s="246" t="s">
        <v>152</v>
      </c>
    </row>
    <row r="447" spans="2:51" s="262" customFormat="1" ht="12.8">
      <c r="B447" s="263"/>
      <c r="C447" s="264"/>
      <c r="D447" s="237" t="s">
        <v>165</v>
      </c>
      <c r="E447" s="265"/>
      <c r="F447" s="266" t="s">
        <v>180</v>
      </c>
      <c r="G447" s="264"/>
      <c r="H447" s="267">
        <v>11.301</v>
      </c>
      <c r="I447" s="268"/>
      <c r="J447" s="264"/>
      <c r="K447" s="264"/>
      <c r="L447" s="269"/>
      <c r="M447" s="270"/>
      <c r="N447" s="271"/>
      <c r="O447" s="271"/>
      <c r="P447" s="271"/>
      <c r="Q447" s="271"/>
      <c r="R447" s="271"/>
      <c r="S447" s="271"/>
      <c r="T447" s="272"/>
      <c r="AT447" s="273" t="s">
        <v>165</v>
      </c>
      <c r="AU447" s="273" t="s">
        <v>81</v>
      </c>
      <c r="AV447" s="262" t="s">
        <v>159</v>
      </c>
      <c r="AW447" s="262" t="s">
        <v>37</v>
      </c>
      <c r="AX447" s="262" t="s">
        <v>23</v>
      </c>
      <c r="AY447" s="273" t="s">
        <v>152</v>
      </c>
    </row>
    <row r="448" spans="2:65" s="30" customFormat="1" ht="22.5" customHeight="1">
      <c r="B448" s="31"/>
      <c r="C448" s="222" t="s">
        <v>1030</v>
      </c>
      <c r="D448" s="222" t="s">
        <v>154</v>
      </c>
      <c r="E448" s="223" t="s">
        <v>1031</v>
      </c>
      <c r="F448" s="224" t="s">
        <v>1032</v>
      </c>
      <c r="G448" s="225" t="s">
        <v>257</v>
      </c>
      <c r="H448" s="226">
        <v>11.301</v>
      </c>
      <c r="I448" s="227"/>
      <c r="J448" s="228">
        <f>ROUND(I448*H448,2)</f>
        <v>0</v>
      </c>
      <c r="K448" s="224" t="s">
        <v>158</v>
      </c>
      <c r="L448" s="57"/>
      <c r="M448" s="229"/>
      <c r="N448" s="230" t="s">
        <v>45</v>
      </c>
      <c r="O448" s="32"/>
      <c r="P448" s="231">
        <f>O448*H448</f>
        <v>0</v>
      </c>
      <c r="Q448" s="231">
        <v>0.0002</v>
      </c>
      <c r="R448" s="231">
        <f>Q448*H448</f>
        <v>0.0022602</v>
      </c>
      <c r="S448" s="231">
        <v>0</v>
      </c>
      <c r="T448" s="232">
        <f>S448*H448</f>
        <v>0</v>
      </c>
      <c r="AR448" s="10" t="s">
        <v>232</v>
      </c>
      <c r="AT448" s="10" t="s">
        <v>154</v>
      </c>
      <c r="AU448" s="10" t="s">
        <v>81</v>
      </c>
      <c r="AY448" s="10" t="s">
        <v>152</v>
      </c>
      <c r="BE448" s="233">
        <f>IF(N448="základní",J448,0)</f>
        <v>0</v>
      </c>
      <c r="BF448" s="233">
        <f>IF(N448="snížená",J448,0)</f>
        <v>0</v>
      </c>
      <c r="BG448" s="233">
        <f>IF(N448="zákl. přenesená",J448,0)</f>
        <v>0</v>
      </c>
      <c r="BH448" s="233">
        <f>IF(N448="sníž. přenesená",J448,0)</f>
        <v>0</v>
      </c>
      <c r="BI448" s="233">
        <f>IF(N448="nulová",J448,0)</f>
        <v>0</v>
      </c>
      <c r="BJ448" s="10" t="s">
        <v>23</v>
      </c>
      <c r="BK448" s="233">
        <f>ROUND(I448*H448,2)</f>
        <v>0</v>
      </c>
      <c r="BL448" s="10" t="s">
        <v>232</v>
      </c>
      <c r="BM448" s="10" t="s">
        <v>1033</v>
      </c>
    </row>
    <row r="449" spans="2:65" s="30" customFormat="1" ht="31.5" customHeight="1">
      <c r="B449" s="31"/>
      <c r="C449" s="222" t="s">
        <v>1034</v>
      </c>
      <c r="D449" s="222" t="s">
        <v>154</v>
      </c>
      <c r="E449" s="223" t="s">
        <v>1035</v>
      </c>
      <c r="F449" s="224" t="s">
        <v>1036</v>
      </c>
      <c r="G449" s="225" t="s">
        <v>257</v>
      </c>
      <c r="H449" s="226">
        <v>11.301</v>
      </c>
      <c r="I449" s="227"/>
      <c r="J449" s="228">
        <f>ROUND(I449*H449,2)</f>
        <v>0</v>
      </c>
      <c r="K449" s="224" t="s">
        <v>158</v>
      </c>
      <c r="L449" s="57"/>
      <c r="M449" s="229"/>
      <c r="N449" s="230" t="s">
        <v>45</v>
      </c>
      <c r="O449" s="32"/>
      <c r="P449" s="231">
        <f>O449*H449</f>
        <v>0</v>
      </c>
      <c r="Q449" s="231">
        <v>0.00026</v>
      </c>
      <c r="R449" s="231">
        <f>Q449*H449</f>
        <v>0.00293826</v>
      </c>
      <c r="S449" s="231">
        <v>0</v>
      </c>
      <c r="T449" s="232">
        <f>S449*H449</f>
        <v>0</v>
      </c>
      <c r="AR449" s="10" t="s">
        <v>232</v>
      </c>
      <c r="AT449" s="10" t="s">
        <v>154</v>
      </c>
      <c r="AU449" s="10" t="s">
        <v>81</v>
      </c>
      <c r="AY449" s="10" t="s">
        <v>152</v>
      </c>
      <c r="BE449" s="233">
        <f>IF(N449="základní",J449,0)</f>
        <v>0</v>
      </c>
      <c r="BF449" s="233">
        <f>IF(N449="snížená",J449,0)</f>
        <v>0</v>
      </c>
      <c r="BG449" s="233">
        <f>IF(N449="zákl. přenesená",J449,0)</f>
        <v>0</v>
      </c>
      <c r="BH449" s="233">
        <f>IF(N449="sníž. přenesená",J449,0)</f>
        <v>0</v>
      </c>
      <c r="BI449" s="233">
        <f>IF(N449="nulová",J449,0)</f>
        <v>0</v>
      </c>
      <c r="BJ449" s="10" t="s">
        <v>23</v>
      </c>
      <c r="BK449" s="233">
        <f>ROUND(I449*H449,2)</f>
        <v>0</v>
      </c>
      <c r="BL449" s="10" t="s">
        <v>232</v>
      </c>
      <c r="BM449" s="10" t="s">
        <v>1037</v>
      </c>
    </row>
    <row r="450" spans="2:63" s="204" customFormat="1" ht="29.9" customHeight="1">
      <c r="B450" s="205"/>
      <c r="C450" s="206"/>
      <c r="D450" s="207" t="s">
        <v>73</v>
      </c>
      <c r="E450" s="287" t="s">
        <v>1038</v>
      </c>
      <c r="F450" s="287" t="s">
        <v>1039</v>
      </c>
      <c r="G450" s="206"/>
      <c r="H450" s="206"/>
      <c r="I450" s="209"/>
      <c r="J450" s="288">
        <f>BK450</f>
        <v>0</v>
      </c>
      <c r="K450" s="206"/>
      <c r="L450" s="211"/>
      <c r="M450" s="289"/>
      <c r="N450" s="290"/>
      <c r="O450" s="290"/>
      <c r="P450" s="291">
        <v>0</v>
      </c>
      <c r="Q450" s="290"/>
      <c r="R450" s="291">
        <v>0</v>
      </c>
      <c r="S450" s="290"/>
      <c r="T450" s="292">
        <v>0</v>
      </c>
      <c r="AR450" s="216" t="s">
        <v>81</v>
      </c>
      <c r="AT450" s="217" t="s">
        <v>73</v>
      </c>
      <c r="AU450" s="217" t="s">
        <v>23</v>
      </c>
      <c r="AY450" s="216" t="s">
        <v>152</v>
      </c>
      <c r="BK450" s="218">
        <v>0</v>
      </c>
    </row>
    <row r="451" spans="2:12" s="30" customFormat="1" ht="6.95" customHeight="1">
      <c r="B451" s="52"/>
      <c r="C451" s="53"/>
      <c r="D451" s="53"/>
      <c r="E451" s="53"/>
      <c r="F451" s="53"/>
      <c r="G451" s="53"/>
      <c r="H451" s="53"/>
      <c r="I451" s="161"/>
      <c r="J451" s="53"/>
      <c r="K451" s="53"/>
      <c r="L451" s="57"/>
    </row>
  </sheetData>
  <autoFilter ref="C102:K450"/>
  <mergeCells count="12">
    <mergeCell ref="G1:H1"/>
    <mergeCell ref="L2:V2"/>
    <mergeCell ref="E7:H7"/>
    <mergeCell ref="E9:H9"/>
    <mergeCell ref="E11:H11"/>
    <mergeCell ref="E26:H26"/>
    <mergeCell ref="E47:H47"/>
    <mergeCell ref="E49:H49"/>
    <mergeCell ref="E51:H51"/>
    <mergeCell ref="E91:H91"/>
    <mergeCell ref="E93:H93"/>
    <mergeCell ref="E95:H95"/>
  </mergeCells>
  <hyperlinks>
    <hyperlink ref="F1" location="C2" display="1) Krycí list soupisu"/>
    <hyperlink ref="G1" location="C58" display="2) Rekapitulace"/>
    <hyperlink ref="J1" location="C102" display="3) Soupis prací"/>
    <hyperlink ref="L1" location="'Rekapitulace stavby'!C2" display="Rekapitulace stavby"/>
  </hyperlinks>
  <printOptions/>
  <pageMargins left="0.583333333333333" right="0.583333333333333" top="0.583333333333333" bottom="0.583333333333333" header="0.511805555555555" footer="0"/>
  <pageSetup fitToHeight="100" fitToWidth="1" horizontalDpi="300" verticalDpi="300" orientation="landscape" paperSize="9" copies="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116"/>
  <sheetViews>
    <sheetView showGridLines="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3" customWidth="1"/>
    <col min="10" max="10" width="23.5" style="0" customWidth="1"/>
    <col min="11" max="11" width="15.5" style="0" customWidth="1"/>
    <col min="12" max="12" width="8.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32" max="43" width="8.5" style="0" customWidth="1"/>
    <col min="44" max="65" width="9.33203125" style="0" hidden="1" customWidth="1"/>
    <col min="66" max="1025" width="8.5" style="0" customWidth="1"/>
  </cols>
  <sheetData>
    <row r="1" spans="1:70" ht="21.85" customHeight="1">
      <c r="A1" s="6"/>
      <c r="B1" s="134"/>
      <c r="C1" s="134"/>
      <c r="D1" s="135" t="s">
        <v>1</v>
      </c>
      <c r="E1" s="134"/>
      <c r="F1" s="136" t="s">
        <v>99</v>
      </c>
      <c r="G1" s="136" t="s">
        <v>100</v>
      </c>
      <c r="H1" s="136"/>
      <c r="I1" s="137"/>
      <c r="J1" s="136" t="s">
        <v>101</v>
      </c>
      <c r="K1" s="135" t="s">
        <v>102</v>
      </c>
      <c r="L1" s="136" t="s">
        <v>103</v>
      </c>
      <c r="M1" s="136"/>
      <c r="N1" s="136"/>
      <c r="O1" s="136"/>
      <c r="P1" s="136"/>
      <c r="Q1" s="136"/>
      <c r="R1" s="136"/>
      <c r="S1" s="136"/>
      <c r="T1" s="136"/>
      <c r="U1" s="5"/>
      <c r="V1" s="5"/>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row>
    <row r="2" spans="3:46" ht="36.95" customHeight="1">
      <c r="L2" s="9"/>
      <c r="M2" s="9"/>
      <c r="N2" s="9"/>
      <c r="O2" s="9"/>
      <c r="P2" s="9"/>
      <c r="Q2" s="9"/>
      <c r="R2" s="9"/>
      <c r="S2" s="9"/>
      <c r="T2" s="9"/>
      <c r="U2" s="9"/>
      <c r="V2" s="9"/>
      <c r="AT2" s="10" t="s">
        <v>89</v>
      </c>
    </row>
    <row r="3" spans="2:46" ht="6.95" customHeight="1">
      <c r="B3" s="11"/>
      <c r="C3" s="12"/>
      <c r="D3" s="12"/>
      <c r="E3" s="12"/>
      <c r="F3" s="12"/>
      <c r="G3" s="12"/>
      <c r="H3" s="12"/>
      <c r="I3" s="138"/>
      <c r="J3" s="12"/>
      <c r="K3" s="13"/>
      <c r="AT3" s="10" t="s">
        <v>81</v>
      </c>
    </row>
    <row r="4" spans="2:46" ht="36.95" customHeight="1">
      <c r="B4" s="14"/>
      <c r="C4" s="15"/>
      <c r="D4" s="16" t="s">
        <v>104</v>
      </c>
      <c r="E4" s="15"/>
      <c r="F4" s="15"/>
      <c r="G4" s="15"/>
      <c r="H4" s="15"/>
      <c r="I4" s="139"/>
      <c r="J4" s="15"/>
      <c r="K4" s="17"/>
      <c r="M4" s="18" t="s">
        <v>12</v>
      </c>
      <c r="AT4" s="10" t="s">
        <v>6</v>
      </c>
    </row>
    <row r="5" spans="2:11" ht="6.95" customHeight="1">
      <c r="B5" s="14"/>
      <c r="C5" s="15"/>
      <c r="D5" s="15"/>
      <c r="E5" s="15"/>
      <c r="F5" s="15"/>
      <c r="G5" s="15"/>
      <c r="H5" s="15"/>
      <c r="I5" s="139"/>
      <c r="J5" s="15"/>
      <c r="K5" s="17"/>
    </row>
    <row r="6" spans="2:11" ht="12.8">
      <c r="B6" s="14"/>
      <c r="C6" s="15"/>
      <c r="D6" s="25" t="s">
        <v>18</v>
      </c>
      <c r="E6" s="15"/>
      <c r="F6" s="15"/>
      <c r="G6" s="15"/>
      <c r="H6" s="15"/>
      <c r="I6" s="139"/>
      <c r="J6" s="15"/>
      <c r="K6" s="17"/>
    </row>
    <row r="7" spans="2:11" ht="22.5" customHeight="1">
      <c r="B7" s="14"/>
      <c r="C7" s="15"/>
      <c r="D7" s="15"/>
      <c r="E7" s="140" t="str">
        <f>'Rekapitulace stavby'!K6</f>
        <v>NZM Valtice</v>
      </c>
      <c r="F7" s="140"/>
      <c r="G7" s="140"/>
      <c r="H7" s="140"/>
      <c r="I7" s="139"/>
      <c r="J7" s="15"/>
      <c r="K7" s="17"/>
    </row>
    <row r="8" spans="2:11" ht="12.8">
      <c r="B8" s="14"/>
      <c r="C8" s="15"/>
      <c r="D8" s="25" t="s">
        <v>105</v>
      </c>
      <c r="E8" s="15"/>
      <c r="F8" s="15"/>
      <c r="G8" s="15"/>
      <c r="H8" s="15"/>
      <c r="I8" s="139"/>
      <c r="J8" s="15"/>
      <c r="K8" s="17"/>
    </row>
    <row r="9" spans="2:11" s="30" customFormat="1" ht="22.5" customHeight="1">
      <c r="B9" s="31"/>
      <c r="C9" s="32"/>
      <c r="D9" s="32"/>
      <c r="E9" s="140" t="s">
        <v>106</v>
      </c>
      <c r="F9" s="140"/>
      <c r="G9" s="140"/>
      <c r="H9" s="140"/>
      <c r="I9" s="141"/>
      <c r="J9" s="32"/>
      <c r="K9" s="36"/>
    </row>
    <row r="10" spans="2:11" s="30" customFormat="1" ht="12.8">
      <c r="B10" s="31"/>
      <c r="C10" s="32"/>
      <c r="D10" s="25" t="s">
        <v>107</v>
      </c>
      <c r="E10" s="32"/>
      <c r="F10" s="32"/>
      <c r="G10" s="32"/>
      <c r="H10" s="32"/>
      <c r="I10" s="141"/>
      <c r="J10" s="32"/>
      <c r="K10" s="36"/>
    </row>
    <row r="11" spans="2:11" s="30" customFormat="1" ht="36.95" customHeight="1">
      <c r="B11" s="31"/>
      <c r="C11" s="32"/>
      <c r="D11" s="32"/>
      <c r="E11" s="69" t="s">
        <v>1040</v>
      </c>
      <c r="F11" s="69"/>
      <c r="G11" s="69"/>
      <c r="H11" s="69"/>
      <c r="I11" s="141"/>
      <c r="J11" s="32"/>
      <c r="K11" s="36"/>
    </row>
    <row r="12" spans="2:11" s="30" customFormat="1" ht="12.8">
      <c r="B12" s="31"/>
      <c r="C12" s="32"/>
      <c r="D12" s="32"/>
      <c r="E12" s="32"/>
      <c r="F12" s="32"/>
      <c r="G12" s="32"/>
      <c r="H12" s="32"/>
      <c r="I12" s="141"/>
      <c r="J12" s="32"/>
      <c r="K12" s="36"/>
    </row>
    <row r="13" spans="2:11" s="30" customFormat="1" ht="14.4" customHeight="1">
      <c r="B13" s="31"/>
      <c r="C13" s="32"/>
      <c r="D13" s="25" t="s">
        <v>21</v>
      </c>
      <c r="E13" s="32"/>
      <c r="F13" s="21"/>
      <c r="G13" s="32"/>
      <c r="H13" s="32"/>
      <c r="I13" s="142" t="s">
        <v>22</v>
      </c>
      <c r="J13" s="21"/>
      <c r="K13" s="36"/>
    </row>
    <row r="14" spans="2:11" s="30" customFormat="1" ht="14.4" customHeight="1">
      <c r="B14" s="31"/>
      <c r="C14" s="32"/>
      <c r="D14" s="25" t="s">
        <v>24</v>
      </c>
      <c r="E14" s="32"/>
      <c r="F14" s="21" t="s">
        <v>32</v>
      </c>
      <c r="G14" s="32"/>
      <c r="H14" s="32"/>
      <c r="I14" s="142" t="s">
        <v>26</v>
      </c>
      <c r="J14" s="72" t="str">
        <f>'Rekapitulace stavby'!AN8</f>
        <v>1.5.2016</v>
      </c>
      <c r="K14" s="36"/>
    </row>
    <row r="15" spans="2:11" s="30" customFormat="1" ht="10.8" customHeight="1">
      <c r="B15" s="31"/>
      <c r="C15" s="32"/>
      <c r="D15" s="32"/>
      <c r="E15" s="32"/>
      <c r="F15" s="32"/>
      <c r="G15" s="32"/>
      <c r="H15" s="32"/>
      <c r="I15" s="141"/>
      <c r="J15" s="32"/>
      <c r="K15" s="36"/>
    </row>
    <row r="16" spans="2:11" s="30" customFormat="1" ht="14.4" customHeight="1">
      <c r="B16" s="31"/>
      <c r="C16" s="32"/>
      <c r="D16" s="25" t="s">
        <v>30</v>
      </c>
      <c r="E16" s="32"/>
      <c r="F16" s="32"/>
      <c r="G16" s="32"/>
      <c r="H16" s="32"/>
      <c r="I16" s="142" t="s">
        <v>31</v>
      </c>
      <c r="J16" s="21" t="str">
        <f>IF('Rekapitulace stavby'!AN10="","",'Rekapitulace stavby'!AN10)</f>
        <v/>
      </c>
      <c r="K16" s="36"/>
    </row>
    <row r="17" spans="2:11" s="30" customFormat="1" ht="18" customHeight="1">
      <c r="B17" s="31"/>
      <c r="C17" s="32"/>
      <c r="D17" s="32"/>
      <c r="E17" s="21" t="str">
        <f>IF('Rekapitulace stavby'!E11="","",'Rekapitulace stavby'!E11)</f>
        <v/>
      </c>
      <c r="F17" s="32"/>
      <c r="G17" s="32"/>
      <c r="H17" s="32"/>
      <c r="I17" s="142" t="s">
        <v>33</v>
      </c>
      <c r="J17" s="21" t="str">
        <f>IF('Rekapitulace stavby'!AN11="","",'Rekapitulace stavby'!AN11)</f>
        <v/>
      </c>
      <c r="K17" s="36"/>
    </row>
    <row r="18" spans="2:11" s="30" customFormat="1" ht="6.95" customHeight="1">
      <c r="B18" s="31"/>
      <c r="C18" s="32"/>
      <c r="D18" s="32"/>
      <c r="E18" s="32"/>
      <c r="F18" s="32"/>
      <c r="G18" s="32"/>
      <c r="H18" s="32"/>
      <c r="I18" s="141"/>
      <c r="J18" s="32"/>
      <c r="K18" s="36"/>
    </row>
    <row r="19" spans="2:11" s="30" customFormat="1" ht="14.4" customHeight="1">
      <c r="B19" s="31"/>
      <c r="C19" s="32"/>
      <c r="D19" s="25" t="s">
        <v>34</v>
      </c>
      <c r="E19" s="32"/>
      <c r="F19" s="32"/>
      <c r="G19" s="32"/>
      <c r="H19" s="32"/>
      <c r="I19" s="142" t="s">
        <v>31</v>
      </c>
      <c r="J19" s="21" t="str">
        <f>IF('Rekapitulace stavby'!AN13="Vyplň údaj","",IF('Rekapitulace stavby'!AN13="","",'Rekapitulace stavby'!AN13))</f>
        <v/>
      </c>
      <c r="K19" s="36"/>
    </row>
    <row r="20" spans="2:11" s="30" customFormat="1" ht="18" customHeight="1">
      <c r="B20" s="31"/>
      <c r="C20" s="32"/>
      <c r="D20" s="32"/>
      <c r="E20" s="21" t="str">
        <f>IF('Rekapitulace stavby'!E14="Vyplň údaj","",IF('Rekapitulace stavby'!E14="","",'Rekapitulace stavby'!E14))</f>
        <v/>
      </c>
      <c r="F20" s="32"/>
      <c r="G20" s="32"/>
      <c r="H20" s="32"/>
      <c r="I20" s="142" t="s">
        <v>33</v>
      </c>
      <c r="J20" s="21" t="str">
        <f>IF('Rekapitulace stavby'!AN14="Vyplň údaj","",IF('Rekapitulace stavby'!AN14="","",'Rekapitulace stavby'!AN14))</f>
        <v/>
      </c>
      <c r="K20" s="36"/>
    </row>
    <row r="21" spans="2:11" s="30" customFormat="1" ht="6.95" customHeight="1">
      <c r="B21" s="31"/>
      <c r="C21" s="32"/>
      <c r="D21" s="32"/>
      <c r="E21" s="32"/>
      <c r="F21" s="32"/>
      <c r="G21" s="32"/>
      <c r="H21" s="32"/>
      <c r="I21" s="141"/>
      <c r="J21" s="32"/>
      <c r="K21" s="36"/>
    </row>
    <row r="22" spans="2:11" s="30" customFormat="1" ht="14.4" customHeight="1">
      <c r="B22" s="31"/>
      <c r="C22" s="32"/>
      <c r="D22" s="25" t="s">
        <v>36</v>
      </c>
      <c r="E22" s="32"/>
      <c r="F22" s="32"/>
      <c r="G22" s="32"/>
      <c r="H22" s="32"/>
      <c r="I22" s="142" t="s">
        <v>31</v>
      </c>
      <c r="J22" s="21" t="str">
        <f>IF('Rekapitulace stavby'!AN16="","",'Rekapitulace stavby'!AN16)</f>
        <v/>
      </c>
      <c r="K22" s="36"/>
    </row>
    <row r="23" spans="2:11" s="30" customFormat="1" ht="18" customHeight="1">
      <c r="B23" s="31"/>
      <c r="C23" s="32"/>
      <c r="D23" s="32"/>
      <c r="E23" s="21" t="str">
        <f>IF('Rekapitulace stavby'!E17="","",'Rekapitulace stavby'!E17)</f>
        <v/>
      </c>
      <c r="F23" s="32"/>
      <c r="G23" s="32"/>
      <c r="H23" s="32"/>
      <c r="I23" s="142" t="s">
        <v>33</v>
      </c>
      <c r="J23" s="21" t="str">
        <f>IF('Rekapitulace stavby'!AN17="","",'Rekapitulace stavby'!AN17)</f>
        <v/>
      </c>
      <c r="K23" s="36"/>
    </row>
    <row r="24" spans="2:11" s="30" customFormat="1" ht="6.95" customHeight="1">
      <c r="B24" s="31"/>
      <c r="C24" s="32"/>
      <c r="D24" s="32"/>
      <c r="E24" s="32"/>
      <c r="F24" s="32"/>
      <c r="G24" s="32"/>
      <c r="H24" s="32"/>
      <c r="I24" s="141"/>
      <c r="J24" s="32"/>
      <c r="K24" s="36"/>
    </row>
    <row r="25" spans="2:11" s="30" customFormat="1" ht="14.4" customHeight="1">
      <c r="B25" s="31"/>
      <c r="C25" s="32"/>
      <c r="D25" s="25" t="s">
        <v>38</v>
      </c>
      <c r="E25" s="32"/>
      <c r="F25" s="32"/>
      <c r="G25" s="32"/>
      <c r="H25" s="32"/>
      <c r="I25" s="141"/>
      <c r="J25" s="32"/>
      <c r="K25" s="36"/>
    </row>
    <row r="26" spans="2:11" s="143" customFormat="1" ht="22.5" customHeight="1">
      <c r="B26" s="144"/>
      <c r="C26" s="145"/>
      <c r="D26" s="145"/>
      <c r="E26" s="28" t="s">
        <v>1041</v>
      </c>
      <c r="F26" s="28"/>
      <c r="G26" s="28"/>
      <c r="H26" s="28"/>
      <c r="I26" s="146"/>
      <c r="J26" s="145"/>
      <c r="K26" s="147"/>
    </row>
    <row r="27" spans="2:11" s="30" customFormat="1" ht="6.95" customHeight="1">
      <c r="B27" s="31"/>
      <c r="C27" s="32"/>
      <c r="D27" s="32"/>
      <c r="E27" s="32"/>
      <c r="F27" s="32"/>
      <c r="G27" s="32"/>
      <c r="H27" s="32"/>
      <c r="I27" s="141"/>
      <c r="J27" s="32"/>
      <c r="K27" s="36"/>
    </row>
    <row r="28" spans="2:11" s="30" customFormat="1" ht="6.95" customHeight="1">
      <c r="B28" s="31"/>
      <c r="C28" s="32"/>
      <c r="D28" s="89"/>
      <c r="E28" s="89"/>
      <c r="F28" s="89"/>
      <c r="G28" s="89"/>
      <c r="H28" s="89"/>
      <c r="I28" s="148"/>
      <c r="J28" s="89"/>
      <c r="K28" s="149"/>
    </row>
    <row r="29" spans="2:11" s="30" customFormat="1" ht="25.5" customHeight="1">
      <c r="B29" s="31"/>
      <c r="C29" s="32"/>
      <c r="D29" s="150" t="s">
        <v>40</v>
      </c>
      <c r="E29" s="32"/>
      <c r="F29" s="32"/>
      <c r="G29" s="32"/>
      <c r="H29" s="32"/>
      <c r="I29" s="141"/>
      <c r="J29" s="94">
        <f>ROUND(J87,2)</f>
        <v>0</v>
      </c>
      <c r="K29" s="36"/>
    </row>
    <row r="30" spans="2:11" s="30" customFormat="1" ht="6.95" customHeight="1">
      <c r="B30" s="31"/>
      <c r="C30" s="32"/>
      <c r="D30" s="89"/>
      <c r="E30" s="89"/>
      <c r="F30" s="89"/>
      <c r="G30" s="89"/>
      <c r="H30" s="89"/>
      <c r="I30" s="148"/>
      <c r="J30" s="89"/>
      <c r="K30" s="149"/>
    </row>
    <row r="31" spans="2:11" s="30" customFormat="1" ht="14.4" customHeight="1">
      <c r="B31" s="31"/>
      <c r="C31" s="32"/>
      <c r="D31" s="32"/>
      <c r="E31" s="32"/>
      <c r="F31" s="37" t="s">
        <v>42</v>
      </c>
      <c r="G31" s="32"/>
      <c r="H31" s="32"/>
      <c r="I31" s="151" t="s">
        <v>41</v>
      </c>
      <c r="J31" s="37" t="s">
        <v>43</v>
      </c>
      <c r="K31" s="36"/>
    </row>
    <row r="32" spans="2:11" s="30" customFormat="1" ht="14.4" customHeight="1">
      <c r="B32" s="31"/>
      <c r="C32" s="32"/>
      <c r="D32" s="41" t="s">
        <v>44</v>
      </c>
      <c r="E32" s="41" t="s">
        <v>45</v>
      </c>
      <c r="F32" s="152">
        <f>ROUND(SUM(BE87:BE115),2)</f>
        <v>0</v>
      </c>
      <c r="G32" s="32"/>
      <c r="H32" s="32"/>
      <c r="I32" s="153">
        <v>0.21</v>
      </c>
      <c r="J32" s="152">
        <f>ROUND(ROUND((SUM(BE87:BE115)),2)*I32,2)</f>
        <v>0</v>
      </c>
      <c r="K32" s="36"/>
    </row>
    <row r="33" spans="2:11" s="30" customFormat="1" ht="14.4" customHeight="1">
      <c r="B33" s="31"/>
      <c r="C33" s="32"/>
      <c r="D33" s="32"/>
      <c r="E33" s="41" t="s">
        <v>46</v>
      </c>
      <c r="F33" s="152">
        <f>ROUND(SUM(BF87:BF115),2)</f>
        <v>0</v>
      </c>
      <c r="G33" s="32"/>
      <c r="H33" s="32"/>
      <c r="I33" s="153">
        <v>0.15</v>
      </c>
      <c r="J33" s="152">
        <f>ROUND(ROUND((SUM(BF87:BF115)),2)*I33,2)</f>
        <v>0</v>
      </c>
      <c r="K33" s="36"/>
    </row>
    <row r="34" spans="2:11" s="30" customFormat="1" ht="14.4" customHeight="1" hidden="1">
      <c r="B34" s="31"/>
      <c r="C34" s="32"/>
      <c r="D34" s="32"/>
      <c r="E34" s="41" t="s">
        <v>47</v>
      </c>
      <c r="F34" s="152">
        <f>ROUND(SUM(BG87:BG115),2)</f>
        <v>0</v>
      </c>
      <c r="G34" s="32"/>
      <c r="H34" s="32"/>
      <c r="I34" s="153">
        <v>0.21</v>
      </c>
      <c r="J34" s="152">
        <v>0</v>
      </c>
      <c r="K34" s="36"/>
    </row>
    <row r="35" spans="2:11" s="30" customFormat="1" ht="14.4" customHeight="1" hidden="1">
      <c r="B35" s="31"/>
      <c r="C35" s="32"/>
      <c r="D35" s="32"/>
      <c r="E35" s="41" t="s">
        <v>48</v>
      </c>
      <c r="F35" s="152">
        <f>ROUND(SUM(BH87:BH115),2)</f>
        <v>0</v>
      </c>
      <c r="G35" s="32"/>
      <c r="H35" s="32"/>
      <c r="I35" s="153">
        <v>0.15</v>
      </c>
      <c r="J35" s="152">
        <v>0</v>
      </c>
      <c r="K35" s="36"/>
    </row>
    <row r="36" spans="2:11" s="30" customFormat="1" ht="14.4" customHeight="1" hidden="1">
      <c r="B36" s="31"/>
      <c r="C36" s="32"/>
      <c r="D36" s="32"/>
      <c r="E36" s="41" t="s">
        <v>49</v>
      </c>
      <c r="F36" s="152">
        <f>ROUND(SUM(BI87:BI115),2)</f>
        <v>0</v>
      </c>
      <c r="G36" s="32"/>
      <c r="H36" s="32"/>
      <c r="I36" s="153">
        <v>0</v>
      </c>
      <c r="J36" s="152">
        <v>0</v>
      </c>
      <c r="K36" s="36"/>
    </row>
    <row r="37" spans="2:11" s="30" customFormat="1" ht="6.95" customHeight="1">
      <c r="B37" s="31"/>
      <c r="C37" s="32"/>
      <c r="D37" s="32"/>
      <c r="E37" s="32"/>
      <c r="F37" s="32"/>
      <c r="G37" s="32"/>
      <c r="H37" s="32"/>
      <c r="I37" s="141"/>
      <c r="J37" s="32"/>
      <c r="K37" s="36"/>
    </row>
    <row r="38" spans="2:11" s="30" customFormat="1" ht="25.5" customHeight="1">
      <c r="B38" s="31"/>
      <c r="C38" s="154"/>
      <c r="D38" s="155" t="s">
        <v>50</v>
      </c>
      <c r="E38" s="81"/>
      <c r="F38" s="81"/>
      <c r="G38" s="156" t="s">
        <v>51</v>
      </c>
      <c r="H38" s="157" t="s">
        <v>52</v>
      </c>
      <c r="I38" s="158"/>
      <c r="J38" s="159">
        <f>SUM(J29:J36)</f>
        <v>0</v>
      </c>
      <c r="K38" s="160"/>
    </row>
    <row r="39" spans="2:11" s="30" customFormat="1" ht="14.4" customHeight="1">
      <c r="B39" s="52"/>
      <c r="C39" s="53"/>
      <c r="D39" s="53"/>
      <c r="E39" s="53"/>
      <c r="F39" s="53"/>
      <c r="G39" s="53"/>
      <c r="H39" s="53"/>
      <c r="I39" s="161"/>
      <c r="J39" s="53"/>
      <c r="K39" s="54"/>
    </row>
    <row r="43" spans="2:11" s="30" customFormat="1" ht="6.95" customHeight="1">
      <c r="B43" s="162"/>
      <c r="C43" s="163"/>
      <c r="D43" s="163"/>
      <c r="E43" s="163"/>
      <c r="F43" s="163"/>
      <c r="G43" s="163"/>
      <c r="H43" s="163"/>
      <c r="I43" s="164"/>
      <c r="J43" s="163"/>
      <c r="K43" s="165"/>
    </row>
    <row r="44" spans="2:11" s="30" customFormat="1" ht="36.95" customHeight="1">
      <c r="B44" s="31"/>
      <c r="C44" s="16" t="s">
        <v>110</v>
      </c>
      <c r="D44" s="32"/>
      <c r="E44" s="32"/>
      <c r="F44" s="32"/>
      <c r="G44" s="32"/>
      <c r="H44" s="32"/>
      <c r="I44" s="141"/>
      <c r="J44" s="32"/>
      <c r="K44" s="36"/>
    </row>
    <row r="45" spans="2:11" s="30" customFormat="1" ht="6.95" customHeight="1">
      <c r="B45" s="31"/>
      <c r="C45" s="32"/>
      <c r="D45" s="32"/>
      <c r="E45" s="32"/>
      <c r="F45" s="32"/>
      <c r="G45" s="32"/>
      <c r="H45" s="32"/>
      <c r="I45" s="141"/>
      <c r="J45" s="32"/>
      <c r="K45" s="36"/>
    </row>
    <row r="46" spans="2:11" s="30" customFormat="1" ht="14.4" customHeight="1">
      <c r="B46" s="31"/>
      <c r="C46" s="25" t="s">
        <v>18</v>
      </c>
      <c r="D46" s="32"/>
      <c r="E46" s="32"/>
      <c r="F46" s="32"/>
      <c r="G46" s="32"/>
      <c r="H46" s="32"/>
      <c r="I46" s="141"/>
      <c r="J46" s="32"/>
      <c r="K46" s="36"/>
    </row>
    <row r="47" spans="2:11" s="30" customFormat="1" ht="22.5" customHeight="1">
      <c r="B47" s="31"/>
      <c r="C47" s="32"/>
      <c r="D47" s="32"/>
      <c r="E47" s="140" t="str">
        <f>E7</f>
        <v>NZM Valtice</v>
      </c>
      <c r="F47" s="140"/>
      <c r="G47" s="140"/>
      <c r="H47" s="140"/>
      <c r="I47" s="141"/>
      <c r="J47" s="32"/>
      <c r="K47" s="36"/>
    </row>
    <row r="48" spans="2:11" ht="12.8">
      <c r="B48" s="14"/>
      <c r="C48" s="25" t="s">
        <v>105</v>
      </c>
      <c r="D48" s="15"/>
      <c r="E48" s="15"/>
      <c r="F48" s="15"/>
      <c r="G48" s="15"/>
      <c r="H48" s="15"/>
      <c r="I48" s="139"/>
      <c r="J48" s="15"/>
      <c r="K48" s="17"/>
    </row>
    <row r="49" spans="2:11" s="30" customFormat="1" ht="22.5" customHeight="1">
      <c r="B49" s="31"/>
      <c r="C49" s="32"/>
      <c r="D49" s="32"/>
      <c r="E49" s="140" t="s">
        <v>106</v>
      </c>
      <c r="F49" s="140"/>
      <c r="G49" s="140"/>
      <c r="H49" s="140"/>
      <c r="I49" s="141"/>
      <c r="J49" s="32"/>
      <c r="K49" s="36"/>
    </row>
    <row r="50" spans="2:11" s="30" customFormat="1" ht="14.4" customHeight="1">
      <c r="B50" s="31"/>
      <c r="C50" s="25" t="s">
        <v>107</v>
      </c>
      <c r="D50" s="32"/>
      <c r="E50" s="32"/>
      <c r="F50" s="32"/>
      <c r="G50" s="32"/>
      <c r="H50" s="32"/>
      <c r="I50" s="141"/>
      <c r="J50" s="32"/>
      <c r="K50" s="36"/>
    </row>
    <row r="51" spans="2:11" s="30" customFormat="1" ht="23.25" customHeight="1">
      <c r="B51" s="31"/>
      <c r="C51" s="32"/>
      <c r="D51" s="32"/>
      <c r="E51" s="69" t="str">
        <f>E11</f>
        <v>04 - Vzduchotechnika</v>
      </c>
      <c r="F51" s="69"/>
      <c r="G51" s="69"/>
      <c r="H51" s="69"/>
      <c r="I51" s="141"/>
      <c r="J51" s="32"/>
      <c r="K51" s="36"/>
    </row>
    <row r="52" spans="2:11" s="30" customFormat="1" ht="6.95" customHeight="1">
      <c r="B52" s="31"/>
      <c r="C52" s="32"/>
      <c r="D52" s="32"/>
      <c r="E52" s="32"/>
      <c r="F52" s="32"/>
      <c r="G52" s="32"/>
      <c r="H52" s="32"/>
      <c r="I52" s="141"/>
      <c r="J52" s="32"/>
      <c r="K52" s="36"/>
    </row>
    <row r="53" spans="2:11" s="30" customFormat="1" ht="18" customHeight="1">
      <c r="B53" s="31"/>
      <c r="C53" s="25" t="s">
        <v>24</v>
      </c>
      <c r="D53" s="32"/>
      <c r="E53" s="32"/>
      <c r="F53" s="21" t="str">
        <f>F14</f>
        <v/>
      </c>
      <c r="G53" s="32"/>
      <c r="H53" s="32"/>
      <c r="I53" s="142" t="s">
        <v>26</v>
      </c>
      <c r="J53" s="72" t="str">
        <f>IF(J14="","",J14)</f>
        <v>1.5.2016</v>
      </c>
      <c r="K53" s="36"/>
    </row>
    <row r="54" spans="2:11" s="30" customFormat="1" ht="6.95" customHeight="1">
      <c r="B54" s="31"/>
      <c r="C54" s="32"/>
      <c r="D54" s="32"/>
      <c r="E54" s="32"/>
      <c r="F54" s="32"/>
      <c r="G54" s="32"/>
      <c r="H54" s="32"/>
      <c r="I54" s="141"/>
      <c r="J54" s="32"/>
      <c r="K54" s="36"/>
    </row>
    <row r="55" spans="2:11" s="30" customFormat="1" ht="12.8">
      <c r="B55" s="31"/>
      <c r="C55" s="25" t="s">
        <v>30</v>
      </c>
      <c r="D55" s="32"/>
      <c r="E55" s="32"/>
      <c r="F55" s="21" t="str">
        <f>E17</f>
        <v/>
      </c>
      <c r="G55" s="32"/>
      <c r="H55" s="32"/>
      <c r="I55" s="142" t="s">
        <v>36</v>
      </c>
      <c r="J55" s="21" t="str">
        <f>E23</f>
        <v/>
      </c>
      <c r="K55" s="36"/>
    </row>
    <row r="56" spans="2:11" s="30" customFormat="1" ht="14.4" customHeight="1">
      <c r="B56" s="31"/>
      <c r="C56" s="25" t="s">
        <v>34</v>
      </c>
      <c r="D56" s="32"/>
      <c r="E56" s="32"/>
      <c r="F56" s="21" t="str">
        <f>IF(E20="","",E20)</f>
        <v/>
      </c>
      <c r="G56" s="32"/>
      <c r="H56" s="32"/>
      <c r="I56" s="141"/>
      <c r="J56" s="32"/>
      <c r="K56" s="36"/>
    </row>
    <row r="57" spans="2:11" s="30" customFormat="1" ht="10.3" customHeight="1">
      <c r="B57" s="31"/>
      <c r="C57" s="32"/>
      <c r="D57" s="32"/>
      <c r="E57" s="32"/>
      <c r="F57" s="32"/>
      <c r="G57" s="32"/>
      <c r="H57" s="32"/>
      <c r="I57" s="141"/>
      <c r="J57" s="32"/>
      <c r="K57" s="36"/>
    </row>
    <row r="58" spans="2:11" s="30" customFormat="1" ht="29.3" customHeight="1">
      <c r="B58" s="31"/>
      <c r="C58" s="166" t="s">
        <v>111</v>
      </c>
      <c r="D58" s="154"/>
      <c r="E58" s="154"/>
      <c r="F58" s="154"/>
      <c r="G58" s="154"/>
      <c r="H58" s="154"/>
      <c r="I58" s="167"/>
      <c r="J58" s="168" t="s">
        <v>112</v>
      </c>
      <c r="K58" s="169"/>
    </row>
    <row r="59" spans="2:11" s="30" customFormat="1" ht="10.3" customHeight="1">
      <c r="B59" s="31"/>
      <c r="C59" s="32"/>
      <c r="D59" s="32"/>
      <c r="E59" s="32"/>
      <c r="F59" s="32"/>
      <c r="G59" s="32"/>
      <c r="H59" s="32"/>
      <c r="I59" s="141"/>
      <c r="J59" s="32"/>
      <c r="K59" s="36"/>
    </row>
    <row r="60" spans="2:47" s="30" customFormat="1" ht="29.3" customHeight="1">
      <c r="B60" s="31"/>
      <c r="C60" s="170" t="s">
        <v>113</v>
      </c>
      <c r="D60" s="32"/>
      <c r="E60" s="32"/>
      <c r="F60" s="32"/>
      <c r="G60" s="32"/>
      <c r="H60" s="32"/>
      <c r="I60" s="141"/>
      <c r="J60" s="94">
        <f>J87</f>
        <v>0</v>
      </c>
      <c r="K60" s="36"/>
      <c r="AU60" s="10" t="s">
        <v>114</v>
      </c>
    </row>
    <row r="61" spans="2:11" s="171" customFormat="1" ht="24.95" customHeight="1">
      <c r="B61" s="172"/>
      <c r="C61" s="173"/>
      <c r="D61" s="174" t="s">
        <v>124</v>
      </c>
      <c r="E61" s="175"/>
      <c r="F61" s="175"/>
      <c r="G61" s="175"/>
      <c r="H61" s="175"/>
      <c r="I61" s="176"/>
      <c r="J61" s="177">
        <f>J88</f>
        <v>0</v>
      </c>
      <c r="K61" s="178"/>
    </row>
    <row r="62" spans="2:11" s="179" customFormat="1" ht="19.95" customHeight="1">
      <c r="B62" s="180"/>
      <c r="C62" s="181"/>
      <c r="D62" s="182" t="s">
        <v>129</v>
      </c>
      <c r="E62" s="183"/>
      <c r="F62" s="183"/>
      <c r="G62" s="183"/>
      <c r="H62" s="183"/>
      <c r="I62" s="184"/>
      <c r="J62" s="185">
        <f>J89</f>
        <v>0</v>
      </c>
      <c r="K62" s="186"/>
    </row>
    <row r="63" spans="2:11" s="179" customFormat="1" ht="14.9" customHeight="1">
      <c r="B63" s="180"/>
      <c r="C63" s="181"/>
      <c r="D63" s="182" t="s">
        <v>1042</v>
      </c>
      <c r="E63" s="183"/>
      <c r="F63" s="183"/>
      <c r="G63" s="183"/>
      <c r="H63" s="183"/>
      <c r="I63" s="184"/>
      <c r="J63" s="185">
        <f>J91</f>
        <v>0</v>
      </c>
      <c r="K63" s="186"/>
    </row>
    <row r="64" spans="2:11" s="179" customFormat="1" ht="14.9" customHeight="1">
      <c r="B64" s="180"/>
      <c r="C64" s="181"/>
      <c r="D64" s="182" t="s">
        <v>1043</v>
      </c>
      <c r="E64" s="183"/>
      <c r="F64" s="183"/>
      <c r="G64" s="183"/>
      <c r="H64" s="183"/>
      <c r="I64" s="184"/>
      <c r="J64" s="185">
        <f>J108</f>
        <v>0</v>
      </c>
      <c r="K64" s="186"/>
    </row>
    <row r="65" spans="2:11" s="179" customFormat="1" ht="14.9" customHeight="1">
      <c r="B65" s="180"/>
      <c r="C65" s="181"/>
      <c r="D65" s="182" t="s">
        <v>1044</v>
      </c>
      <c r="E65" s="183"/>
      <c r="F65" s="183"/>
      <c r="G65" s="183"/>
      <c r="H65" s="183"/>
      <c r="I65" s="184"/>
      <c r="J65" s="185">
        <f>J112</f>
        <v>0</v>
      </c>
      <c r="K65" s="186"/>
    </row>
    <row r="66" spans="2:11" s="30" customFormat="1" ht="21.85" customHeight="1">
      <c r="B66" s="31"/>
      <c r="C66" s="32"/>
      <c r="D66" s="32"/>
      <c r="E66" s="32"/>
      <c r="F66" s="32"/>
      <c r="G66" s="32"/>
      <c r="H66" s="32"/>
      <c r="I66" s="141"/>
      <c r="J66" s="32"/>
      <c r="K66" s="36"/>
    </row>
    <row r="67" spans="2:11" s="30" customFormat="1" ht="6.95" customHeight="1">
      <c r="B67" s="52"/>
      <c r="C67" s="53"/>
      <c r="D67" s="53"/>
      <c r="E67" s="53"/>
      <c r="F67" s="53"/>
      <c r="G67" s="53"/>
      <c r="H67" s="53"/>
      <c r="I67" s="161"/>
      <c r="J67" s="53"/>
      <c r="K67" s="54"/>
    </row>
    <row r="71" spans="2:12" s="30" customFormat="1" ht="6.95" customHeight="1">
      <c r="B71" s="55"/>
      <c r="C71" s="56"/>
      <c r="D71" s="56"/>
      <c r="E71" s="56"/>
      <c r="F71" s="56"/>
      <c r="G71" s="56"/>
      <c r="H71" s="56"/>
      <c r="I71" s="164"/>
      <c r="J71" s="56"/>
      <c r="K71" s="56"/>
      <c r="L71" s="57"/>
    </row>
    <row r="72" spans="2:12" s="30" customFormat="1" ht="36.95" customHeight="1">
      <c r="B72" s="31"/>
      <c r="C72" s="58" t="s">
        <v>136</v>
      </c>
      <c r="D72" s="59"/>
      <c r="E72" s="59"/>
      <c r="F72" s="59"/>
      <c r="G72" s="59"/>
      <c r="H72" s="59"/>
      <c r="I72" s="187"/>
      <c r="J72" s="59"/>
      <c r="K72" s="59"/>
      <c r="L72" s="57"/>
    </row>
    <row r="73" spans="2:12" s="30" customFormat="1" ht="6.95" customHeight="1">
      <c r="B73" s="31"/>
      <c r="C73" s="59"/>
      <c r="D73" s="59"/>
      <c r="E73" s="59"/>
      <c r="F73" s="59"/>
      <c r="G73" s="59"/>
      <c r="H73" s="59"/>
      <c r="I73" s="187"/>
      <c r="J73" s="59"/>
      <c r="K73" s="59"/>
      <c r="L73" s="57"/>
    </row>
    <row r="74" spans="2:12" s="30" customFormat="1" ht="14.4" customHeight="1">
      <c r="B74" s="31"/>
      <c r="C74" s="62" t="s">
        <v>18</v>
      </c>
      <c r="D74" s="59"/>
      <c r="E74" s="59"/>
      <c r="F74" s="59"/>
      <c r="G74" s="59"/>
      <c r="H74" s="59"/>
      <c r="I74" s="187"/>
      <c r="J74" s="59"/>
      <c r="K74" s="59"/>
      <c r="L74" s="57"/>
    </row>
    <row r="75" spans="2:12" s="30" customFormat="1" ht="22.5" customHeight="1">
      <c r="B75" s="31"/>
      <c r="C75" s="59"/>
      <c r="D75" s="59"/>
      <c r="E75" s="140" t="str">
        <f>E7</f>
        <v>NZM Valtice</v>
      </c>
      <c r="F75" s="140"/>
      <c r="G75" s="140"/>
      <c r="H75" s="140"/>
      <c r="I75" s="187"/>
      <c r="J75" s="59"/>
      <c r="K75" s="59"/>
      <c r="L75" s="57"/>
    </row>
    <row r="76" spans="2:12" ht="12.8">
      <c r="B76" s="14"/>
      <c r="C76" s="62" t="s">
        <v>105</v>
      </c>
      <c r="D76" s="188"/>
      <c r="E76" s="188"/>
      <c r="F76" s="188"/>
      <c r="G76" s="188"/>
      <c r="H76" s="188"/>
      <c r="J76" s="188"/>
      <c r="K76" s="188"/>
      <c r="L76" s="189"/>
    </row>
    <row r="77" spans="2:12" s="30" customFormat="1" ht="22.5" customHeight="1">
      <c r="B77" s="31"/>
      <c r="C77" s="59"/>
      <c r="D77" s="59"/>
      <c r="E77" s="140" t="s">
        <v>106</v>
      </c>
      <c r="F77" s="140"/>
      <c r="G77" s="140"/>
      <c r="H77" s="140"/>
      <c r="I77" s="187"/>
      <c r="J77" s="59"/>
      <c r="K77" s="59"/>
      <c r="L77" s="57"/>
    </row>
    <row r="78" spans="2:12" s="30" customFormat="1" ht="14.4" customHeight="1">
      <c r="B78" s="31"/>
      <c r="C78" s="62" t="s">
        <v>107</v>
      </c>
      <c r="D78" s="59"/>
      <c r="E78" s="59"/>
      <c r="F78" s="59"/>
      <c r="G78" s="59"/>
      <c r="H78" s="59"/>
      <c r="I78" s="187"/>
      <c r="J78" s="59"/>
      <c r="K78" s="59"/>
      <c r="L78" s="57"/>
    </row>
    <row r="79" spans="2:12" s="30" customFormat="1" ht="23.25" customHeight="1">
      <c r="B79" s="31"/>
      <c r="C79" s="59"/>
      <c r="D79" s="59"/>
      <c r="E79" s="69" t="str">
        <f>E11</f>
        <v>04 - Vzduchotechnika</v>
      </c>
      <c r="F79" s="69"/>
      <c r="G79" s="69"/>
      <c r="H79" s="69"/>
      <c r="I79" s="187"/>
      <c r="J79" s="59"/>
      <c r="K79" s="59"/>
      <c r="L79" s="57"/>
    </row>
    <row r="80" spans="2:12" s="30" customFormat="1" ht="6.95" customHeight="1">
      <c r="B80" s="31"/>
      <c r="C80" s="59"/>
      <c r="D80" s="59"/>
      <c r="E80" s="59"/>
      <c r="F80" s="59"/>
      <c r="G80" s="59"/>
      <c r="H80" s="59"/>
      <c r="I80" s="187"/>
      <c r="J80" s="59"/>
      <c r="K80" s="59"/>
      <c r="L80" s="57"/>
    </row>
    <row r="81" spans="2:12" s="30" customFormat="1" ht="18" customHeight="1">
      <c r="B81" s="31"/>
      <c r="C81" s="62" t="s">
        <v>24</v>
      </c>
      <c r="D81" s="59"/>
      <c r="E81" s="59"/>
      <c r="F81" s="190" t="str">
        <f>F14</f>
        <v/>
      </c>
      <c r="G81" s="59"/>
      <c r="H81" s="59"/>
      <c r="I81" s="191" t="s">
        <v>26</v>
      </c>
      <c r="J81" s="192" t="str">
        <f>IF(J14="","",J14)</f>
        <v>1.5.2016</v>
      </c>
      <c r="K81" s="59"/>
      <c r="L81" s="57"/>
    </row>
    <row r="82" spans="2:12" s="30" customFormat="1" ht="6.95" customHeight="1">
      <c r="B82" s="31"/>
      <c r="C82" s="59"/>
      <c r="D82" s="59"/>
      <c r="E82" s="59"/>
      <c r="F82" s="59"/>
      <c r="G82" s="59"/>
      <c r="H82" s="59"/>
      <c r="I82" s="187"/>
      <c r="J82" s="59"/>
      <c r="K82" s="59"/>
      <c r="L82" s="57"/>
    </row>
    <row r="83" spans="2:12" s="30" customFormat="1" ht="12.8">
      <c r="B83" s="31"/>
      <c r="C83" s="62" t="s">
        <v>30</v>
      </c>
      <c r="D83" s="59"/>
      <c r="E83" s="59"/>
      <c r="F83" s="190" t="str">
        <f>E17</f>
        <v/>
      </c>
      <c r="G83" s="59"/>
      <c r="H83" s="59"/>
      <c r="I83" s="191" t="s">
        <v>36</v>
      </c>
      <c r="J83" s="190" t="str">
        <f>E23</f>
        <v/>
      </c>
      <c r="K83" s="59"/>
      <c r="L83" s="57"/>
    </row>
    <row r="84" spans="2:12" s="30" customFormat="1" ht="14.4" customHeight="1">
      <c r="B84" s="31"/>
      <c r="C84" s="62" t="s">
        <v>34</v>
      </c>
      <c r="D84" s="59"/>
      <c r="E84" s="59"/>
      <c r="F84" s="190" t="str">
        <f>IF(E20="","",E20)</f>
        <v/>
      </c>
      <c r="G84" s="59"/>
      <c r="H84" s="59"/>
      <c r="I84" s="187"/>
      <c r="J84" s="59"/>
      <c r="K84" s="59"/>
      <c r="L84" s="57"/>
    </row>
    <row r="85" spans="2:12" s="30" customFormat="1" ht="10.3" customHeight="1">
      <c r="B85" s="31"/>
      <c r="C85" s="59"/>
      <c r="D85" s="59"/>
      <c r="E85" s="59"/>
      <c r="F85" s="59"/>
      <c r="G85" s="59"/>
      <c r="H85" s="59"/>
      <c r="I85" s="187"/>
      <c r="J85" s="59"/>
      <c r="K85" s="59"/>
      <c r="L85" s="57"/>
    </row>
    <row r="86" spans="2:20" s="193" customFormat="1" ht="29.3" customHeight="1">
      <c r="B86" s="194"/>
      <c r="C86" s="195" t="s">
        <v>137</v>
      </c>
      <c r="D86" s="196" t="s">
        <v>59</v>
      </c>
      <c r="E86" s="196" t="s">
        <v>55</v>
      </c>
      <c r="F86" s="196" t="s">
        <v>138</v>
      </c>
      <c r="G86" s="196" t="s">
        <v>139</v>
      </c>
      <c r="H86" s="196" t="s">
        <v>140</v>
      </c>
      <c r="I86" s="197" t="s">
        <v>141</v>
      </c>
      <c r="J86" s="196" t="s">
        <v>112</v>
      </c>
      <c r="K86" s="198" t="s">
        <v>142</v>
      </c>
      <c r="L86" s="199"/>
      <c r="M86" s="85" t="s">
        <v>143</v>
      </c>
      <c r="N86" s="86" t="s">
        <v>44</v>
      </c>
      <c r="O86" s="86" t="s">
        <v>144</v>
      </c>
      <c r="P86" s="86" t="s">
        <v>145</v>
      </c>
      <c r="Q86" s="86" t="s">
        <v>146</v>
      </c>
      <c r="R86" s="86" t="s">
        <v>147</v>
      </c>
      <c r="S86" s="86" t="s">
        <v>148</v>
      </c>
      <c r="T86" s="87" t="s">
        <v>149</v>
      </c>
    </row>
    <row r="87" spans="2:63" s="30" customFormat="1" ht="29.3" customHeight="1">
      <c r="B87" s="31"/>
      <c r="C87" s="91" t="s">
        <v>113</v>
      </c>
      <c r="D87" s="59"/>
      <c r="E87" s="59"/>
      <c r="F87" s="59"/>
      <c r="G87" s="59"/>
      <c r="H87" s="59"/>
      <c r="I87" s="187"/>
      <c r="J87" s="200">
        <f>BK87</f>
        <v>0</v>
      </c>
      <c r="K87" s="59"/>
      <c r="L87" s="57"/>
      <c r="M87" s="88"/>
      <c r="N87" s="89"/>
      <c r="O87" s="89"/>
      <c r="P87" s="201">
        <f>P88</f>
        <v>0</v>
      </c>
      <c r="Q87" s="89"/>
      <c r="R87" s="201">
        <f>R88</f>
        <v>0</v>
      </c>
      <c r="S87" s="89"/>
      <c r="T87" s="202">
        <f>T88</f>
        <v>0</v>
      </c>
      <c r="AT87" s="10" t="s">
        <v>73</v>
      </c>
      <c r="AU87" s="10" t="s">
        <v>114</v>
      </c>
      <c r="BK87" s="203">
        <f>BK88</f>
        <v>0</v>
      </c>
    </row>
    <row r="88" spans="2:63" s="204" customFormat="1" ht="37.5" customHeight="1">
      <c r="B88" s="205"/>
      <c r="C88" s="206"/>
      <c r="D88" s="207" t="s">
        <v>73</v>
      </c>
      <c r="E88" s="208" t="s">
        <v>602</v>
      </c>
      <c r="F88" s="208" t="s">
        <v>603</v>
      </c>
      <c r="G88" s="206"/>
      <c r="H88" s="206"/>
      <c r="I88" s="209"/>
      <c r="J88" s="210">
        <f>BK88</f>
        <v>0</v>
      </c>
      <c r="K88" s="206"/>
      <c r="L88" s="211"/>
      <c r="M88" s="212"/>
      <c r="N88" s="213"/>
      <c r="O88" s="213"/>
      <c r="P88" s="214">
        <f>P89</f>
        <v>0</v>
      </c>
      <c r="Q88" s="213"/>
      <c r="R88" s="214">
        <f>R89</f>
        <v>0</v>
      </c>
      <c r="S88" s="213"/>
      <c r="T88" s="215">
        <f>T89</f>
        <v>0</v>
      </c>
      <c r="AR88" s="216" t="s">
        <v>81</v>
      </c>
      <c r="AT88" s="217" t="s">
        <v>73</v>
      </c>
      <c r="AU88" s="217" t="s">
        <v>74</v>
      </c>
      <c r="AY88" s="216" t="s">
        <v>152</v>
      </c>
      <c r="BK88" s="218">
        <f>BK89</f>
        <v>0</v>
      </c>
    </row>
    <row r="89" spans="2:63" s="204" customFormat="1" ht="19.95" customHeight="1">
      <c r="B89" s="205"/>
      <c r="C89" s="206"/>
      <c r="D89" s="219" t="s">
        <v>73</v>
      </c>
      <c r="E89" s="220" t="s">
        <v>807</v>
      </c>
      <c r="F89" s="220" t="s">
        <v>88</v>
      </c>
      <c r="G89" s="206"/>
      <c r="H89" s="206"/>
      <c r="I89" s="209"/>
      <c r="J89" s="221">
        <f>BK89</f>
        <v>0</v>
      </c>
      <c r="K89" s="206"/>
      <c r="L89" s="211"/>
      <c r="M89" s="212"/>
      <c r="N89" s="213"/>
      <c r="O89" s="213"/>
      <c r="P89" s="214">
        <f>P90+P91+P108+P112</f>
        <v>0</v>
      </c>
      <c r="Q89" s="213"/>
      <c r="R89" s="214">
        <f>R90+R91+R108+R112</f>
        <v>0</v>
      </c>
      <c r="S89" s="213"/>
      <c r="T89" s="215">
        <f>T90+T91+T108+T112</f>
        <v>0</v>
      </c>
      <c r="AR89" s="216" t="s">
        <v>81</v>
      </c>
      <c r="AT89" s="217" t="s">
        <v>73</v>
      </c>
      <c r="AU89" s="217" t="s">
        <v>23</v>
      </c>
      <c r="AY89" s="216" t="s">
        <v>152</v>
      </c>
      <c r="BK89" s="218">
        <f>BK90+BK91+BK108+BK112</f>
        <v>0</v>
      </c>
    </row>
    <row r="90" spans="2:65" s="30" customFormat="1" ht="31.5" customHeight="1">
      <c r="B90" s="31"/>
      <c r="C90" s="222" t="s">
        <v>23</v>
      </c>
      <c r="D90" s="222" t="s">
        <v>154</v>
      </c>
      <c r="E90" s="223" t="s">
        <v>1045</v>
      </c>
      <c r="F90" s="224" t="s">
        <v>1046</v>
      </c>
      <c r="G90" s="225" t="s">
        <v>1047</v>
      </c>
      <c r="H90" s="293"/>
      <c r="I90" s="227"/>
      <c r="J90" s="228">
        <f>ROUND(I90*H90,2)</f>
        <v>0</v>
      </c>
      <c r="K90" s="224" t="s">
        <v>158</v>
      </c>
      <c r="L90" s="57"/>
      <c r="M90" s="229"/>
      <c r="N90" s="230" t="s">
        <v>45</v>
      </c>
      <c r="O90" s="32"/>
      <c r="P90" s="231">
        <f>O90*H90</f>
        <v>0</v>
      </c>
      <c r="Q90" s="231">
        <v>0</v>
      </c>
      <c r="R90" s="231">
        <f>Q90*H90</f>
        <v>0</v>
      </c>
      <c r="S90" s="231">
        <v>0</v>
      </c>
      <c r="T90" s="232">
        <f>S90*H90</f>
        <v>0</v>
      </c>
      <c r="AR90" s="10" t="s">
        <v>232</v>
      </c>
      <c r="AT90" s="10" t="s">
        <v>154</v>
      </c>
      <c r="AU90" s="10" t="s">
        <v>81</v>
      </c>
      <c r="AY90" s="10" t="s">
        <v>152</v>
      </c>
      <c r="BE90" s="233">
        <f>IF(N90="základní",J90,0)</f>
        <v>0</v>
      </c>
      <c r="BF90" s="233">
        <f>IF(N90="snížená",J90,0)</f>
        <v>0</v>
      </c>
      <c r="BG90" s="233">
        <f>IF(N90="zákl. přenesená",J90,0)</f>
        <v>0</v>
      </c>
      <c r="BH90" s="233">
        <f>IF(N90="sníž. přenesená",J90,0)</f>
        <v>0</v>
      </c>
      <c r="BI90" s="233">
        <f>IF(N90="nulová",J90,0)</f>
        <v>0</v>
      </c>
      <c r="BJ90" s="10" t="s">
        <v>23</v>
      </c>
      <c r="BK90" s="233">
        <f>ROUND(I90*H90,2)</f>
        <v>0</v>
      </c>
      <c r="BL90" s="10" t="s">
        <v>232</v>
      </c>
      <c r="BM90" s="10" t="s">
        <v>1048</v>
      </c>
    </row>
    <row r="91" spans="2:63" s="204" customFormat="1" ht="22.3" customHeight="1">
      <c r="B91" s="205"/>
      <c r="C91" s="206"/>
      <c r="D91" s="219" t="s">
        <v>73</v>
      </c>
      <c r="E91" s="220" t="s">
        <v>1049</v>
      </c>
      <c r="F91" s="220" t="s">
        <v>1050</v>
      </c>
      <c r="G91" s="206"/>
      <c r="H91" s="206"/>
      <c r="I91" s="209"/>
      <c r="J91" s="221">
        <f>BK91</f>
        <v>0</v>
      </c>
      <c r="K91" s="206"/>
      <c r="L91" s="211"/>
      <c r="M91" s="212"/>
      <c r="N91" s="213"/>
      <c r="O91" s="213"/>
      <c r="P91" s="214">
        <f>SUM(P92:P107)</f>
        <v>0</v>
      </c>
      <c r="Q91" s="213"/>
      <c r="R91" s="214">
        <f>SUM(R92:R107)</f>
        <v>0</v>
      </c>
      <c r="S91" s="213"/>
      <c r="T91" s="215">
        <f>SUM(T92:T107)</f>
        <v>0</v>
      </c>
      <c r="AR91" s="216" t="s">
        <v>81</v>
      </c>
      <c r="AT91" s="217" t="s">
        <v>73</v>
      </c>
      <c r="AU91" s="217" t="s">
        <v>81</v>
      </c>
      <c r="AY91" s="216" t="s">
        <v>152</v>
      </c>
      <c r="BK91" s="218">
        <f>SUM(BK92:BK107)</f>
        <v>0</v>
      </c>
    </row>
    <row r="92" spans="2:65" s="30" customFormat="1" ht="22.5" customHeight="1">
      <c r="B92" s="31"/>
      <c r="C92" s="274" t="s">
        <v>74</v>
      </c>
      <c r="D92" s="274" t="s">
        <v>233</v>
      </c>
      <c r="E92" s="275" t="s">
        <v>1051</v>
      </c>
      <c r="F92" s="276" t="s">
        <v>1052</v>
      </c>
      <c r="G92" s="277" t="s">
        <v>928</v>
      </c>
      <c r="H92" s="278">
        <v>1</v>
      </c>
      <c r="I92" s="279"/>
      <c r="J92" s="280">
        <f>ROUND(I92*H92,2)</f>
        <v>0</v>
      </c>
      <c r="K92" s="276"/>
      <c r="L92" s="281"/>
      <c r="M92" s="282"/>
      <c r="N92" s="283" t="s">
        <v>45</v>
      </c>
      <c r="O92" s="32"/>
      <c r="P92" s="231">
        <f>O92*H92</f>
        <v>0</v>
      </c>
      <c r="Q92" s="231">
        <v>0</v>
      </c>
      <c r="R92" s="231">
        <f>Q92*H92</f>
        <v>0</v>
      </c>
      <c r="S92" s="231">
        <v>0</v>
      </c>
      <c r="T92" s="232">
        <f>S92*H92</f>
        <v>0</v>
      </c>
      <c r="AR92" s="10" t="s">
        <v>313</v>
      </c>
      <c r="AT92" s="10" t="s">
        <v>233</v>
      </c>
      <c r="AU92" s="10" t="s">
        <v>167</v>
      </c>
      <c r="AY92" s="10" t="s">
        <v>152</v>
      </c>
      <c r="BE92" s="233">
        <f>IF(N92="základní",J92,0)</f>
        <v>0</v>
      </c>
      <c r="BF92" s="233">
        <f>IF(N92="snížená",J92,0)</f>
        <v>0</v>
      </c>
      <c r="BG92" s="233">
        <f>IF(N92="zákl. přenesená",J92,0)</f>
        <v>0</v>
      </c>
      <c r="BH92" s="233">
        <f>IF(N92="sníž. přenesená",J92,0)</f>
        <v>0</v>
      </c>
      <c r="BI92" s="233">
        <f>IF(N92="nulová",J92,0)</f>
        <v>0</v>
      </c>
      <c r="BJ92" s="10" t="s">
        <v>23</v>
      </c>
      <c r="BK92" s="233">
        <f>ROUND(I92*H92,2)</f>
        <v>0</v>
      </c>
      <c r="BL92" s="10" t="s">
        <v>232</v>
      </c>
      <c r="BM92" s="10" t="s">
        <v>23</v>
      </c>
    </row>
    <row r="93" spans="2:65" s="30" customFormat="1" ht="22.5" customHeight="1">
      <c r="B93" s="31"/>
      <c r="C93" s="274" t="s">
        <v>74</v>
      </c>
      <c r="D93" s="274" t="s">
        <v>233</v>
      </c>
      <c r="E93" s="275" t="s">
        <v>1053</v>
      </c>
      <c r="F93" s="276" t="s">
        <v>1054</v>
      </c>
      <c r="G93" s="277" t="s">
        <v>928</v>
      </c>
      <c r="H93" s="278">
        <v>1</v>
      </c>
      <c r="I93" s="279"/>
      <c r="J93" s="280">
        <f>ROUND(I93*H93,2)</f>
        <v>0</v>
      </c>
      <c r="K93" s="276"/>
      <c r="L93" s="281"/>
      <c r="M93" s="282"/>
      <c r="N93" s="283" t="s">
        <v>45</v>
      </c>
      <c r="O93" s="32"/>
      <c r="P93" s="231">
        <f>O93*H93</f>
        <v>0</v>
      </c>
      <c r="Q93" s="231">
        <v>0</v>
      </c>
      <c r="R93" s="231">
        <f>Q93*H93</f>
        <v>0</v>
      </c>
      <c r="S93" s="231">
        <v>0</v>
      </c>
      <c r="T93" s="232">
        <f>S93*H93</f>
        <v>0</v>
      </c>
      <c r="AR93" s="10" t="s">
        <v>808</v>
      </c>
      <c r="AT93" s="10" t="s">
        <v>233</v>
      </c>
      <c r="AU93" s="10" t="s">
        <v>167</v>
      </c>
      <c r="AY93" s="10" t="s">
        <v>152</v>
      </c>
      <c r="BE93" s="233">
        <f>IF(N93="základní",J93,0)</f>
        <v>0</v>
      </c>
      <c r="BF93" s="233">
        <f>IF(N93="snížená",J93,0)</f>
        <v>0</v>
      </c>
      <c r="BG93" s="233">
        <f>IF(N93="zákl. přenesená",J93,0)</f>
        <v>0</v>
      </c>
      <c r="BH93" s="233">
        <f>IF(N93="sníž. přenesená",J93,0)</f>
        <v>0</v>
      </c>
      <c r="BI93" s="233">
        <f>IF(N93="nulová",J93,0)</f>
        <v>0</v>
      </c>
      <c r="BJ93" s="10" t="s">
        <v>23</v>
      </c>
      <c r="BK93" s="233">
        <f>ROUND(I93*H93,2)</f>
        <v>0</v>
      </c>
      <c r="BL93" s="10" t="s">
        <v>808</v>
      </c>
      <c r="BM93" s="10" t="s">
        <v>81</v>
      </c>
    </row>
    <row r="94" spans="2:65" s="30" customFormat="1" ht="22.5" customHeight="1">
      <c r="B94" s="31"/>
      <c r="C94" s="274" t="s">
        <v>74</v>
      </c>
      <c r="D94" s="274" t="s">
        <v>233</v>
      </c>
      <c r="E94" s="275" t="s">
        <v>1055</v>
      </c>
      <c r="F94" s="276" t="s">
        <v>1056</v>
      </c>
      <c r="G94" s="277" t="s">
        <v>928</v>
      </c>
      <c r="H94" s="278">
        <v>1</v>
      </c>
      <c r="I94" s="279"/>
      <c r="J94" s="280">
        <f>ROUND(I94*H94,2)</f>
        <v>0</v>
      </c>
      <c r="K94" s="276"/>
      <c r="L94" s="281"/>
      <c r="M94" s="282"/>
      <c r="N94" s="283" t="s">
        <v>45</v>
      </c>
      <c r="O94" s="32"/>
      <c r="P94" s="231">
        <f>O94*H94</f>
        <v>0</v>
      </c>
      <c r="Q94" s="231">
        <v>0</v>
      </c>
      <c r="R94" s="231">
        <f>Q94*H94</f>
        <v>0</v>
      </c>
      <c r="S94" s="231">
        <v>0</v>
      </c>
      <c r="T94" s="232">
        <f>S94*H94</f>
        <v>0</v>
      </c>
      <c r="AR94" s="10" t="s">
        <v>313</v>
      </c>
      <c r="AT94" s="10" t="s">
        <v>233</v>
      </c>
      <c r="AU94" s="10" t="s">
        <v>167</v>
      </c>
      <c r="AY94" s="10" t="s">
        <v>152</v>
      </c>
      <c r="BE94" s="233">
        <f>IF(N94="základní",J94,0)</f>
        <v>0</v>
      </c>
      <c r="BF94" s="233">
        <f>IF(N94="snížená",J94,0)</f>
        <v>0</v>
      </c>
      <c r="BG94" s="233">
        <f>IF(N94="zákl. přenesená",J94,0)</f>
        <v>0</v>
      </c>
      <c r="BH94" s="233">
        <f>IF(N94="sníž. přenesená",J94,0)</f>
        <v>0</v>
      </c>
      <c r="BI94" s="233">
        <f>IF(N94="nulová",J94,0)</f>
        <v>0</v>
      </c>
      <c r="BJ94" s="10" t="s">
        <v>23</v>
      </c>
      <c r="BK94" s="233">
        <f>ROUND(I94*H94,2)</f>
        <v>0</v>
      </c>
      <c r="BL94" s="10" t="s">
        <v>232</v>
      </c>
      <c r="BM94" s="10" t="s">
        <v>167</v>
      </c>
    </row>
    <row r="95" spans="2:47" s="30" customFormat="1" ht="12.8">
      <c r="B95" s="31"/>
      <c r="C95" s="59"/>
      <c r="D95" s="237" t="s">
        <v>556</v>
      </c>
      <c r="E95" s="59"/>
      <c r="F95" s="286" t="s">
        <v>1057</v>
      </c>
      <c r="G95" s="59"/>
      <c r="H95" s="59"/>
      <c r="I95" s="187"/>
      <c r="J95" s="59"/>
      <c r="K95" s="59"/>
      <c r="L95" s="57"/>
      <c r="M95" s="285"/>
      <c r="N95" s="32"/>
      <c r="O95" s="32"/>
      <c r="P95" s="32"/>
      <c r="Q95" s="32"/>
      <c r="R95" s="32"/>
      <c r="S95" s="32"/>
      <c r="T95" s="79"/>
      <c r="AT95" s="10" t="s">
        <v>556</v>
      </c>
      <c r="AU95" s="10" t="s">
        <v>167</v>
      </c>
    </row>
    <row r="96" spans="2:65" s="30" customFormat="1" ht="22.5" customHeight="1">
      <c r="B96" s="31"/>
      <c r="C96" s="274" t="s">
        <v>74</v>
      </c>
      <c r="D96" s="274" t="s">
        <v>233</v>
      </c>
      <c r="E96" s="275" t="s">
        <v>1058</v>
      </c>
      <c r="F96" s="276" t="s">
        <v>1056</v>
      </c>
      <c r="G96" s="277" t="s">
        <v>928</v>
      </c>
      <c r="H96" s="278">
        <v>1</v>
      </c>
      <c r="I96" s="279"/>
      <c r="J96" s="280">
        <f>ROUND(I96*H96,2)</f>
        <v>0</v>
      </c>
      <c r="K96" s="276"/>
      <c r="L96" s="281"/>
      <c r="M96" s="282"/>
      <c r="N96" s="283" t="s">
        <v>45</v>
      </c>
      <c r="O96" s="32"/>
      <c r="P96" s="231">
        <f>O96*H96</f>
        <v>0</v>
      </c>
      <c r="Q96" s="231">
        <v>0</v>
      </c>
      <c r="R96" s="231">
        <f>Q96*H96</f>
        <v>0</v>
      </c>
      <c r="S96" s="231">
        <v>0</v>
      </c>
      <c r="T96" s="232">
        <f>S96*H96</f>
        <v>0</v>
      </c>
      <c r="AR96" s="10" t="s">
        <v>313</v>
      </c>
      <c r="AT96" s="10" t="s">
        <v>233</v>
      </c>
      <c r="AU96" s="10" t="s">
        <v>167</v>
      </c>
      <c r="AY96" s="10" t="s">
        <v>152</v>
      </c>
      <c r="BE96" s="233">
        <f>IF(N96="základní",J96,0)</f>
        <v>0</v>
      </c>
      <c r="BF96" s="233">
        <f>IF(N96="snížená",J96,0)</f>
        <v>0</v>
      </c>
      <c r="BG96" s="233">
        <f>IF(N96="zákl. přenesená",J96,0)</f>
        <v>0</v>
      </c>
      <c r="BH96" s="233">
        <f>IF(N96="sníž. přenesená",J96,0)</f>
        <v>0</v>
      </c>
      <c r="BI96" s="233">
        <f>IF(N96="nulová",J96,0)</f>
        <v>0</v>
      </c>
      <c r="BJ96" s="10" t="s">
        <v>23</v>
      </c>
      <c r="BK96" s="233">
        <f>ROUND(I96*H96,2)</f>
        <v>0</v>
      </c>
      <c r="BL96" s="10" t="s">
        <v>232</v>
      </c>
      <c r="BM96" s="10" t="s">
        <v>159</v>
      </c>
    </row>
    <row r="97" spans="2:47" s="30" customFormat="1" ht="12.8">
      <c r="B97" s="31"/>
      <c r="C97" s="59"/>
      <c r="D97" s="237" t="s">
        <v>556</v>
      </c>
      <c r="E97" s="59"/>
      <c r="F97" s="286" t="s">
        <v>1059</v>
      </c>
      <c r="G97" s="59"/>
      <c r="H97" s="59"/>
      <c r="I97" s="187"/>
      <c r="J97" s="59"/>
      <c r="K97" s="59"/>
      <c r="L97" s="57"/>
      <c r="M97" s="285"/>
      <c r="N97" s="32"/>
      <c r="O97" s="32"/>
      <c r="P97" s="32"/>
      <c r="Q97" s="32"/>
      <c r="R97" s="32"/>
      <c r="S97" s="32"/>
      <c r="T97" s="79"/>
      <c r="AT97" s="10" t="s">
        <v>556</v>
      </c>
      <c r="AU97" s="10" t="s">
        <v>167</v>
      </c>
    </row>
    <row r="98" spans="2:65" s="30" customFormat="1" ht="22.5" customHeight="1">
      <c r="B98" s="31"/>
      <c r="C98" s="274" t="s">
        <v>74</v>
      </c>
      <c r="D98" s="274" t="s">
        <v>233</v>
      </c>
      <c r="E98" s="275" t="s">
        <v>1060</v>
      </c>
      <c r="F98" s="276" t="s">
        <v>1061</v>
      </c>
      <c r="G98" s="277" t="s">
        <v>928</v>
      </c>
      <c r="H98" s="278">
        <v>3</v>
      </c>
      <c r="I98" s="279"/>
      <c r="J98" s="280">
        <f>ROUND(I98*H98,2)</f>
        <v>0</v>
      </c>
      <c r="K98" s="276"/>
      <c r="L98" s="281"/>
      <c r="M98" s="282"/>
      <c r="N98" s="283" t="s">
        <v>45</v>
      </c>
      <c r="O98" s="32"/>
      <c r="P98" s="231">
        <f>O98*H98</f>
        <v>0</v>
      </c>
      <c r="Q98" s="231">
        <v>0</v>
      </c>
      <c r="R98" s="231">
        <f>Q98*H98</f>
        <v>0</v>
      </c>
      <c r="S98" s="231">
        <v>0</v>
      </c>
      <c r="T98" s="232">
        <f>S98*H98</f>
        <v>0</v>
      </c>
      <c r="AR98" s="10" t="s">
        <v>808</v>
      </c>
      <c r="AT98" s="10" t="s">
        <v>233</v>
      </c>
      <c r="AU98" s="10" t="s">
        <v>167</v>
      </c>
      <c r="AY98" s="10" t="s">
        <v>152</v>
      </c>
      <c r="BE98" s="233">
        <f>IF(N98="základní",J98,0)</f>
        <v>0</v>
      </c>
      <c r="BF98" s="233">
        <f>IF(N98="snížená",J98,0)</f>
        <v>0</v>
      </c>
      <c r="BG98" s="233">
        <f>IF(N98="zákl. přenesená",J98,0)</f>
        <v>0</v>
      </c>
      <c r="BH98" s="233">
        <f>IF(N98="sníž. přenesená",J98,0)</f>
        <v>0</v>
      </c>
      <c r="BI98" s="233">
        <f>IF(N98="nulová",J98,0)</f>
        <v>0</v>
      </c>
      <c r="BJ98" s="10" t="s">
        <v>23</v>
      </c>
      <c r="BK98" s="233">
        <f>ROUND(I98*H98,2)</f>
        <v>0</v>
      </c>
      <c r="BL98" s="10" t="s">
        <v>808</v>
      </c>
      <c r="BM98" s="10" t="s">
        <v>181</v>
      </c>
    </row>
    <row r="99" spans="2:65" s="30" customFormat="1" ht="22.5" customHeight="1">
      <c r="B99" s="31"/>
      <c r="C99" s="274" t="s">
        <v>74</v>
      </c>
      <c r="D99" s="274" t="s">
        <v>233</v>
      </c>
      <c r="E99" s="275" t="s">
        <v>1062</v>
      </c>
      <c r="F99" s="276" t="s">
        <v>1063</v>
      </c>
      <c r="G99" s="277" t="s">
        <v>928</v>
      </c>
      <c r="H99" s="278">
        <v>3</v>
      </c>
      <c r="I99" s="279"/>
      <c r="J99" s="280">
        <f>ROUND(I99*H99,2)</f>
        <v>0</v>
      </c>
      <c r="K99" s="276"/>
      <c r="L99" s="281"/>
      <c r="M99" s="282"/>
      <c r="N99" s="283" t="s">
        <v>45</v>
      </c>
      <c r="O99" s="32"/>
      <c r="P99" s="231">
        <f>O99*H99</f>
        <v>0</v>
      </c>
      <c r="Q99" s="231">
        <v>0</v>
      </c>
      <c r="R99" s="231">
        <f>Q99*H99</f>
        <v>0</v>
      </c>
      <c r="S99" s="231">
        <v>0</v>
      </c>
      <c r="T99" s="232">
        <f>S99*H99</f>
        <v>0</v>
      </c>
      <c r="AR99" s="10" t="s">
        <v>808</v>
      </c>
      <c r="AT99" s="10" t="s">
        <v>233</v>
      </c>
      <c r="AU99" s="10" t="s">
        <v>167</v>
      </c>
      <c r="AY99" s="10" t="s">
        <v>152</v>
      </c>
      <c r="BE99" s="233">
        <f>IF(N99="základní",J99,0)</f>
        <v>0</v>
      </c>
      <c r="BF99" s="233">
        <f>IF(N99="snížená",J99,0)</f>
        <v>0</v>
      </c>
      <c r="BG99" s="233">
        <f>IF(N99="zákl. přenesená",J99,0)</f>
        <v>0</v>
      </c>
      <c r="BH99" s="233">
        <f>IF(N99="sníž. přenesená",J99,0)</f>
        <v>0</v>
      </c>
      <c r="BI99" s="233">
        <f>IF(N99="nulová",J99,0)</f>
        <v>0</v>
      </c>
      <c r="BJ99" s="10" t="s">
        <v>23</v>
      </c>
      <c r="BK99" s="233">
        <f>ROUND(I99*H99,2)</f>
        <v>0</v>
      </c>
      <c r="BL99" s="10" t="s">
        <v>808</v>
      </c>
      <c r="BM99" s="10" t="s">
        <v>187</v>
      </c>
    </row>
    <row r="100" spans="2:65" s="30" customFormat="1" ht="22.5" customHeight="1">
      <c r="B100" s="31"/>
      <c r="C100" s="274" t="s">
        <v>74</v>
      </c>
      <c r="D100" s="274" t="s">
        <v>233</v>
      </c>
      <c r="E100" s="275" t="s">
        <v>1064</v>
      </c>
      <c r="F100" s="276" t="s">
        <v>1065</v>
      </c>
      <c r="G100" s="277" t="s">
        <v>928</v>
      </c>
      <c r="H100" s="278">
        <v>1</v>
      </c>
      <c r="I100" s="279"/>
      <c r="J100" s="280">
        <f>ROUND(I100*H100,2)</f>
        <v>0</v>
      </c>
      <c r="K100" s="276"/>
      <c r="L100" s="281"/>
      <c r="M100" s="282"/>
      <c r="N100" s="283" t="s">
        <v>45</v>
      </c>
      <c r="O100" s="32"/>
      <c r="P100" s="231">
        <f>O100*H100</f>
        <v>0</v>
      </c>
      <c r="Q100" s="231">
        <v>0</v>
      </c>
      <c r="R100" s="231">
        <f>Q100*H100</f>
        <v>0</v>
      </c>
      <c r="S100" s="231">
        <v>0</v>
      </c>
      <c r="T100" s="232">
        <f>S100*H100</f>
        <v>0</v>
      </c>
      <c r="AR100" s="10" t="s">
        <v>808</v>
      </c>
      <c r="AT100" s="10" t="s">
        <v>233</v>
      </c>
      <c r="AU100" s="10" t="s">
        <v>167</v>
      </c>
      <c r="AY100" s="10" t="s">
        <v>152</v>
      </c>
      <c r="BE100" s="233">
        <f>IF(N100="základní",J100,0)</f>
        <v>0</v>
      </c>
      <c r="BF100" s="233">
        <f>IF(N100="snížená",J100,0)</f>
        <v>0</v>
      </c>
      <c r="BG100" s="233">
        <f>IF(N100="zákl. přenesená",J100,0)</f>
        <v>0</v>
      </c>
      <c r="BH100" s="233">
        <f>IF(N100="sníž. přenesená",J100,0)</f>
        <v>0</v>
      </c>
      <c r="BI100" s="233">
        <f>IF(N100="nulová",J100,0)</f>
        <v>0</v>
      </c>
      <c r="BJ100" s="10" t="s">
        <v>23</v>
      </c>
      <c r="BK100" s="233">
        <f>ROUND(I100*H100,2)</f>
        <v>0</v>
      </c>
      <c r="BL100" s="10" t="s">
        <v>808</v>
      </c>
      <c r="BM100" s="10" t="s">
        <v>1066</v>
      </c>
    </row>
    <row r="101" spans="2:65" s="30" customFormat="1" ht="22.5" customHeight="1">
      <c r="B101" s="31"/>
      <c r="C101" s="274" t="s">
        <v>74</v>
      </c>
      <c r="D101" s="274" t="s">
        <v>233</v>
      </c>
      <c r="E101" s="275" t="s">
        <v>1067</v>
      </c>
      <c r="F101" s="276" t="s">
        <v>1068</v>
      </c>
      <c r="G101" s="277" t="s">
        <v>928</v>
      </c>
      <c r="H101" s="278">
        <v>1</v>
      </c>
      <c r="I101" s="279"/>
      <c r="J101" s="280">
        <f>ROUND(I101*H101,2)</f>
        <v>0</v>
      </c>
      <c r="K101" s="276"/>
      <c r="L101" s="281"/>
      <c r="M101" s="282"/>
      <c r="N101" s="283" t="s">
        <v>45</v>
      </c>
      <c r="O101" s="32"/>
      <c r="P101" s="231">
        <f>O101*H101</f>
        <v>0</v>
      </c>
      <c r="Q101" s="231">
        <v>0</v>
      </c>
      <c r="R101" s="231">
        <f>Q101*H101</f>
        <v>0</v>
      </c>
      <c r="S101" s="231">
        <v>0</v>
      </c>
      <c r="T101" s="232">
        <f>S101*H101</f>
        <v>0</v>
      </c>
      <c r="AR101" s="10" t="s">
        <v>808</v>
      </c>
      <c r="AT101" s="10" t="s">
        <v>233</v>
      </c>
      <c r="AU101" s="10" t="s">
        <v>167</v>
      </c>
      <c r="AY101" s="10" t="s">
        <v>152</v>
      </c>
      <c r="BE101" s="233">
        <f>IF(N101="základní",J101,0)</f>
        <v>0</v>
      </c>
      <c r="BF101" s="233">
        <f>IF(N101="snížená",J101,0)</f>
        <v>0</v>
      </c>
      <c r="BG101" s="233">
        <f>IF(N101="zákl. přenesená",J101,0)</f>
        <v>0</v>
      </c>
      <c r="BH101" s="233">
        <f>IF(N101="sníž. přenesená",J101,0)</f>
        <v>0</v>
      </c>
      <c r="BI101" s="233">
        <f>IF(N101="nulová",J101,0)</f>
        <v>0</v>
      </c>
      <c r="BJ101" s="10" t="s">
        <v>23</v>
      </c>
      <c r="BK101" s="233">
        <f>ROUND(I101*H101,2)</f>
        <v>0</v>
      </c>
      <c r="BL101" s="10" t="s">
        <v>808</v>
      </c>
      <c r="BM101" s="10" t="s">
        <v>197</v>
      </c>
    </row>
    <row r="102" spans="2:65" s="30" customFormat="1" ht="22.5" customHeight="1">
      <c r="B102" s="31"/>
      <c r="C102" s="274" t="s">
        <v>74</v>
      </c>
      <c r="D102" s="274" t="s">
        <v>233</v>
      </c>
      <c r="E102" s="275" t="s">
        <v>1069</v>
      </c>
      <c r="F102" s="276" t="s">
        <v>1070</v>
      </c>
      <c r="G102" s="277" t="s">
        <v>928</v>
      </c>
      <c r="H102" s="278">
        <v>1</v>
      </c>
      <c r="I102" s="279"/>
      <c r="J102" s="280">
        <f>ROUND(I102*H102,2)</f>
        <v>0</v>
      </c>
      <c r="K102" s="276"/>
      <c r="L102" s="281"/>
      <c r="M102" s="282"/>
      <c r="N102" s="283" t="s">
        <v>45</v>
      </c>
      <c r="O102" s="32"/>
      <c r="P102" s="231">
        <f>O102*H102</f>
        <v>0</v>
      </c>
      <c r="Q102" s="231">
        <v>0</v>
      </c>
      <c r="R102" s="231">
        <f>Q102*H102</f>
        <v>0</v>
      </c>
      <c r="S102" s="231">
        <v>0</v>
      </c>
      <c r="T102" s="232">
        <f>S102*H102</f>
        <v>0</v>
      </c>
      <c r="AR102" s="10" t="s">
        <v>808</v>
      </c>
      <c r="AT102" s="10" t="s">
        <v>233</v>
      </c>
      <c r="AU102" s="10" t="s">
        <v>167</v>
      </c>
      <c r="AY102" s="10" t="s">
        <v>152</v>
      </c>
      <c r="BE102" s="233">
        <f>IF(N102="základní",J102,0)</f>
        <v>0</v>
      </c>
      <c r="BF102" s="233">
        <f>IF(N102="snížená",J102,0)</f>
        <v>0</v>
      </c>
      <c r="BG102" s="233">
        <f>IF(N102="zákl. přenesená",J102,0)</f>
        <v>0</v>
      </c>
      <c r="BH102" s="233">
        <f>IF(N102="sníž. přenesená",J102,0)</f>
        <v>0</v>
      </c>
      <c r="BI102" s="233">
        <f>IF(N102="nulová",J102,0)</f>
        <v>0</v>
      </c>
      <c r="BJ102" s="10" t="s">
        <v>23</v>
      </c>
      <c r="BK102" s="233">
        <f>ROUND(I102*H102,2)</f>
        <v>0</v>
      </c>
      <c r="BL102" s="10" t="s">
        <v>808</v>
      </c>
      <c r="BM102" s="10" t="s">
        <v>203</v>
      </c>
    </row>
    <row r="103" spans="2:65" s="30" customFormat="1" ht="22.5" customHeight="1">
      <c r="B103" s="31"/>
      <c r="C103" s="274" t="s">
        <v>74</v>
      </c>
      <c r="D103" s="274" t="s">
        <v>233</v>
      </c>
      <c r="E103" s="275" t="s">
        <v>1071</v>
      </c>
      <c r="F103" s="276" t="s">
        <v>1072</v>
      </c>
      <c r="G103" s="277" t="s">
        <v>157</v>
      </c>
      <c r="H103" s="278">
        <v>2</v>
      </c>
      <c r="I103" s="279"/>
      <c r="J103" s="280">
        <f>ROUND(I103*H103,2)</f>
        <v>0</v>
      </c>
      <c r="K103" s="276"/>
      <c r="L103" s="281"/>
      <c r="M103" s="282"/>
      <c r="N103" s="283" t="s">
        <v>45</v>
      </c>
      <c r="O103" s="32"/>
      <c r="P103" s="231">
        <f>O103*H103</f>
        <v>0</v>
      </c>
      <c r="Q103" s="231">
        <v>0</v>
      </c>
      <c r="R103" s="231">
        <f>Q103*H103</f>
        <v>0</v>
      </c>
      <c r="S103" s="231">
        <v>0</v>
      </c>
      <c r="T103" s="232">
        <f>S103*H103</f>
        <v>0</v>
      </c>
      <c r="AR103" s="10" t="s">
        <v>808</v>
      </c>
      <c r="AT103" s="10" t="s">
        <v>233</v>
      </c>
      <c r="AU103" s="10" t="s">
        <v>167</v>
      </c>
      <c r="AY103" s="10" t="s">
        <v>152</v>
      </c>
      <c r="BE103" s="233">
        <f>IF(N103="základní",J103,0)</f>
        <v>0</v>
      </c>
      <c r="BF103" s="233">
        <f>IF(N103="snížená",J103,0)</f>
        <v>0</v>
      </c>
      <c r="BG103" s="233">
        <f>IF(N103="zákl. přenesená",J103,0)</f>
        <v>0</v>
      </c>
      <c r="BH103" s="233">
        <f>IF(N103="sníž. přenesená",J103,0)</f>
        <v>0</v>
      </c>
      <c r="BI103" s="233">
        <f>IF(N103="nulová",J103,0)</f>
        <v>0</v>
      </c>
      <c r="BJ103" s="10" t="s">
        <v>23</v>
      </c>
      <c r="BK103" s="233">
        <f>ROUND(I103*H103,2)</f>
        <v>0</v>
      </c>
      <c r="BL103" s="10" t="s">
        <v>808</v>
      </c>
      <c r="BM103" s="10" t="s">
        <v>28</v>
      </c>
    </row>
    <row r="104" spans="2:65" s="30" customFormat="1" ht="22.5" customHeight="1">
      <c r="B104" s="31"/>
      <c r="C104" s="274" t="s">
        <v>74</v>
      </c>
      <c r="D104" s="274" t="s">
        <v>233</v>
      </c>
      <c r="E104" s="275" t="s">
        <v>1073</v>
      </c>
      <c r="F104" s="276" t="s">
        <v>1074</v>
      </c>
      <c r="G104" s="277" t="s">
        <v>157</v>
      </c>
      <c r="H104" s="278">
        <v>6</v>
      </c>
      <c r="I104" s="279"/>
      <c r="J104" s="280">
        <f>ROUND(I104*H104,2)</f>
        <v>0</v>
      </c>
      <c r="K104" s="276"/>
      <c r="L104" s="281"/>
      <c r="M104" s="282"/>
      <c r="N104" s="283" t="s">
        <v>45</v>
      </c>
      <c r="O104" s="32"/>
      <c r="P104" s="231">
        <f>O104*H104</f>
        <v>0</v>
      </c>
      <c r="Q104" s="231">
        <v>0</v>
      </c>
      <c r="R104" s="231">
        <f>Q104*H104</f>
        <v>0</v>
      </c>
      <c r="S104" s="231">
        <v>0</v>
      </c>
      <c r="T104" s="232">
        <f>S104*H104</f>
        <v>0</v>
      </c>
      <c r="AR104" s="10" t="s">
        <v>808</v>
      </c>
      <c r="AT104" s="10" t="s">
        <v>233</v>
      </c>
      <c r="AU104" s="10" t="s">
        <v>167</v>
      </c>
      <c r="AY104" s="10" t="s">
        <v>152</v>
      </c>
      <c r="BE104" s="233">
        <f>IF(N104="základní",J104,0)</f>
        <v>0</v>
      </c>
      <c r="BF104" s="233">
        <f>IF(N104="snížená",J104,0)</f>
        <v>0</v>
      </c>
      <c r="BG104" s="233">
        <f>IF(N104="zákl. přenesená",J104,0)</f>
        <v>0</v>
      </c>
      <c r="BH104" s="233">
        <f>IF(N104="sníž. přenesená",J104,0)</f>
        <v>0</v>
      </c>
      <c r="BI104" s="233">
        <f>IF(N104="nulová",J104,0)</f>
        <v>0</v>
      </c>
      <c r="BJ104" s="10" t="s">
        <v>23</v>
      </c>
      <c r="BK104" s="233">
        <f>ROUND(I104*H104,2)</f>
        <v>0</v>
      </c>
      <c r="BL104" s="10" t="s">
        <v>808</v>
      </c>
      <c r="BM104" s="10" t="s">
        <v>210</v>
      </c>
    </row>
    <row r="105" spans="2:65" s="30" customFormat="1" ht="22.5" customHeight="1">
      <c r="B105" s="31"/>
      <c r="C105" s="274" t="s">
        <v>74</v>
      </c>
      <c r="D105" s="274" t="s">
        <v>233</v>
      </c>
      <c r="E105" s="275" t="s">
        <v>1075</v>
      </c>
      <c r="F105" s="276" t="s">
        <v>1076</v>
      </c>
      <c r="G105" s="277" t="s">
        <v>157</v>
      </c>
      <c r="H105" s="278">
        <v>2</v>
      </c>
      <c r="I105" s="279"/>
      <c r="J105" s="280">
        <f>ROUND(I105*H105,2)</f>
        <v>0</v>
      </c>
      <c r="K105" s="276"/>
      <c r="L105" s="281"/>
      <c r="M105" s="282"/>
      <c r="N105" s="283" t="s">
        <v>45</v>
      </c>
      <c r="O105" s="32"/>
      <c r="P105" s="231">
        <f>O105*H105</f>
        <v>0</v>
      </c>
      <c r="Q105" s="231">
        <v>0</v>
      </c>
      <c r="R105" s="231">
        <f>Q105*H105</f>
        <v>0</v>
      </c>
      <c r="S105" s="231">
        <v>0</v>
      </c>
      <c r="T105" s="232">
        <f>S105*H105</f>
        <v>0</v>
      </c>
      <c r="AR105" s="10" t="s">
        <v>808</v>
      </c>
      <c r="AT105" s="10" t="s">
        <v>233</v>
      </c>
      <c r="AU105" s="10" t="s">
        <v>167</v>
      </c>
      <c r="AY105" s="10" t="s">
        <v>152</v>
      </c>
      <c r="BE105" s="233">
        <f>IF(N105="základní",J105,0)</f>
        <v>0</v>
      </c>
      <c r="BF105" s="233">
        <f>IF(N105="snížená",J105,0)</f>
        <v>0</v>
      </c>
      <c r="BG105" s="233">
        <f>IF(N105="zákl. přenesená",J105,0)</f>
        <v>0</v>
      </c>
      <c r="BH105" s="233">
        <f>IF(N105="sníž. přenesená",J105,0)</f>
        <v>0</v>
      </c>
      <c r="BI105" s="233">
        <f>IF(N105="nulová",J105,0)</f>
        <v>0</v>
      </c>
      <c r="BJ105" s="10" t="s">
        <v>23</v>
      </c>
      <c r="BK105" s="233">
        <f>ROUND(I105*H105,2)</f>
        <v>0</v>
      </c>
      <c r="BL105" s="10" t="s">
        <v>808</v>
      </c>
      <c r="BM105" s="10" t="s">
        <v>214</v>
      </c>
    </row>
    <row r="106" spans="2:47" s="30" customFormat="1" ht="12.8">
      <c r="B106" s="31"/>
      <c r="C106" s="59"/>
      <c r="D106" s="237" t="s">
        <v>556</v>
      </c>
      <c r="E106" s="59"/>
      <c r="F106" s="286" t="s">
        <v>1077</v>
      </c>
      <c r="G106" s="59"/>
      <c r="H106" s="59"/>
      <c r="I106" s="187"/>
      <c r="J106" s="59"/>
      <c r="K106" s="59"/>
      <c r="L106" s="57"/>
      <c r="M106" s="285"/>
      <c r="N106" s="32"/>
      <c r="O106" s="32"/>
      <c r="P106" s="32"/>
      <c r="Q106" s="32"/>
      <c r="R106" s="32"/>
      <c r="S106" s="32"/>
      <c r="T106" s="79"/>
      <c r="AT106" s="10" t="s">
        <v>556</v>
      </c>
      <c r="AU106" s="10" t="s">
        <v>167</v>
      </c>
    </row>
    <row r="107" spans="2:65" s="30" customFormat="1" ht="22.5" customHeight="1">
      <c r="B107" s="31"/>
      <c r="C107" s="274" t="s">
        <v>74</v>
      </c>
      <c r="D107" s="274" t="s">
        <v>233</v>
      </c>
      <c r="E107" s="275" t="s">
        <v>1078</v>
      </c>
      <c r="F107" s="276" t="s">
        <v>1079</v>
      </c>
      <c r="G107" s="277" t="s">
        <v>257</v>
      </c>
      <c r="H107" s="278">
        <v>5</v>
      </c>
      <c r="I107" s="279"/>
      <c r="J107" s="280">
        <f>ROUND(I107*H107,2)</f>
        <v>0</v>
      </c>
      <c r="K107" s="276"/>
      <c r="L107" s="281"/>
      <c r="M107" s="282"/>
      <c r="N107" s="283" t="s">
        <v>45</v>
      </c>
      <c r="O107" s="32"/>
      <c r="P107" s="231">
        <f>O107*H107</f>
        <v>0</v>
      </c>
      <c r="Q107" s="231">
        <v>0</v>
      </c>
      <c r="R107" s="231">
        <f>Q107*H107</f>
        <v>0</v>
      </c>
      <c r="S107" s="231">
        <v>0</v>
      </c>
      <c r="T107" s="232">
        <f>S107*H107</f>
        <v>0</v>
      </c>
      <c r="AR107" s="10" t="s">
        <v>808</v>
      </c>
      <c r="AT107" s="10" t="s">
        <v>233</v>
      </c>
      <c r="AU107" s="10" t="s">
        <v>167</v>
      </c>
      <c r="AY107" s="10" t="s">
        <v>152</v>
      </c>
      <c r="BE107" s="233">
        <f>IF(N107="základní",J107,0)</f>
        <v>0</v>
      </c>
      <c r="BF107" s="233">
        <f>IF(N107="snížená",J107,0)</f>
        <v>0</v>
      </c>
      <c r="BG107" s="233">
        <f>IF(N107="zákl. přenesená",J107,0)</f>
        <v>0</v>
      </c>
      <c r="BH107" s="233">
        <f>IF(N107="sníž. přenesená",J107,0)</f>
        <v>0</v>
      </c>
      <c r="BI107" s="233">
        <f>IF(N107="nulová",J107,0)</f>
        <v>0</v>
      </c>
      <c r="BJ107" s="10" t="s">
        <v>23</v>
      </c>
      <c r="BK107" s="233">
        <f>ROUND(I107*H107,2)</f>
        <v>0</v>
      </c>
      <c r="BL107" s="10" t="s">
        <v>808</v>
      </c>
      <c r="BM107" s="10" t="s">
        <v>218</v>
      </c>
    </row>
    <row r="108" spans="2:63" s="204" customFormat="1" ht="22.3" customHeight="1">
      <c r="B108" s="205"/>
      <c r="C108" s="206"/>
      <c r="D108" s="219" t="s">
        <v>73</v>
      </c>
      <c r="E108" s="220" t="s">
        <v>1080</v>
      </c>
      <c r="F108" s="220" t="s">
        <v>1081</v>
      </c>
      <c r="G108" s="206"/>
      <c r="H108" s="206"/>
      <c r="I108" s="209"/>
      <c r="J108" s="221">
        <f>BK108</f>
        <v>0</v>
      </c>
      <c r="K108" s="206"/>
      <c r="L108" s="211"/>
      <c r="M108" s="212"/>
      <c r="N108" s="213"/>
      <c r="O108" s="213"/>
      <c r="P108" s="214">
        <f>SUM(P109:P111)</f>
        <v>0</v>
      </c>
      <c r="Q108" s="213"/>
      <c r="R108" s="214">
        <f>SUM(R109:R111)</f>
        <v>0</v>
      </c>
      <c r="S108" s="213"/>
      <c r="T108" s="215">
        <f>SUM(T109:T111)</f>
        <v>0</v>
      </c>
      <c r="AR108" s="216" t="s">
        <v>81</v>
      </c>
      <c r="AT108" s="217" t="s">
        <v>73</v>
      </c>
      <c r="AU108" s="217" t="s">
        <v>81</v>
      </c>
      <c r="AY108" s="216" t="s">
        <v>152</v>
      </c>
      <c r="BK108" s="218">
        <f>SUM(BK109:BK111)</f>
        <v>0</v>
      </c>
    </row>
    <row r="109" spans="2:65" s="30" customFormat="1" ht="22.5" customHeight="1">
      <c r="B109" s="31"/>
      <c r="C109" s="222" t="s">
        <v>74</v>
      </c>
      <c r="D109" s="222" t="s">
        <v>154</v>
      </c>
      <c r="E109" s="223" t="s">
        <v>1082</v>
      </c>
      <c r="F109" s="224" t="s">
        <v>1083</v>
      </c>
      <c r="G109" s="225" t="s">
        <v>928</v>
      </c>
      <c r="H109" s="226">
        <v>1</v>
      </c>
      <c r="I109" s="227"/>
      <c r="J109" s="228">
        <f>ROUND(I109*H109,2)</f>
        <v>0</v>
      </c>
      <c r="K109" s="224"/>
      <c r="L109" s="57"/>
      <c r="M109" s="229"/>
      <c r="N109" s="230" t="s">
        <v>45</v>
      </c>
      <c r="O109" s="32"/>
      <c r="P109" s="231">
        <f>O109*H109</f>
        <v>0</v>
      </c>
      <c r="Q109" s="231">
        <v>0</v>
      </c>
      <c r="R109" s="231">
        <f>Q109*H109</f>
        <v>0</v>
      </c>
      <c r="S109" s="231">
        <v>0</v>
      </c>
      <c r="T109" s="232">
        <f>S109*H109</f>
        <v>0</v>
      </c>
      <c r="AR109" s="10" t="s">
        <v>232</v>
      </c>
      <c r="AT109" s="10" t="s">
        <v>154</v>
      </c>
      <c r="AU109" s="10" t="s">
        <v>167</v>
      </c>
      <c r="AY109" s="10" t="s">
        <v>152</v>
      </c>
      <c r="BE109" s="233">
        <f>IF(N109="základní",J109,0)</f>
        <v>0</v>
      </c>
      <c r="BF109" s="233">
        <f>IF(N109="snížená",J109,0)</f>
        <v>0</v>
      </c>
      <c r="BG109" s="233">
        <f>IF(N109="zákl. přenesená",J109,0)</f>
        <v>0</v>
      </c>
      <c r="BH109" s="233">
        <f>IF(N109="sníž. přenesená",J109,0)</f>
        <v>0</v>
      </c>
      <c r="BI109" s="233">
        <f>IF(N109="nulová",J109,0)</f>
        <v>0</v>
      </c>
      <c r="BJ109" s="10" t="s">
        <v>23</v>
      </c>
      <c r="BK109" s="233">
        <f>ROUND(I109*H109,2)</f>
        <v>0</v>
      </c>
      <c r="BL109" s="10" t="s">
        <v>232</v>
      </c>
      <c r="BM109" s="10" t="s">
        <v>222</v>
      </c>
    </row>
    <row r="110" spans="2:65" s="30" customFormat="1" ht="22.5" customHeight="1">
      <c r="B110" s="31"/>
      <c r="C110" s="222" t="s">
        <v>74</v>
      </c>
      <c r="D110" s="222" t="s">
        <v>154</v>
      </c>
      <c r="E110" s="223" t="s">
        <v>1084</v>
      </c>
      <c r="F110" s="224" t="s">
        <v>1085</v>
      </c>
      <c r="G110" s="225" t="s">
        <v>928</v>
      </c>
      <c r="H110" s="226">
        <v>2</v>
      </c>
      <c r="I110" s="227"/>
      <c r="J110" s="228">
        <f>ROUND(I110*H110,2)</f>
        <v>0</v>
      </c>
      <c r="K110" s="224"/>
      <c r="L110" s="57"/>
      <c r="M110" s="229"/>
      <c r="N110" s="230" t="s">
        <v>45</v>
      </c>
      <c r="O110" s="32"/>
      <c r="P110" s="231">
        <f>O110*H110</f>
        <v>0</v>
      </c>
      <c r="Q110" s="231">
        <v>0</v>
      </c>
      <c r="R110" s="231">
        <f>Q110*H110</f>
        <v>0</v>
      </c>
      <c r="S110" s="231">
        <v>0</v>
      </c>
      <c r="T110" s="232">
        <f>S110*H110</f>
        <v>0</v>
      </c>
      <c r="AR110" s="10" t="s">
        <v>232</v>
      </c>
      <c r="AT110" s="10" t="s">
        <v>154</v>
      </c>
      <c r="AU110" s="10" t="s">
        <v>167</v>
      </c>
      <c r="AY110" s="10" t="s">
        <v>152</v>
      </c>
      <c r="BE110" s="233">
        <f>IF(N110="základní",J110,0)</f>
        <v>0</v>
      </c>
      <c r="BF110" s="233">
        <f>IF(N110="snížená",J110,0)</f>
        <v>0</v>
      </c>
      <c r="BG110" s="233">
        <f>IF(N110="zákl. přenesená",J110,0)</f>
        <v>0</v>
      </c>
      <c r="BH110" s="233">
        <f>IF(N110="sníž. přenesená",J110,0)</f>
        <v>0</v>
      </c>
      <c r="BI110" s="233">
        <f>IF(N110="nulová",J110,0)</f>
        <v>0</v>
      </c>
      <c r="BJ110" s="10" t="s">
        <v>23</v>
      </c>
      <c r="BK110" s="233">
        <f>ROUND(I110*H110,2)</f>
        <v>0</v>
      </c>
      <c r="BL110" s="10" t="s">
        <v>232</v>
      </c>
      <c r="BM110" s="10" t="s">
        <v>10</v>
      </c>
    </row>
    <row r="111" spans="2:65" s="30" customFormat="1" ht="22.5" customHeight="1">
      <c r="B111" s="31"/>
      <c r="C111" s="222" t="s">
        <v>74</v>
      </c>
      <c r="D111" s="222" t="s">
        <v>154</v>
      </c>
      <c r="E111" s="223" t="s">
        <v>1086</v>
      </c>
      <c r="F111" s="224" t="s">
        <v>1087</v>
      </c>
      <c r="G111" s="225" t="s">
        <v>1047</v>
      </c>
      <c r="H111" s="293"/>
      <c r="I111" s="227"/>
      <c r="J111" s="228">
        <f>ROUND(I111*H111,2)</f>
        <v>0</v>
      </c>
      <c r="K111" s="224"/>
      <c r="L111" s="57"/>
      <c r="M111" s="229"/>
      <c r="N111" s="230" t="s">
        <v>45</v>
      </c>
      <c r="O111" s="32"/>
      <c r="P111" s="231">
        <f>O111*H111</f>
        <v>0</v>
      </c>
      <c r="Q111" s="231">
        <v>0</v>
      </c>
      <c r="R111" s="231">
        <f>Q111*H111</f>
        <v>0</v>
      </c>
      <c r="S111" s="231">
        <v>0</v>
      </c>
      <c r="T111" s="232">
        <f>S111*H111</f>
        <v>0</v>
      </c>
      <c r="AR111" s="10" t="s">
        <v>232</v>
      </c>
      <c r="AT111" s="10" t="s">
        <v>154</v>
      </c>
      <c r="AU111" s="10" t="s">
        <v>167</v>
      </c>
      <c r="AY111" s="10" t="s">
        <v>152</v>
      </c>
      <c r="BE111" s="233">
        <f>IF(N111="základní",J111,0)</f>
        <v>0</v>
      </c>
      <c r="BF111" s="233">
        <f>IF(N111="snížená",J111,0)</f>
        <v>0</v>
      </c>
      <c r="BG111" s="233">
        <f>IF(N111="zákl. přenesená",J111,0)</f>
        <v>0</v>
      </c>
      <c r="BH111" s="233">
        <f>IF(N111="sníž. přenesená",J111,0)</f>
        <v>0</v>
      </c>
      <c r="BI111" s="233">
        <f>IF(N111="nulová",J111,0)</f>
        <v>0</v>
      </c>
      <c r="BJ111" s="10" t="s">
        <v>23</v>
      </c>
      <c r="BK111" s="233">
        <f>ROUND(I111*H111,2)</f>
        <v>0</v>
      </c>
      <c r="BL111" s="10" t="s">
        <v>232</v>
      </c>
      <c r="BM111" s="10" t="s">
        <v>232</v>
      </c>
    </row>
    <row r="112" spans="2:63" s="204" customFormat="1" ht="22.3" customHeight="1">
      <c r="B112" s="205"/>
      <c r="C112" s="206"/>
      <c r="D112" s="219" t="s">
        <v>73</v>
      </c>
      <c r="E112" s="220" t="s">
        <v>1088</v>
      </c>
      <c r="F112" s="220" t="s">
        <v>1089</v>
      </c>
      <c r="G112" s="206"/>
      <c r="H112" s="206"/>
      <c r="I112" s="209"/>
      <c r="J112" s="221">
        <f>BK112</f>
        <v>0</v>
      </c>
      <c r="K112" s="206"/>
      <c r="L112" s="211"/>
      <c r="M112" s="212"/>
      <c r="N112" s="213"/>
      <c r="O112" s="213"/>
      <c r="P112" s="214">
        <f>SUM(P113:P115)</f>
        <v>0</v>
      </c>
      <c r="Q112" s="213"/>
      <c r="R112" s="214">
        <f>SUM(R113:R115)</f>
        <v>0</v>
      </c>
      <c r="S112" s="213"/>
      <c r="T112" s="215">
        <f>SUM(T113:T115)</f>
        <v>0</v>
      </c>
      <c r="AR112" s="216" t="s">
        <v>23</v>
      </c>
      <c r="AT112" s="217" t="s">
        <v>73</v>
      </c>
      <c r="AU112" s="217" t="s">
        <v>81</v>
      </c>
      <c r="AY112" s="216" t="s">
        <v>152</v>
      </c>
      <c r="BK112" s="218">
        <f>SUM(BK113:BK115)</f>
        <v>0</v>
      </c>
    </row>
    <row r="113" spans="2:65" s="30" customFormat="1" ht="22.5" customHeight="1">
      <c r="B113" s="31"/>
      <c r="C113" s="222" t="s">
        <v>81</v>
      </c>
      <c r="D113" s="222" t="s">
        <v>154</v>
      </c>
      <c r="E113" s="223" t="s">
        <v>1090</v>
      </c>
      <c r="F113" s="224" t="s">
        <v>1091</v>
      </c>
      <c r="G113" s="225" t="s">
        <v>1047</v>
      </c>
      <c r="H113" s="293"/>
      <c r="I113" s="227"/>
      <c r="J113" s="228">
        <f>ROUND(I113*H113,2)</f>
        <v>0</v>
      </c>
      <c r="K113" s="224"/>
      <c r="L113" s="57"/>
      <c r="M113" s="229"/>
      <c r="N113" s="230" t="s">
        <v>45</v>
      </c>
      <c r="O113" s="32"/>
      <c r="P113" s="231">
        <f>O113*H113</f>
        <v>0</v>
      </c>
      <c r="Q113" s="231">
        <v>0</v>
      </c>
      <c r="R113" s="231">
        <f>Q113*H113</f>
        <v>0</v>
      </c>
      <c r="S113" s="231">
        <v>0</v>
      </c>
      <c r="T113" s="232">
        <f>S113*H113</f>
        <v>0</v>
      </c>
      <c r="AR113" s="10" t="s">
        <v>232</v>
      </c>
      <c r="AT113" s="10" t="s">
        <v>154</v>
      </c>
      <c r="AU113" s="10" t="s">
        <v>167</v>
      </c>
      <c r="AY113" s="10" t="s">
        <v>152</v>
      </c>
      <c r="BE113" s="233">
        <f>IF(N113="základní",J113,0)</f>
        <v>0</v>
      </c>
      <c r="BF113" s="233">
        <f>IF(N113="snížená",J113,0)</f>
        <v>0</v>
      </c>
      <c r="BG113" s="233">
        <f>IF(N113="zákl. přenesená",J113,0)</f>
        <v>0</v>
      </c>
      <c r="BH113" s="233">
        <f>IF(N113="sníž. přenesená",J113,0)</f>
        <v>0</v>
      </c>
      <c r="BI113" s="233">
        <f>IF(N113="nulová",J113,0)</f>
        <v>0</v>
      </c>
      <c r="BJ113" s="10" t="s">
        <v>23</v>
      </c>
      <c r="BK113" s="233">
        <f>ROUND(I113*H113,2)</f>
        <v>0</v>
      </c>
      <c r="BL113" s="10" t="s">
        <v>232</v>
      </c>
      <c r="BM113" s="10" t="s">
        <v>1092</v>
      </c>
    </row>
    <row r="114" spans="2:65" s="30" customFormat="1" ht="22.5" customHeight="1">
      <c r="B114" s="31"/>
      <c r="C114" s="222" t="s">
        <v>74</v>
      </c>
      <c r="D114" s="222" t="s">
        <v>154</v>
      </c>
      <c r="E114" s="223" t="s">
        <v>1093</v>
      </c>
      <c r="F114" s="224" t="s">
        <v>1094</v>
      </c>
      <c r="G114" s="225" t="s">
        <v>1095</v>
      </c>
      <c r="H114" s="226">
        <v>16</v>
      </c>
      <c r="I114" s="227"/>
      <c r="J114" s="228">
        <f>ROUND(I114*H114,2)</f>
        <v>0</v>
      </c>
      <c r="K114" s="224"/>
      <c r="L114" s="57"/>
      <c r="M114" s="229"/>
      <c r="N114" s="230" t="s">
        <v>45</v>
      </c>
      <c r="O114" s="32"/>
      <c r="P114" s="231">
        <f>O114*H114</f>
        <v>0</v>
      </c>
      <c r="Q114" s="231">
        <v>0</v>
      </c>
      <c r="R114" s="231">
        <f>Q114*H114</f>
        <v>0</v>
      </c>
      <c r="S114" s="231">
        <v>0</v>
      </c>
      <c r="T114" s="232">
        <f>S114*H114</f>
        <v>0</v>
      </c>
      <c r="AR114" s="10" t="s">
        <v>232</v>
      </c>
      <c r="AT114" s="10" t="s">
        <v>154</v>
      </c>
      <c r="AU114" s="10" t="s">
        <v>167</v>
      </c>
      <c r="AY114" s="10" t="s">
        <v>152</v>
      </c>
      <c r="BE114" s="233">
        <f>IF(N114="základní",J114,0)</f>
        <v>0</v>
      </c>
      <c r="BF114" s="233">
        <f>IF(N114="snížená",J114,0)</f>
        <v>0</v>
      </c>
      <c r="BG114" s="233">
        <f>IF(N114="zákl. přenesená",J114,0)</f>
        <v>0</v>
      </c>
      <c r="BH114" s="233">
        <f>IF(N114="sníž. přenesená",J114,0)</f>
        <v>0</v>
      </c>
      <c r="BI114" s="233">
        <f>IF(N114="nulová",J114,0)</f>
        <v>0</v>
      </c>
      <c r="BJ114" s="10" t="s">
        <v>23</v>
      </c>
      <c r="BK114" s="233">
        <f>ROUND(I114*H114,2)</f>
        <v>0</v>
      </c>
      <c r="BL114" s="10" t="s">
        <v>232</v>
      </c>
      <c r="BM114" s="10" t="s">
        <v>244</v>
      </c>
    </row>
    <row r="115" spans="2:65" s="30" customFormat="1" ht="22.5" customHeight="1">
      <c r="B115" s="31"/>
      <c r="C115" s="222" t="s">
        <v>74</v>
      </c>
      <c r="D115" s="222" t="s">
        <v>154</v>
      </c>
      <c r="E115" s="223" t="s">
        <v>1096</v>
      </c>
      <c r="F115" s="224" t="s">
        <v>1097</v>
      </c>
      <c r="G115" s="225" t="s">
        <v>1095</v>
      </c>
      <c r="H115" s="226">
        <v>10</v>
      </c>
      <c r="I115" s="227"/>
      <c r="J115" s="228">
        <f>ROUND(I115*H115,2)</f>
        <v>0</v>
      </c>
      <c r="K115" s="224"/>
      <c r="L115" s="57"/>
      <c r="M115" s="229"/>
      <c r="N115" s="294" t="s">
        <v>45</v>
      </c>
      <c r="O115" s="295"/>
      <c r="P115" s="296">
        <f>O115*H115</f>
        <v>0</v>
      </c>
      <c r="Q115" s="296">
        <v>0</v>
      </c>
      <c r="R115" s="296">
        <f>Q115*H115</f>
        <v>0</v>
      </c>
      <c r="S115" s="296">
        <v>0</v>
      </c>
      <c r="T115" s="297">
        <f>S115*H115</f>
        <v>0</v>
      </c>
      <c r="AR115" s="10" t="s">
        <v>232</v>
      </c>
      <c r="AT115" s="10" t="s">
        <v>154</v>
      </c>
      <c r="AU115" s="10" t="s">
        <v>167</v>
      </c>
      <c r="AY115" s="10" t="s">
        <v>152</v>
      </c>
      <c r="BE115" s="233">
        <f>IF(N115="základní",J115,0)</f>
        <v>0</v>
      </c>
      <c r="BF115" s="233">
        <f>IF(N115="snížená",J115,0)</f>
        <v>0</v>
      </c>
      <c r="BG115" s="233">
        <f>IF(N115="zákl. přenesená",J115,0)</f>
        <v>0</v>
      </c>
      <c r="BH115" s="233">
        <f>IF(N115="sníž. přenesená",J115,0)</f>
        <v>0</v>
      </c>
      <c r="BI115" s="233">
        <f>IF(N115="nulová",J115,0)</f>
        <v>0</v>
      </c>
      <c r="BJ115" s="10" t="s">
        <v>23</v>
      </c>
      <c r="BK115" s="233">
        <f>ROUND(I115*H115,2)</f>
        <v>0</v>
      </c>
      <c r="BL115" s="10" t="s">
        <v>232</v>
      </c>
      <c r="BM115" s="10" t="s">
        <v>249</v>
      </c>
    </row>
    <row r="116" spans="2:12" s="30" customFormat="1" ht="6.95" customHeight="1">
      <c r="B116" s="52"/>
      <c r="C116" s="53"/>
      <c r="D116" s="53"/>
      <c r="E116" s="53"/>
      <c r="F116" s="53"/>
      <c r="G116" s="53"/>
      <c r="H116" s="53"/>
      <c r="I116" s="161"/>
      <c r="J116" s="53"/>
      <c r="K116" s="53"/>
      <c r="L116" s="57"/>
    </row>
  </sheetData>
  <autoFilter ref="C86:K115"/>
  <mergeCells count="12">
    <mergeCell ref="G1:H1"/>
    <mergeCell ref="L2:V2"/>
    <mergeCell ref="E7:H7"/>
    <mergeCell ref="E9:H9"/>
    <mergeCell ref="E11:H11"/>
    <mergeCell ref="E26:H26"/>
    <mergeCell ref="E47:H47"/>
    <mergeCell ref="E49:H49"/>
    <mergeCell ref="E51:H51"/>
    <mergeCell ref="E75:H75"/>
    <mergeCell ref="E77:H77"/>
    <mergeCell ref="E79:H79"/>
  </mergeCells>
  <hyperlinks>
    <hyperlink ref="F1" location="C2" display="1) Krycí list soupisu"/>
    <hyperlink ref="G1" location="C58" display="2) Rekapitulace"/>
    <hyperlink ref="J1" location="C86" display="3) Soupis prací"/>
    <hyperlink ref="L1" location="'Rekapitulace stavby'!C2" display="Rekapitulace stavby"/>
  </hyperlinks>
  <printOptions/>
  <pageMargins left="0.583333333333333" right="0.583333333333333" top="0.583333333333333" bottom="0.583333333333333" header="0.511805555555555" footer="0"/>
  <pageSetup fitToHeight="100" fitToWidth="1" horizontalDpi="300" verticalDpi="300" orientation="landscape" paperSize="9" copies="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57"/>
  <sheetViews>
    <sheetView showGridLines="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3" customWidth="1"/>
    <col min="10" max="10" width="23.5" style="0" customWidth="1"/>
    <col min="11" max="11" width="15.5" style="0" customWidth="1"/>
    <col min="12" max="12" width="8.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32" max="43" width="8.5" style="0" customWidth="1"/>
    <col min="44" max="65" width="9.33203125" style="0" hidden="1" customWidth="1"/>
    <col min="66" max="1025" width="8.5" style="0" customWidth="1"/>
  </cols>
  <sheetData>
    <row r="1" spans="1:70" ht="21.85" customHeight="1">
      <c r="A1" s="6"/>
      <c r="B1" s="134"/>
      <c r="C1" s="134"/>
      <c r="D1" s="135" t="s">
        <v>1</v>
      </c>
      <c r="E1" s="134"/>
      <c r="F1" s="136" t="s">
        <v>99</v>
      </c>
      <c r="G1" s="136" t="s">
        <v>100</v>
      </c>
      <c r="H1" s="136"/>
      <c r="I1" s="137"/>
      <c r="J1" s="136" t="s">
        <v>101</v>
      </c>
      <c r="K1" s="135" t="s">
        <v>102</v>
      </c>
      <c r="L1" s="136" t="s">
        <v>103</v>
      </c>
      <c r="M1" s="136"/>
      <c r="N1" s="136"/>
      <c r="O1" s="136"/>
      <c r="P1" s="136"/>
      <c r="Q1" s="136"/>
      <c r="R1" s="136"/>
      <c r="S1" s="136"/>
      <c r="T1" s="136"/>
      <c r="U1" s="5"/>
      <c r="V1" s="5"/>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row>
    <row r="2" spans="3:46" ht="36.95" customHeight="1">
      <c r="L2" s="9"/>
      <c r="M2" s="9"/>
      <c r="N2" s="9"/>
      <c r="O2" s="9"/>
      <c r="P2" s="9"/>
      <c r="Q2" s="9"/>
      <c r="R2" s="9"/>
      <c r="S2" s="9"/>
      <c r="T2" s="9"/>
      <c r="U2" s="9"/>
      <c r="V2" s="9"/>
      <c r="AT2" s="10" t="s">
        <v>92</v>
      </c>
    </row>
    <row r="3" spans="2:46" ht="6.95" customHeight="1">
      <c r="B3" s="11"/>
      <c r="C3" s="12"/>
      <c r="D3" s="12"/>
      <c r="E3" s="12"/>
      <c r="F3" s="12"/>
      <c r="G3" s="12"/>
      <c r="H3" s="12"/>
      <c r="I3" s="138"/>
      <c r="J3" s="12"/>
      <c r="K3" s="13"/>
      <c r="AT3" s="10" t="s">
        <v>81</v>
      </c>
    </row>
    <row r="4" spans="2:46" ht="36.95" customHeight="1">
      <c r="B4" s="14"/>
      <c r="C4" s="15"/>
      <c r="D4" s="16" t="s">
        <v>104</v>
      </c>
      <c r="E4" s="15"/>
      <c r="F4" s="15"/>
      <c r="G4" s="15"/>
      <c r="H4" s="15"/>
      <c r="I4" s="139"/>
      <c r="J4" s="15"/>
      <c r="K4" s="17"/>
      <c r="M4" s="18" t="s">
        <v>12</v>
      </c>
      <c r="AT4" s="10" t="s">
        <v>6</v>
      </c>
    </row>
    <row r="5" spans="2:11" ht="6.95" customHeight="1">
      <c r="B5" s="14"/>
      <c r="C5" s="15"/>
      <c r="D5" s="15"/>
      <c r="E5" s="15"/>
      <c r="F5" s="15"/>
      <c r="G5" s="15"/>
      <c r="H5" s="15"/>
      <c r="I5" s="139"/>
      <c r="J5" s="15"/>
      <c r="K5" s="17"/>
    </row>
    <row r="6" spans="2:11" ht="12.8">
      <c r="B6" s="14"/>
      <c r="C6" s="15"/>
      <c r="D6" s="25" t="s">
        <v>18</v>
      </c>
      <c r="E6" s="15"/>
      <c r="F6" s="15"/>
      <c r="G6" s="15"/>
      <c r="H6" s="15"/>
      <c r="I6" s="139"/>
      <c r="J6" s="15"/>
      <c r="K6" s="17"/>
    </row>
    <row r="7" spans="2:11" ht="22.5" customHeight="1">
      <c r="B7" s="14"/>
      <c r="C7" s="15"/>
      <c r="D7" s="15"/>
      <c r="E7" s="140" t="str">
        <f>'Rekapitulace stavby'!K6</f>
        <v>NZM Valtice</v>
      </c>
      <c r="F7" s="140"/>
      <c r="G7" s="140"/>
      <c r="H7" s="140"/>
      <c r="I7" s="139"/>
      <c r="J7" s="15"/>
      <c r="K7" s="17"/>
    </row>
    <row r="8" spans="2:11" ht="12.8">
      <c r="B8" s="14"/>
      <c r="C8" s="15"/>
      <c r="D8" s="25" t="s">
        <v>105</v>
      </c>
      <c r="E8" s="15"/>
      <c r="F8" s="15"/>
      <c r="G8" s="15"/>
      <c r="H8" s="15"/>
      <c r="I8" s="139"/>
      <c r="J8" s="15"/>
      <c r="K8" s="17"/>
    </row>
    <row r="9" spans="2:11" s="30" customFormat="1" ht="22.5" customHeight="1">
      <c r="B9" s="31"/>
      <c r="C9" s="32"/>
      <c r="D9" s="32"/>
      <c r="E9" s="140" t="s">
        <v>106</v>
      </c>
      <c r="F9" s="140"/>
      <c r="G9" s="140"/>
      <c r="H9" s="140"/>
      <c r="I9" s="141"/>
      <c r="J9" s="32"/>
      <c r="K9" s="36"/>
    </row>
    <row r="10" spans="2:11" s="30" customFormat="1" ht="12.8">
      <c r="B10" s="31"/>
      <c r="C10" s="32"/>
      <c r="D10" s="25" t="s">
        <v>107</v>
      </c>
      <c r="E10" s="32"/>
      <c r="F10" s="32"/>
      <c r="G10" s="32"/>
      <c r="H10" s="32"/>
      <c r="I10" s="141"/>
      <c r="J10" s="32"/>
      <c r="K10" s="36"/>
    </row>
    <row r="11" spans="2:11" s="30" customFormat="1" ht="36.95" customHeight="1">
      <c r="B11" s="31"/>
      <c r="C11" s="32"/>
      <c r="D11" s="32"/>
      <c r="E11" s="69" t="s">
        <v>1098</v>
      </c>
      <c r="F11" s="69"/>
      <c r="G11" s="69"/>
      <c r="H11" s="69"/>
      <c r="I11" s="141"/>
      <c r="J11" s="32"/>
      <c r="K11" s="36"/>
    </row>
    <row r="12" spans="2:11" s="30" customFormat="1" ht="12.8">
      <c r="B12" s="31"/>
      <c r="C12" s="32"/>
      <c r="D12" s="32"/>
      <c r="E12" s="32"/>
      <c r="F12" s="32"/>
      <c r="G12" s="32"/>
      <c r="H12" s="32"/>
      <c r="I12" s="141"/>
      <c r="J12" s="32"/>
      <c r="K12" s="36"/>
    </row>
    <row r="13" spans="2:11" s="30" customFormat="1" ht="14.4" customHeight="1">
      <c r="B13" s="31"/>
      <c r="C13" s="32"/>
      <c r="D13" s="25" t="s">
        <v>21</v>
      </c>
      <c r="E13" s="32"/>
      <c r="F13" s="21"/>
      <c r="G13" s="32"/>
      <c r="H13" s="32"/>
      <c r="I13" s="142" t="s">
        <v>22</v>
      </c>
      <c r="J13" s="21"/>
      <c r="K13" s="36"/>
    </row>
    <row r="14" spans="2:11" s="30" customFormat="1" ht="14.4" customHeight="1">
      <c r="B14" s="31"/>
      <c r="C14" s="32"/>
      <c r="D14" s="25" t="s">
        <v>24</v>
      </c>
      <c r="E14" s="32"/>
      <c r="F14" s="21" t="s">
        <v>32</v>
      </c>
      <c r="G14" s="32"/>
      <c r="H14" s="32"/>
      <c r="I14" s="142" t="s">
        <v>26</v>
      </c>
      <c r="J14" s="72" t="str">
        <f>'Rekapitulace stavby'!AN8</f>
        <v>1.5.2016</v>
      </c>
      <c r="K14" s="36"/>
    </row>
    <row r="15" spans="2:11" s="30" customFormat="1" ht="10.8" customHeight="1">
      <c r="B15" s="31"/>
      <c r="C15" s="32"/>
      <c r="D15" s="32"/>
      <c r="E15" s="32"/>
      <c r="F15" s="32"/>
      <c r="G15" s="32"/>
      <c r="H15" s="32"/>
      <c r="I15" s="141"/>
      <c r="J15" s="32"/>
      <c r="K15" s="36"/>
    </row>
    <row r="16" spans="2:11" s="30" customFormat="1" ht="14.4" customHeight="1">
      <c r="B16" s="31"/>
      <c r="C16" s="32"/>
      <c r="D16" s="25" t="s">
        <v>30</v>
      </c>
      <c r="E16" s="32"/>
      <c r="F16" s="32"/>
      <c r="G16" s="32"/>
      <c r="H16" s="32"/>
      <c r="I16" s="142" t="s">
        <v>31</v>
      </c>
      <c r="J16" s="21" t="str">
        <f>IF('Rekapitulace stavby'!AN10="","",'Rekapitulace stavby'!AN10)</f>
        <v/>
      </c>
      <c r="K16" s="36"/>
    </row>
    <row r="17" spans="2:11" s="30" customFormat="1" ht="18" customHeight="1">
      <c r="B17" s="31"/>
      <c r="C17" s="32"/>
      <c r="D17" s="32"/>
      <c r="E17" s="21" t="str">
        <f>IF('Rekapitulace stavby'!E11="","",'Rekapitulace stavby'!E11)</f>
        <v/>
      </c>
      <c r="F17" s="32"/>
      <c r="G17" s="32"/>
      <c r="H17" s="32"/>
      <c r="I17" s="142" t="s">
        <v>33</v>
      </c>
      <c r="J17" s="21" t="str">
        <f>IF('Rekapitulace stavby'!AN11="","",'Rekapitulace stavby'!AN11)</f>
        <v/>
      </c>
      <c r="K17" s="36"/>
    </row>
    <row r="18" spans="2:11" s="30" customFormat="1" ht="6.95" customHeight="1">
      <c r="B18" s="31"/>
      <c r="C18" s="32"/>
      <c r="D18" s="32"/>
      <c r="E18" s="32"/>
      <c r="F18" s="32"/>
      <c r="G18" s="32"/>
      <c r="H18" s="32"/>
      <c r="I18" s="141"/>
      <c r="J18" s="32"/>
      <c r="K18" s="36"/>
    </row>
    <row r="19" spans="2:11" s="30" customFormat="1" ht="14.4" customHeight="1">
      <c r="B19" s="31"/>
      <c r="C19" s="32"/>
      <c r="D19" s="25" t="s">
        <v>34</v>
      </c>
      <c r="E19" s="32"/>
      <c r="F19" s="32"/>
      <c r="G19" s="32"/>
      <c r="H19" s="32"/>
      <c r="I19" s="142" t="s">
        <v>31</v>
      </c>
      <c r="J19" s="21" t="str">
        <f>IF('Rekapitulace stavby'!AN13="Vyplň údaj","",IF('Rekapitulace stavby'!AN13="","",'Rekapitulace stavby'!AN13))</f>
        <v/>
      </c>
      <c r="K19" s="36"/>
    </row>
    <row r="20" spans="2:11" s="30" customFormat="1" ht="18" customHeight="1">
      <c r="B20" s="31"/>
      <c r="C20" s="32"/>
      <c r="D20" s="32"/>
      <c r="E20" s="21" t="str">
        <f>IF('Rekapitulace stavby'!E14="Vyplň údaj","",IF('Rekapitulace stavby'!E14="","",'Rekapitulace stavby'!E14))</f>
        <v/>
      </c>
      <c r="F20" s="32"/>
      <c r="G20" s="32"/>
      <c r="H20" s="32"/>
      <c r="I20" s="142" t="s">
        <v>33</v>
      </c>
      <c r="J20" s="21" t="str">
        <f>IF('Rekapitulace stavby'!AN14="Vyplň údaj","",IF('Rekapitulace stavby'!AN14="","",'Rekapitulace stavby'!AN14))</f>
        <v/>
      </c>
      <c r="K20" s="36"/>
    </row>
    <row r="21" spans="2:11" s="30" customFormat="1" ht="6.95" customHeight="1">
      <c r="B21" s="31"/>
      <c r="C21" s="32"/>
      <c r="D21" s="32"/>
      <c r="E21" s="32"/>
      <c r="F21" s="32"/>
      <c r="G21" s="32"/>
      <c r="H21" s="32"/>
      <c r="I21" s="141"/>
      <c r="J21" s="32"/>
      <c r="K21" s="36"/>
    </row>
    <row r="22" spans="2:11" s="30" customFormat="1" ht="14.4" customHeight="1">
      <c r="B22" s="31"/>
      <c r="C22" s="32"/>
      <c r="D22" s="25" t="s">
        <v>36</v>
      </c>
      <c r="E22" s="32"/>
      <c r="F22" s="32"/>
      <c r="G22" s="32"/>
      <c r="H22" s="32"/>
      <c r="I22" s="142" t="s">
        <v>31</v>
      </c>
      <c r="J22" s="21" t="str">
        <f>IF('Rekapitulace stavby'!AN16="","",'Rekapitulace stavby'!AN16)</f>
        <v/>
      </c>
      <c r="K22" s="36"/>
    </row>
    <row r="23" spans="2:11" s="30" customFormat="1" ht="18" customHeight="1">
      <c r="B23" s="31"/>
      <c r="C23" s="32"/>
      <c r="D23" s="32"/>
      <c r="E23" s="21" t="str">
        <f>IF('Rekapitulace stavby'!E17="","",'Rekapitulace stavby'!E17)</f>
        <v/>
      </c>
      <c r="F23" s="32"/>
      <c r="G23" s="32"/>
      <c r="H23" s="32"/>
      <c r="I23" s="142" t="s">
        <v>33</v>
      </c>
      <c r="J23" s="21" t="str">
        <f>IF('Rekapitulace stavby'!AN17="","",'Rekapitulace stavby'!AN17)</f>
        <v/>
      </c>
      <c r="K23" s="36"/>
    </row>
    <row r="24" spans="2:11" s="30" customFormat="1" ht="6.95" customHeight="1">
      <c r="B24" s="31"/>
      <c r="C24" s="32"/>
      <c r="D24" s="32"/>
      <c r="E24" s="32"/>
      <c r="F24" s="32"/>
      <c r="G24" s="32"/>
      <c r="H24" s="32"/>
      <c r="I24" s="141"/>
      <c r="J24" s="32"/>
      <c r="K24" s="36"/>
    </row>
    <row r="25" spans="2:11" s="30" customFormat="1" ht="14.4" customHeight="1">
      <c r="B25" s="31"/>
      <c r="C25" s="32"/>
      <c r="D25" s="25" t="s">
        <v>38</v>
      </c>
      <c r="E25" s="32"/>
      <c r="F25" s="32"/>
      <c r="G25" s="32"/>
      <c r="H25" s="32"/>
      <c r="I25" s="141"/>
      <c r="J25" s="32"/>
      <c r="K25" s="36"/>
    </row>
    <row r="26" spans="2:11" s="143" customFormat="1" ht="22.5" customHeight="1">
      <c r="B26" s="144"/>
      <c r="C26" s="145"/>
      <c r="D26" s="145"/>
      <c r="E26" s="28" t="s">
        <v>1099</v>
      </c>
      <c r="F26" s="28"/>
      <c r="G26" s="28"/>
      <c r="H26" s="28"/>
      <c r="I26" s="146"/>
      <c r="J26" s="145"/>
      <c r="K26" s="147"/>
    </row>
    <row r="27" spans="2:11" s="30" customFormat="1" ht="6.95" customHeight="1">
      <c r="B27" s="31"/>
      <c r="C27" s="32"/>
      <c r="D27" s="32"/>
      <c r="E27" s="32"/>
      <c r="F27" s="32"/>
      <c r="G27" s="32"/>
      <c r="H27" s="32"/>
      <c r="I27" s="141"/>
      <c r="J27" s="32"/>
      <c r="K27" s="36"/>
    </row>
    <row r="28" spans="2:11" s="30" customFormat="1" ht="6.95" customHeight="1">
      <c r="B28" s="31"/>
      <c r="C28" s="32"/>
      <c r="D28" s="89"/>
      <c r="E28" s="89"/>
      <c r="F28" s="89"/>
      <c r="G28" s="89"/>
      <c r="H28" s="89"/>
      <c r="I28" s="148"/>
      <c r="J28" s="89"/>
      <c r="K28" s="149"/>
    </row>
    <row r="29" spans="2:11" s="30" customFormat="1" ht="25.5" customHeight="1">
      <c r="B29" s="31"/>
      <c r="C29" s="32"/>
      <c r="D29" s="150" t="s">
        <v>40</v>
      </c>
      <c r="E29" s="32"/>
      <c r="F29" s="32"/>
      <c r="G29" s="32"/>
      <c r="H29" s="32"/>
      <c r="I29" s="141"/>
      <c r="J29" s="94">
        <f>ROUND(J86,2)</f>
        <v>0</v>
      </c>
      <c r="K29" s="36"/>
    </row>
    <row r="30" spans="2:11" s="30" customFormat="1" ht="6.95" customHeight="1">
      <c r="B30" s="31"/>
      <c r="C30" s="32"/>
      <c r="D30" s="89"/>
      <c r="E30" s="89"/>
      <c r="F30" s="89"/>
      <c r="G30" s="89"/>
      <c r="H30" s="89"/>
      <c r="I30" s="148"/>
      <c r="J30" s="89"/>
      <c r="K30" s="149"/>
    </row>
    <row r="31" spans="2:11" s="30" customFormat="1" ht="14.4" customHeight="1">
      <c r="B31" s="31"/>
      <c r="C31" s="32"/>
      <c r="D31" s="32"/>
      <c r="E31" s="32"/>
      <c r="F31" s="37" t="s">
        <v>42</v>
      </c>
      <c r="G31" s="32"/>
      <c r="H31" s="32"/>
      <c r="I31" s="151" t="s">
        <v>41</v>
      </c>
      <c r="J31" s="37" t="s">
        <v>43</v>
      </c>
      <c r="K31" s="36"/>
    </row>
    <row r="32" spans="2:11" s="30" customFormat="1" ht="14.4" customHeight="1">
      <c r="B32" s="31"/>
      <c r="C32" s="32"/>
      <c r="D32" s="41" t="s">
        <v>44</v>
      </c>
      <c r="E32" s="41" t="s">
        <v>45</v>
      </c>
      <c r="F32" s="152">
        <f>ROUND(SUM(BE86:BE156),2)</f>
        <v>0</v>
      </c>
      <c r="G32" s="32"/>
      <c r="H32" s="32"/>
      <c r="I32" s="153">
        <v>0.21</v>
      </c>
      <c r="J32" s="152">
        <f>ROUND(ROUND((SUM(BE86:BE156)),2)*I32,2)</f>
        <v>0</v>
      </c>
      <c r="K32" s="36"/>
    </row>
    <row r="33" spans="2:11" s="30" customFormat="1" ht="14.4" customHeight="1">
      <c r="B33" s="31"/>
      <c r="C33" s="32"/>
      <c r="D33" s="32"/>
      <c r="E33" s="41" t="s">
        <v>46</v>
      </c>
      <c r="F33" s="152">
        <f>ROUND(SUM(BF86:BF156),2)</f>
        <v>0</v>
      </c>
      <c r="G33" s="32"/>
      <c r="H33" s="32"/>
      <c r="I33" s="153">
        <v>0.15</v>
      </c>
      <c r="J33" s="152">
        <f>ROUND(ROUND((SUM(BF86:BF156)),2)*I33,2)</f>
        <v>0</v>
      </c>
      <c r="K33" s="36"/>
    </row>
    <row r="34" spans="2:11" s="30" customFormat="1" ht="14.4" customHeight="1" hidden="1">
      <c r="B34" s="31"/>
      <c r="C34" s="32"/>
      <c r="D34" s="32"/>
      <c r="E34" s="41" t="s">
        <v>47</v>
      </c>
      <c r="F34" s="152">
        <f>ROUND(SUM(BG86:BG156),2)</f>
        <v>0</v>
      </c>
      <c r="G34" s="32"/>
      <c r="H34" s="32"/>
      <c r="I34" s="153">
        <v>0.21</v>
      </c>
      <c r="J34" s="152">
        <v>0</v>
      </c>
      <c r="K34" s="36"/>
    </row>
    <row r="35" spans="2:11" s="30" customFormat="1" ht="14.4" customHeight="1" hidden="1">
      <c r="B35" s="31"/>
      <c r="C35" s="32"/>
      <c r="D35" s="32"/>
      <c r="E35" s="41" t="s">
        <v>48</v>
      </c>
      <c r="F35" s="152">
        <f>ROUND(SUM(BH86:BH156),2)</f>
        <v>0</v>
      </c>
      <c r="G35" s="32"/>
      <c r="H35" s="32"/>
      <c r="I35" s="153">
        <v>0.15</v>
      </c>
      <c r="J35" s="152">
        <v>0</v>
      </c>
      <c r="K35" s="36"/>
    </row>
    <row r="36" spans="2:11" s="30" customFormat="1" ht="14.4" customHeight="1" hidden="1">
      <c r="B36" s="31"/>
      <c r="C36" s="32"/>
      <c r="D36" s="32"/>
      <c r="E36" s="41" t="s">
        <v>49</v>
      </c>
      <c r="F36" s="152">
        <f>ROUND(SUM(BI86:BI156),2)</f>
        <v>0</v>
      </c>
      <c r="G36" s="32"/>
      <c r="H36" s="32"/>
      <c r="I36" s="153">
        <v>0</v>
      </c>
      <c r="J36" s="152">
        <v>0</v>
      </c>
      <c r="K36" s="36"/>
    </row>
    <row r="37" spans="2:11" s="30" customFormat="1" ht="6.95" customHeight="1">
      <c r="B37" s="31"/>
      <c r="C37" s="32"/>
      <c r="D37" s="32"/>
      <c r="E37" s="32"/>
      <c r="F37" s="32"/>
      <c r="G37" s="32"/>
      <c r="H37" s="32"/>
      <c r="I37" s="141"/>
      <c r="J37" s="32"/>
      <c r="K37" s="36"/>
    </row>
    <row r="38" spans="2:11" s="30" customFormat="1" ht="25.5" customHeight="1">
      <c r="B38" s="31"/>
      <c r="C38" s="154"/>
      <c r="D38" s="155" t="s">
        <v>50</v>
      </c>
      <c r="E38" s="81"/>
      <c r="F38" s="81"/>
      <c r="G38" s="156" t="s">
        <v>51</v>
      </c>
      <c r="H38" s="157" t="s">
        <v>52</v>
      </c>
      <c r="I38" s="158"/>
      <c r="J38" s="159">
        <f>SUM(J29:J36)</f>
        <v>0</v>
      </c>
      <c r="K38" s="160"/>
    </row>
    <row r="39" spans="2:11" s="30" customFormat="1" ht="14.4" customHeight="1">
      <c r="B39" s="52"/>
      <c r="C39" s="53"/>
      <c r="D39" s="53"/>
      <c r="E39" s="53"/>
      <c r="F39" s="53"/>
      <c r="G39" s="53"/>
      <c r="H39" s="53"/>
      <c r="I39" s="161"/>
      <c r="J39" s="53"/>
      <c r="K39" s="54"/>
    </row>
    <row r="43" spans="2:11" s="30" customFormat="1" ht="6.95" customHeight="1">
      <c r="B43" s="162"/>
      <c r="C43" s="163"/>
      <c r="D43" s="163"/>
      <c r="E43" s="163"/>
      <c r="F43" s="163"/>
      <c r="G43" s="163"/>
      <c r="H43" s="163"/>
      <c r="I43" s="164"/>
      <c r="J43" s="163"/>
      <c r="K43" s="165"/>
    </row>
    <row r="44" spans="2:11" s="30" customFormat="1" ht="36.95" customHeight="1">
      <c r="B44" s="31"/>
      <c r="C44" s="16" t="s">
        <v>110</v>
      </c>
      <c r="D44" s="32"/>
      <c r="E44" s="32"/>
      <c r="F44" s="32"/>
      <c r="G44" s="32"/>
      <c r="H44" s="32"/>
      <c r="I44" s="141"/>
      <c r="J44" s="32"/>
      <c r="K44" s="36"/>
    </row>
    <row r="45" spans="2:11" s="30" customFormat="1" ht="6.95" customHeight="1">
      <c r="B45" s="31"/>
      <c r="C45" s="32"/>
      <c r="D45" s="32"/>
      <c r="E45" s="32"/>
      <c r="F45" s="32"/>
      <c r="G45" s="32"/>
      <c r="H45" s="32"/>
      <c r="I45" s="141"/>
      <c r="J45" s="32"/>
      <c r="K45" s="36"/>
    </row>
    <row r="46" spans="2:11" s="30" customFormat="1" ht="14.4" customHeight="1">
      <c r="B46" s="31"/>
      <c r="C46" s="25" t="s">
        <v>18</v>
      </c>
      <c r="D46" s="32"/>
      <c r="E46" s="32"/>
      <c r="F46" s="32"/>
      <c r="G46" s="32"/>
      <c r="H46" s="32"/>
      <c r="I46" s="141"/>
      <c r="J46" s="32"/>
      <c r="K46" s="36"/>
    </row>
    <row r="47" spans="2:11" s="30" customFormat="1" ht="22.5" customHeight="1">
      <c r="B47" s="31"/>
      <c r="C47" s="32"/>
      <c r="D47" s="32"/>
      <c r="E47" s="140" t="str">
        <f>E7</f>
        <v>NZM Valtice</v>
      </c>
      <c r="F47" s="140"/>
      <c r="G47" s="140"/>
      <c r="H47" s="140"/>
      <c r="I47" s="141"/>
      <c r="J47" s="32"/>
      <c r="K47" s="36"/>
    </row>
    <row r="48" spans="2:11" ht="12.8">
      <c r="B48" s="14"/>
      <c r="C48" s="25" t="s">
        <v>105</v>
      </c>
      <c r="D48" s="15"/>
      <c r="E48" s="15"/>
      <c r="F48" s="15"/>
      <c r="G48" s="15"/>
      <c r="H48" s="15"/>
      <c r="I48" s="139"/>
      <c r="J48" s="15"/>
      <c r="K48" s="17"/>
    </row>
    <row r="49" spans="2:11" s="30" customFormat="1" ht="22.5" customHeight="1">
      <c r="B49" s="31"/>
      <c r="C49" s="32"/>
      <c r="D49" s="32"/>
      <c r="E49" s="140" t="s">
        <v>106</v>
      </c>
      <c r="F49" s="140"/>
      <c r="G49" s="140"/>
      <c r="H49" s="140"/>
      <c r="I49" s="141"/>
      <c r="J49" s="32"/>
      <c r="K49" s="36"/>
    </row>
    <row r="50" spans="2:11" s="30" customFormat="1" ht="14.4" customHeight="1">
      <c r="B50" s="31"/>
      <c r="C50" s="25" t="s">
        <v>107</v>
      </c>
      <c r="D50" s="32"/>
      <c r="E50" s="32"/>
      <c r="F50" s="32"/>
      <c r="G50" s="32"/>
      <c r="H50" s="32"/>
      <c r="I50" s="141"/>
      <c r="J50" s="32"/>
      <c r="K50" s="36"/>
    </row>
    <row r="51" spans="2:11" s="30" customFormat="1" ht="23.25" customHeight="1">
      <c r="B51" s="31"/>
      <c r="C51" s="32"/>
      <c r="D51" s="32"/>
      <c r="E51" s="69" t="str">
        <f>E11</f>
        <v>05 - Silnoproudá elektroinstalace</v>
      </c>
      <c r="F51" s="69"/>
      <c r="G51" s="69"/>
      <c r="H51" s="69"/>
      <c r="I51" s="141"/>
      <c r="J51" s="32"/>
      <c r="K51" s="36"/>
    </row>
    <row r="52" spans="2:11" s="30" customFormat="1" ht="6.95" customHeight="1">
      <c r="B52" s="31"/>
      <c r="C52" s="32"/>
      <c r="D52" s="32"/>
      <c r="E52" s="32"/>
      <c r="F52" s="32"/>
      <c r="G52" s="32"/>
      <c r="H52" s="32"/>
      <c r="I52" s="141"/>
      <c r="J52" s="32"/>
      <c r="K52" s="36"/>
    </row>
    <row r="53" spans="2:11" s="30" customFormat="1" ht="18" customHeight="1">
      <c r="B53" s="31"/>
      <c r="C53" s="25" t="s">
        <v>24</v>
      </c>
      <c r="D53" s="32"/>
      <c r="E53" s="32"/>
      <c r="F53" s="21" t="str">
        <f>F14</f>
        <v/>
      </c>
      <c r="G53" s="32"/>
      <c r="H53" s="32"/>
      <c r="I53" s="142" t="s">
        <v>26</v>
      </c>
      <c r="J53" s="72" t="str">
        <f>IF(J14="","",J14)</f>
        <v>1.5.2016</v>
      </c>
      <c r="K53" s="36"/>
    </row>
    <row r="54" spans="2:11" s="30" customFormat="1" ht="6.95" customHeight="1">
      <c r="B54" s="31"/>
      <c r="C54" s="32"/>
      <c r="D54" s="32"/>
      <c r="E54" s="32"/>
      <c r="F54" s="32"/>
      <c r="G54" s="32"/>
      <c r="H54" s="32"/>
      <c r="I54" s="141"/>
      <c r="J54" s="32"/>
      <c r="K54" s="36"/>
    </row>
    <row r="55" spans="2:11" s="30" customFormat="1" ht="12.8">
      <c r="B55" s="31"/>
      <c r="C55" s="25" t="s">
        <v>30</v>
      </c>
      <c r="D55" s="32"/>
      <c r="E55" s="32"/>
      <c r="F55" s="21" t="str">
        <f>E17</f>
        <v/>
      </c>
      <c r="G55" s="32"/>
      <c r="H55" s="32"/>
      <c r="I55" s="142" t="s">
        <v>36</v>
      </c>
      <c r="J55" s="21" t="str">
        <f>E23</f>
        <v/>
      </c>
      <c r="K55" s="36"/>
    </row>
    <row r="56" spans="2:11" s="30" customFormat="1" ht="14.4" customHeight="1">
      <c r="B56" s="31"/>
      <c r="C56" s="25" t="s">
        <v>34</v>
      </c>
      <c r="D56" s="32"/>
      <c r="E56" s="32"/>
      <c r="F56" s="21" t="str">
        <f>IF(E20="","",E20)</f>
        <v/>
      </c>
      <c r="G56" s="32"/>
      <c r="H56" s="32"/>
      <c r="I56" s="141"/>
      <c r="J56" s="32"/>
      <c r="K56" s="36"/>
    </row>
    <row r="57" spans="2:11" s="30" customFormat="1" ht="10.3" customHeight="1">
      <c r="B57" s="31"/>
      <c r="C57" s="32"/>
      <c r="D57" s="32"/>
      <c r="E57" s="32"/>
      <c r="F57" s="32"/>
      <c r="G57" s="32"/>
      <c r="H57" s="32"/>
      <c r="I57" s="141"/>
      <c r="J57" s="32"/>
      <c r="K57" s="36"/>
    </row>
    <row r="58" spans="2:11" s="30" customFormat="1" ht="29.3" customHeight="1">
      <c r="B58" s="31"/>
      <c r="C58" s="166" t="s">
        <v>111</v>
      </c>
      <c r="D58" s="154"/>
      <c r="E58" s="154"/>
      <c r="F58" s="154"/>
      <c r="G58" s="154"/>
      <c r="H58" s="154"/>
      <c r="I58" s="167"/>
      <c r="J58" s="168" t="s">
        <v>112</v>
      </c>
      <c r="K58" s="169"/>
    </row>
    <row r="59" spans="2:11" s="30" customFormat="1" ht="10.3" customHeight="1">
      <c r="B59" s="31"/>
      <c r="C59" s="32"/>
      <c r="D59" s="32"/>
      <c r="E59" s="32"/>
      <c r="F59" s="32"/>
      <c r="G59" s="32"/>
      <c r="H59" s="32"/>
      <c r="I59" s="141"/>
      <c r="J59" s="32"/>
      <c r="K59" s="36"/>
    </row>
    <row r="60" spans="2:47" s="30" customFormat="1" ht="29.3" customHeight="1">
      <c r="B60" s="31"/>
      <c r="C60" s="170" t="s">
        <v>113</v>
      </c>
      <c r="D60" s="32"/>
      <c r="E60" s="32"/>
      <c r="F60" s="32"/>
      <c r="G60" s="32"/>
      <c r="H60" s="32"/>
      <c r="I60" s="141"/>
      <c r="J60" s="94">
        <f>J86</f>
        <v>0</v>
      </c>
      <c r="K60" s="36"/>
      <c r="AU60" s="10" t="s">
        <v>114</v>
      </c>
    </row>
    <row r="61" spans="2:11" s="171" customFormat="1" ht="24.95" customHeight="1">
      <c r="B61" s="172"/>
      <c r="C61" s="173"/>
      <c r="D61" s="174" t="s">
        <v>124</v>
      </c>
      <c r="E61" s="175"/>
      <c r="F61" s="175"/>
      <c r="G61" s="175"/>
      <c r="H61" s="175"/>
      <c r="I61" s="176"/>
      <c r="J61" s="177">
        <f>J87</f>
        <v>0</v>
      </c>
      <c r="K61" s="178"/>
    </row>
    <row r="62" spans="2:11" s="179" customFormat="1" ht="19.95" customHeight="1">
      <c r="B62" s="180"/>
      <c r="C62" s="181"/>
      <c r="D62" s="182" t="s">
        <v>1100</v>
      </c>
      <c r="E62" s="183"/>
      <c r="F62" s="183"/>
      <c r="G62" s="183"/>
      <c r="H62" s="183"/>
      <c r="I62" s="184"/>
      <c r="J62" s="185">
        <f>J88</f>
        <v>0</v>
      </c>
      <c r="K62" s="186"/>
    </row>
    <row r="63" spans="2:11" s="179" customFormat="1" ht="19.95" customHeight="1">
      <c r="B63" s="180"/>
      <c r="C63" s="181"/>
      <c r="D63" s="182" t="s">
        <v>1101</v>
      </c>
      <c r="E63" s="183"/>
      <c r="F63" s="183"/>
      <c r="G63" s="183"/>
      <c r="H63" s="183"/>
      <c r="I63" s="184"/>
      <c r="J63" s="185">
        <f>J92</f>
        <v>0</v>
      </c>
      <c r="K63" s="186"/>
    </row>
    <row r="64" spans="2:11" s="179" customFormat="1" ht="19.95" customHeight="1">
      <c r="B64" s="180"/>
      <c r="C64" s="181"/>
      <c r="D64" s="182" t="s">
        <v>1102</v>
      </c>
      <c r="E64" s="183"/>
      <c r="F64" s="183"/>
      <c r="G64" s="183"/>
      <c r="H64" s="183"/>
      <c r="I64" s="184"/>
      <c r="J64" s="185">
        <f>J97</f>
        <v>0</v>
      </c>
      <c r="K64" s="186"/>
    </row>
    <row r="65" spans="2:11" s="30" customFormat="1" ht="21.85" customHeight="1">
      <c r="B65" s="31"/>
      <c r="C65" s="32"/>
      <c r="D65" s="32"/>
      <c r="E65" s="32"/>
      <c r="F65" s="32"/>
      <c r="G65" s="32"/>
      <c r="H65" s="32"/>
      <c r="I65" s="141"/>
      <c r="J65" s="32"/>
      <c r="K65" s="36"/>
    </row>
    <row r="66" spans="2:11" s="30" customFormat="1" ht="6.95" customHeight="1">
      <c r="B66" s="52"/>
      <c r="C66" s="53"/>
      <c r="D66" s="53"/>
      <c r="E66" s="53"/>
      <c r="F66" s="53"/>
      <c r="G66" s="53"/>
      <c r="H66" s="53"/>
      <c r="I66" s="161"/>
      <c r="J66" s="53"/>
      <c r="K66" s="54"/>
    </row>
    <row r="70" spans="2:12" s="30" customFormat="1" ht="6.95" customHeight="1">
      <c r="B70" s="55"/>
      <c r="C70" s="56"/>
      <c r="D70" s="56"/>
      <c r="E70" s="56"/>
      <c r="F70" s="56"/>
      <c r="G70" s="56"/>
      <c r="H70" s="56"/>
      <c r="I70" s="164"/>
      <c r="J70" s="56"/>
      <c r="K70" s="56"/>
      <c r="L70" s="57"/>
    </row>
    <row r="71" spans="2:12" s="30" customFormat="1" ht="36.95" customHeight="1">
      <c r="B71" s="31"/>
      <c r="C71" s="58" t="s">
        <v>136</v>
      </c>
      <c r="D71" s="59"/>
      <c r="E71" s="59"/>
      <c r="F71" s="59"/>
      <c r="G71" s="59"/>
      <c r="H71" s="59"/>
      <c r="I71" s="187"/>
      <c r="J71" s="59"/>
      <c r="K71" s="59"/>
      <c r="L71" s="57"/>
    </row>
    <row r="72" spans="2:12" s="30" customFormat="1" ht="6.95" customHeight="1">
      <c r="B72" s="31"/>
      <c r="C72" s="59"/>
      <c r="D72" s="59"/>
      <c r="E72" s="59"/>
      <c r="F72" s="59"/>
      <c r="G72" s="59"/>
      <c r="H72" s="59"/>
      <c r="I72" s="187"/>
      <c r="J72" s="59"/>
      <c r="K72" s="59"/>
      <c r="L72" s="57"/>
    </row>
    <row r="73" spans="2:12" s="30" customFormat="1" ht="14.4" customHeight="1">
      <c r="B73" s="31"/>
      <c r="C73" s="62" t="s">
        <v>18</v>
      </c>
      <c r="D73" s="59"/>
      <c r="E73" s="59"/>
      <c r="F73" s="59"/>
      <c r="G73" s="59"/>
      <c r="H73" s="59"/>
      <c r="I73" s="187"/>
      <c r="J73" s="59"/>
      <c r="K73" s="59"/>
      <c r="L73" s="57"/>
    </row>
    <row r="74" spans="2:12" s="30" customFormat="1" ht="22.5" customHeight="1">
      <c r="B74" s="31"/>
      <c r="C74" s="59"/>
      <c r="D74" s="59"/>
      <c r="E74" s="140" t="str">
        <f>E7</f>
        <v>NZM Valtice</v>
      </c>
      <c r="F74" s="140"/>
      <c r="G74" s="140"/>
      <c r="H74" s="140"/>
      <c r="I74" s="187"/>
      <c r="J74" s="59"/>
      <c r="K74" s="59"/>
      <c r="L74" s="57"/>
    </row>
    <row r="75" spans="2:12" ht="12.8">
      <c r="B75" s="14"/>
      <c r="C75" s="62" t="s">
        <v>105</v>
      </c>
      <c r="D75" s="188"/>
      <c r="E75" s="188"/>
      <c r="F75" s="188"/>
      <c r="G75" s="188"/>
      <c r="H75" s="188"/>
      <c r="J75" s="188"/>
      <c r="K75" s="188"/>
      <c r="L75" s="189"/>
    </row>
    <row r="76" spans="2:12" s="30" customFormat="1" ht="22.5" customHeight="1">
      <c r="B76" s="31"/>
      <c r="C76" s="59"/>
      <c r="D76" s="59"/>
      <c r="E76" s="140" t="s">
        <v>106</v>
      </c>
      <c r="F76" s="140"/>
      <c r="G76" s="140"/>
      <c r="H76" s="140"/>
      <c r="I76" s="187"/>
      <c r="J76" s="59"/>
      <c r="K76" s="59"/>
      <c r="L76" s="57"/>
    </row>
    <row r="77" spans="2:12" s="30" customFormat="1" ht="14.4" customHeight="1">
      <c r="B77" s="31"/>
      <c r="C77" s="62" t="s">
        <v>107</v>
      </c>
      <c r="D77" s="59"/>
      <c r="E77" s="59"/>
      <c r="F77" s="59"/>
      <c r="G77" s="59"/>
      <c r="H77" s="59"/>
      <c r="I77" s="187"/>
      <c r="J77" s="59"/>
      <c r="K77" s="59"/>
      <c r="L77" s="57"/>
    </row>
    <row r="78" spans="2:12" s="30" customFormat="1" ht="23.25" customHeight="1">
      <c r="B78" s="31"/>
      <c r="C78" s="59"/>
      <c r="D78" s="59"/>
      <c r="E78" s="69" t="str">
        <f>E11</f>
        <v>05 - Silnoproudá elektroinstalace</v>
      </c>
      <c r="F78" s="69"/>
      <c r="G78" s="69"/>
      <c r="H78" s="69"/>
      <c r="I78" s="187"/>
      <c r="J78" s="59"/>
      <c r="K78" s="59"/>
      <c r="L78" s="57"/>
    </row>
    <row r="79" spans="2:12" s="30" customFormat="1" ht="6.95" customHeight="1">
      <c r="B79" s="31"/>
      <c r="C79" s="59"/>
      <c r="D79" s="59"/>
      <c r="E79" s="59"/>
      <c r="F79" s="59"/>
      <c r="G79" s="59"/>
      <c r="H79" s="59"/>
      <c r="I79" s="187"/>
      <c r="J79" s="59"/>
      <c r="K79" s="59"/>
      <c r="L79" s="57"/>
    </row>
    <row r="80" spans="2:12" s="30" customFormat="1" ht="18" customHeight="1">
      <c r="B80" s="31"/>
      <c r="C80" s="62" t="s">
        <v>24</v>
      </c>
      <c r="D80" s="59"/>
      <c r="E80" s="59"/>
      <c r="F80" s="190" t="str">
        <f>F14</f>
        <v/>
      </c>
      <c r="G80" s="59"/>
      <c r="H80" s="59"/>
      <c r="I80" s="191" t="s">
        <v>26</v>
      </c>
      <c r="J80" s="192" t="str">
        <f>IF(J14="","",J14)</f>
        <v>1.5.2016</v>
      </c>
      <c r="K80" s="59"/>
      <c r="L80" s="57"/>
    </row>
    <row r="81" spans="2:12" s="30" customFormat="1" ht="6.95" customHeight="1">
      <c r="B81" s="31"/>
      <c r="C81" s="59"/>
      <c r="D81" s="59"/>
      <c r="E81" s="59"/>
      <c r="F81" s="59"/>
      <c r="G81" s="59"/>
      <c r="H81" s="59"/>
      <c r="I81" s="187"/>
      <c r="J81" s="59"/>
      <c r="K81" s="59"/>
      <c r="L81" s="57"/>
    </row>
    <row r="82" spans="2:12" s="30" customFormat="1" ht="12.8">
      <c r="B82" s="31"/>
      <c r="C82" s="62" t="s">
        <v>30</v>
      </c>
      <c r="D82" s="59"/>
      <c r="E82" s="59"/>
      <c r="F82" s="190" t="str">
        <f>E17</f>
        <v/>
      </c>
      <c r="G82" s="59"/>
      <c r="H82" s="59"/>
      <c r="I82" s="191" t="s">
        <v>36</v>
      </c>
      <c r="J82" s="190" t="str">
        <f>E23</f>
        <v/>
      </c>
      <c r="K82" s="59"/>
      <c r="L82" s="57"/>
    </row>
    <row r="83" spans="2:12" s="30" customFormat="1" ht="14.4" customHeight="1">
      <c r="B83" s="31"/>
      <c r="C83" s="62" t="s">
        <v>34</v>
      </c>
      <c r="D83" s="59"/>
      <c r="E83" s="59"/>
      <c r="F83" s="190" t="str">
        <f>IF(E20="","",E20)</f>
        <v/>
      </c>
      <c r="G83" s="59"/>
      <c r="H83" s="59"/>
      <c r="I83" s="187"/>
      <c r="J83" s="59"/>
      <c r="K83" s="59"/>
      <c r="L83" s="57"/>
    </row>
    <row r="84" spans="2:12" s="30" customFormat="1" ht="10.3" customHeight="1">
      <c r="B84" s="31"/>
      <c r="C84" s="59"/>
      <c r="D84" s="59"/>
      <c r="E84" s="59"/>
      <c r="F84" s="59"/>
      <c r="G84" s="59"/>
      <c r="H84" s="59"/>
      <c r="I84" s="187"/>
      <c r="J84" s="59"/>
      <c r="K84" s="59"/>
      <c r="L84" s="57"/>
    </row>
    <row r="85" spans="2:20" s="193" customFormat="1" ht="29.3" customHeight="1">
      <c r="B85" s="194"/>
      <c r="C85" s="195" t="s">
        <v>137</v>
      </c>
      <c r="D85" s="196" t="s">
        <v>59</v>
      </c>
      <c r="E85" s="196" t="s">
        <v>55</v>
      </c>
      <c r="F85" s="196" t="s">
        <v>138</v>
      </c>
      <c r="G85" s="196" t="s">
        <v>139</v>
      </c>
      <c r="H85" s="196" t="s">
        <v>140</v>
      </c>
      <c r="I85" s="197" t="s">
        <v>141</v>
      </c>
      <c r="J85" s="196" t="s">
        <v>112</v>
      </c>
      <c r="K85" s="198" t="s">
        <v>142</v>
      </c>
      <c r="L85" s="199"/>
      <c r="M85" s="85" t="s">
        <v>143</v>
      </c>
      <c r="N85" s="86" t="s">
        <v>44</v>
      </c>
      <c r="O85" s="86" t="s">
        <v>144</v>
      </c>
      <c r="P85" s="86" t="s">
        <v>145</v>
      </c>
      <c r="Q85" s="86" t="s">
        <v>146</v>
      </c>
      <c r="R85" s="86" t="s">
        <v>147</v>
      </c>
      <c r="S85" s="86" t="s">
        <v>148</v>
      </c>
      <c r="T85" s="87" t="s">
        <v>149</v>
      </c>
    </row>
    <row r="86" spans="2:63" s="30" customFormat="1" ht="29.3" customHeight="1">
      <c r="B86" s="31"/>
      <c r="C86" s="91" t="s">
        <v>113</v>
      </c>
      <c r="D86" s="59"/>
      <c r="E86" s="59"/>
      <c r="F86" s="59"/>
      <c r="G86" s="59"/>
      <c r="H86" s="59"/>
      <c r="I86" s="187"/>
      <c r="J86" s="200">
        <f>BK86</f>
        <v>0</v>
      </c>
      <c r="K86" s="59"/>
      <c r="L86" s="57"/>
      <c r="M86" s="88"/>
      <c r="N86" s="89"/>
      <c r="O86" s="89"/>
      <c r="P86" s="201">
        <f>P87</f>
        <v>0</v>
      </c>
      <c r="Q86" s="89"/>
      <c r="R86" s="201">
        <f>R87</f>
        <v>0.00115</v>
      </c>
      <c r="S86" s="89"/>
      <c r="T86" s="202">
        <f>T87</f>
        <v>0</v>
      </c>
      <c r="AT86" s="10" t="s">
        <v>73</v>
      </c>
      <c r="AU86" s="10" t="s">
        <v>114</v>
      </c>
      <c r="BK86" s="203">
        <f>BK87</f>
        <v>0</v>
      </c>
    </row>
    <row r="87" spans="2:63" s="204" customFormat="1" ht="37.5" customHeight="1">
      <c r="B87" s="205"/>
      <c r="C87" s="206"/>
      <c r="D87" s="207" t="s">
        <v>73</v>
      </c>
      <c r="E87" s="208" t="s">
        <v>602</v>
      </c>
      <c r="F87" s="208" t="s">
        <v>603</v>
      </c>
      <c r="G87" s="206"/>
      <c r="H87" s="206"/>
      <c r="I87" s="209"/>
      <c r="J87" s="210">
        <f>BK87</f>
        <v>0</v>
      </c>
      <c r="K87" s="206"/>
      <c r="L87" s="211"/>
      <c r="M87" s="212"/>
      <c r="N87" s="213"/>
      <c r="O87" s="213"/>
      <c r="P87" s="214">
        <f>P88+P92+P97</f>
        <v>0</v>
      </c>
      <c r="Q87" s="213"/>
      <c r="R87" s="214">
        <f>R88+R92+R97</f>
        <v>0.00115</v>
      </c>
      <c r="S87" s="213"/>
      <c r="T87" s="215">
        <f>T88+T92+T97</f>
        <v>0</v>
      </c>
      <c r="AR87" s="216" t="s">
        <v>81</v>
      </c>
      <c r="AT87" s="217" t="s">
        <v>73</v>
      </c>
      <c r="AU87" s="217" t="s">
        <v>74</v>
      </c>
      <c r="AY87" s="216" t="s">
        <v>152</v>
      </c>
      <c r="BK87" s="218">
        <f>BK88+BK92+BK97</f>
        <v>0</v>
      </c>
    </row>
    <row r="88" spans="2:63" s="204" customFormat="1" ht="19.95" customHeight="1">
      <c r="B88" s="205"/>
      <c r="C88" s="206"/>
      <c r="D88" s="219" t="s">
        <v>73</v>
      </c>
      <c r="E88" s="220" t="s">
        <v>1103</v>
      </c>
      <c r="F88" s="220" t="s">
        <v>1104</v>
      </c>
      <c r="G88" s="206"/>
      <c r="H88" s="206"/>
      <c r="I88" s="209"/>
      <c r="J88" s="221">
        <f>BK88</f>
        <v>0</v>
      </c>
      <c r="K88" s="206"/>
      <c r="L88" s="211"/>
      <c r="M88" s="212"/>
      <c r="N88" s="213"/>
      <c r="O88" s="213"/>
      <c r="P88" s="214">
        <f>SUM(P89:P91)</f>
        <v>0</v>
      </c>
      <c r="Q88" s="213"/>
      <c r="R88" s="214">
        <f>SUM(R89:R91)</f>
        <v>0</v>
      </c>
      <c r="S88" s="213"/>
      <c r="T88" s="215">
        <f>SUM(T89:T91)</f>
        <v>0</v>
      </c>
      <c r="AR88" s="216" t="s">
        <v>81</v>
      </c>
      <c r="AT88" s="217" t="s">
        <v>73</v>
      </c>
      <c r="AU88" s="217" t="s">
        <v>23</v>
      </c>
      <c r="AY88" s="216" t="s">
        <v>152</v>
      </c>
      <c r="BK88" s="218">
        <f>SUM(BK89:BK91)</f>
        <v>0</v>
      </c>
    </row>
    <row r="89" spans="2:65" s="30" customFormat="1" ht="22.5" customHeight="1">
      <c r="B89" s="31"/>
      <c r="C89" s="222" t="s">
        <v>74</v>
      </c>
      <c r="D89" s="222" t="s">
        <v>154</v>
      </c>
      <c r="E89" s="223" t="s">
        <v>1105</v>
      </c>
      <c r="F89" s="224" t="s">
        <v>1106</v>
      </c>
      <c r="G89" s="225" t="s">
        <v>1107</v>
      </c>
      <c r="H89" s="226">
        <v>10</v>
      </c>
      <c r="I89" s="227"/>
      <c r="J89" s="228">
        <f>ROUND(I89*H89,2)</f>
        <v>0</v>
      </c>
      <c r="K89" s="224"/>
      <c r="L89" s="57"/>
      <c r="M89" s="229"/>
      <c r="N89" s="230" t="s">
        <v>45</v>
      </c>
      <c r="O89" s="32"/>
      <c r="P89" s="231">
        <f>O89*H89</f>
        <v>0</v>
      </c>
      <c r="Q89" s="231">
        <v>0</v>
      </c>
      <c r="R89" s="231">
        <f>Q89*H89</f>
        <v>0</v>
      </c>
      <c r="S89" s="231">
        <v>0</v>
      </c>
      <c r="T89" s="232">
        <f>S89*H89</f>
        <v>0</v>
      </c>
      <c r="AR89" s="10" t="s">
        <v>159</v>
      </c>
      <c r="AT89" s="10" t="s">
        <v>154</v>
      </c>
      <c r="AU89" s="10" t="s">
        <v>81</v>
      </c>
      <c r="AY89" s="10" t="s">
        <v>152</v>
      </c>
      <c r="BE89" s="233">
        <f>IF(N89="základní",J89,0)</f>
        <v>0</v>
      </c>
      <c r="BF89" s="233">
        <f>IF(N89="snížená",J89,0)</f>
        <v>0</v>
      </c>
      <c r="BG89" s="233">
        <f>IF(N89="zákl. přenesená",J89,0)</f>
        <v>0</v>
      </c>
      <c r="BH89" s="233">
        <f>IF(N89="sníž. přenesená",J89,0)</f>
        <v>0</v>
      </c>
      <c r="BI89" s="233">
        <f>IF(N89="nulová",J89,0)</f>
        <v>0</v>
      </c>
      <c r="BJ89" s="10" t="s">
        <v>23</v>
      </c>
      <c r="BK89" s="233">
        <f>ROUND(I89*H89,2)</f>
        <v>0</v>
      </c>
      <c r="BL89" s="10" t="s">
        <v>159</v>
      </c>
      <c r="BM89" s="10" t="s">
        <v>1108</v>
      </c>
    </row>
    <row r="90" spans="2:65" s="30" customFormat="1" ht="22.5" customHeight="1">
      <c r="B90" s="31"/>
      <c r="C90" s="222" t="s">
        <v>74</v>
      </c>
      <c r="D90" s="222" t="s">
        <v>154</v>
      </c>
      <c r="E90" s="223" t="s">
        <v>1109</v>
      </c>
      <c r="F90" s="224" t="s">
        <v>1110</v>
      </c>
      <c r="G90" s="225" t="s">
        <v>1107</v>
      </c>
      <c r="H90" s="226">
        <v>15</v>
      </c>
      <c r="I90" s="227"/>
      <c r="J90" s="228">
        <f>ROUND(I90*H90,2)</f>
        <v>0</v>
      </c>
      <c r="K90" s="224"/>
      <c r="L90" s="57"/>
      <c r="M90" s="229"/>
      <c r="N90" s="230" t="s">
        <v>45</v>
      </c>
      <c r="O90" s="32"/>
      <c r="P90" s="231">
        <f>O90*H90</f>
        <v>0</v>
      </c>
      <c r="Q90" s="231">
        <v>0</v>
      </c>
      <c r="R90" s="231">
        <f>Q90*H90</f>
        <v>0</v>
      </c>
      <c r="S90" s="231">
        <v>0</v>
      </c>
      <c r="T90" s="232">
        <f>S90*H90</f>
        <v>0</v>
      </c>
      <c r="AR90" s="10" t="s">
        <v>159</v>
      </c>
      <c r="AT90" s="10" t="s">
        <v>154</v>
      </c>
      <c r="AU90" s="10" t="s">
        <v>81</v>
      </c>
      <c r="AY90" s="10" t="s">
        <v>152</v>
      </c>
      <c r="BE90" s="233">
        <f>IF(N90="základní",J90,0)</f>
        <v>0</v>
      </c>
      <c r="BF90" s="233">
        <f>IF(N90="snížená",J90,0)</f>
        <v>0</v>
      </c>
      <c r="BG90" s="233">
        <f>IF(N90="zákl. přenesená",J90,0)</f>
        <v>0</v>
      </c>
      <c r="BH90" s="233">
        <f>IF(N90="sníž. přenesená",J90,0)</f>
        <v>0</v>
      </c>
      <c r="BI90" s="233">
        <f>IF(N90="nulová",J90,0)</f>
        <v>0</v>
      </c>
      <c r="BJ90" s="10" t="s">
        <v>23</v>
      </c>
      <c r="BK90" s="233">
        <f>ROUND(I90*H90,2)</f>
        <v>0</v>
      </c>
      <c r="BL90" s="10" t="s">
        <v>159</v>
      </c>
      <c r="BM90" s="10" t="s">
        <v>1111</v>
      </c>
    </row>
    <row r="91" spans="2:65" s="30" customFormat="1" ht="22.5" customHeight="1">
      <c r="B91" s="31"/>
      <c r="C91" s="222" t="s">
        <v>74</v>
      </c>
      <c r="D91" s="222" t="s">
        <v>154</v>
      </c>
      <c r="E91" s="223" t="s">
        <v>1112</v>
      </c>
      <c r="F91" s="224" t="s">
        <v>1113</v>
      </c>
      <c r="G91" s="225" t="s">
        <v>1107</v>
      </c>
      <c r="H91" s="226">
        <v>10</v>
      </c>
      <c r="I91" s="227"/>
      <c r="J91" s="228">
        <f>ROUND(I91*H91,2)</f>
        <v>0</v>
      </c>
      <c r="K91" s="224"/>
      <c r="L91" s="57"/>
      <c r="M91" s="229"/>
      <c r="N91" s="230" t="s">
        <v>45</v>
      </c>
      <c r="O91" s="32"/>
      <c r="P91" s="231">
        <f>O91*H91</f>
        <v>0</v>
      </c>
      <c r="Q91" s="231">
        <v>0</v>
      </c>
      <c r="R91" s="231">
        <f>Q91*H91</f>
        <v>0</v>
      </c>
      <c r="S91" s="231">
        <v>0</v>
      </c>
      <c r="T91" s="232">
        <f>S91*H91</f>
        <v>0</v>
      </c>
      <c r="AR91" s="10" t="s">
        <v>159</v>
      </c>
      <c r="AT91" s="10" t="s">
        <v>154</v>
      </c>
      <c r="AU91" s="10" t="s">
        <v>81</v>
      </c>
      <c r="AY91" s="10" t="s">
        <v>152</v>
      </c>
      <c r="BE91" s="233">
        <f>IF(N91="základní",J91,0)</f>
        <v>0</v>
      </c>
      <c r="BF91" s="233">
        <f>IF(N91="snížená",J91,0)</f>
        <v>0</v>
      </c>
      <c r="BG91" s="233">
        <f>IF(N91="zákl. přenesená",J91,0)</f>
        <v>0</v>
      </c>
      <c r="BH91" s="233">
        <f>IF(N91="sníž. přenesená",J91,0)</f>
        <v>0</v>
      </c>
      <c r="BI91" s="233">
        <f>IF(N91="nulová",J91,0)</f>
        <v>0</v>
      </c>
      <c r="BJ91" s="10" t="s">
        <v>23</v>
      </c>
      <c r="BK91" s="233">
        <f>ROUND(I91*H91,2)</f>
        <v>0</v>
      </c>
      <c r="BL91" s="10" t="s">
        <v>159</v>
      </c>
      <c r="BM91" s="10" t="s">
        <v>1114</v>
      </c>
    </row>
    <row r="92" spans="2:63" s="204" customFormat="1" ht="29.9" customHeight="1">
      <c r="B92" s="205"/>
      <c r="C92" s="206"/>
      <c r="D92" s="219" t="s">
        <v>73</v>
      </c>
      <c r="E92" s="220" t="s">
        <v>1115</v>
      </c>
      <c r="F92" s="220" t="s">
        <v>1116</v>
      </c>
      <c r="G92" s="206"/>
      <c r="H92" s="206"/>
      <c r="I92" s="209"/>
      <c r="J92" s="221">
        <f>BK92</f>
        <v>0</v>
      </c>
      <c r="K92" s="206"/>
      <c r="L92" s="211"/>
      <c r="M92" s="212"/>
      <c r="N92" s="213"/>
      <c r="O92" s="213"/>
      <c r="P92" s="214">
        <f>SUM(P93:P96)</f>
        <v>0</v>
      </c>
      <c r="Q92" s="213"/>
      <c r="R92" s="214">
        <f>SUM(R93:R96)</f>
        <v>0</v>
      </c>
      <c r="S92" s="213"/>
      <c r="T92" s="215">
        <f>SUM(T93:T96)</f>
        <v>0</v>
      </c>
      <c r="AR92" s="216" t="s">
        <v>81</v>
      </c>
      <c r="AT92" s="217" t="s">
        <v>73</v>
      </c>
      <c r="AU92" s="217" t="s">
        <v>23</v>
      </c>
      <c r="AY92" s="216" t="s">
        <v>152</v>
      </c>
      <c r="BK92" s="218">
        <f>SUM(BK93:BK96)</f>
        <v>0</v>
      </c>
    </row>
    <row r="93" spans="2:65" s="30" customFormat="1" ht="22.5" customHeight="1">
      <c r="B93" s="31"/>
      <c r="C93" s="222" t="s">
        <v>74</v>
      </c>
      <c r="D93" s="222" t="s">
        <v>154</v>
      </c>
      <c r="E93" s="223" t="s">
        <v>1117</v>
      </c>
      <c r="F93" s="224" t="s">
        <v>1118</v>
      </c>
      <c r="G93" s="225" t="s">
        <v>928</v>
      </c>
      <c r="H93" s="226">
        <v>1</v>
      </c>
      <c r="I93" s="227"/>
      <c r="J93" s="228">
        <f>ROUND(I93*H93,2)</f>
        <v>0</v>
      </c>
      <c r="K93" s="224"/>
      <c r="L93" s="57"/>
      <c r="M93" s="229"/>
      <c r="N93" s="230" t="s">
        <v>45</v>
      </c>
      <c r="O93" s="32"/>
      <c r="P93" s="231">
        <f>O93*H93</f>
        <v>0</v>
      </c>
      <c r="Q93" s="231">
        <v>0</v>
      </c>
      <c r="R93" s="231">
        <f>Q93*H93</f>
        <v>0</v>
      </c>
      <c r="S93" s="231">
        <v>0</v>
      </c>
      <c r="T93" s="232">
        <f>S93*H93</f>
        <v>0</v>
      </c>
      <c r="AR93" s="10" t="s">
        <v>232</v>
      </c>
      <c r="AT93" s="10" t="s">
        <v>154</v>
      </c>
      <c r="AU93" s="10" t="s">
        <v>81</v>
      </c>
      <c r="AY93" s="10" t="s">
        <v>152</v>
      </c>
      <c r="BE93" s="233">
        <f>IF(N93="základní",J93,0)</f>
        <v>0</v>
      </c>
      <c r="BF93" s="233">
        <f>IF(N93="snížená",J93,0)</f>
        <v>0</v>
      </c>
      <c r="BG93" s="233">
        <f>IF(N93="zákl. přenesená",J93,0)</f>
        <v>0</v>
      </c>
      <c r="BH93" s="233">
        <f>IF(N93="sníž. přenesená",J93,0)</f>
        <v>0</v>
      </c>
      <c r="BI93" s="233">
        <f>IF(N93="nulová",J93,0)</f>
        <v>0</v>
      </c>
      <c r="BJ93" s="10" t="s">
        <v>23</v>
      </c>
      <c r="BK93" s="233">
        <f>ROUND(I93*H93,2)</f>
        <v>0</v>
      </c>
      <c r="BL93" s="10" t="s">
        <v>232</v>
      </c>
      <c r="BM93" s="10" t="s">
        <v>23</v>
      </c>
    </row>
    <row r="94" spans="2:65" s="30" customFormat="1" ht="22.5" customHeight="1">
      <c r="B94" s="31"/>
      <c r="C94" s="222" t="s">
        <v>74</v>
      </c>
      <c r="D94" s="222" t="s">
        <v>154</v>
      </c>
      <c r="E94" s="223" t="s">
        <v>1119</v>
      </c>
      <c r="F94" s="224" t="s">
        <v>1120</v>
      </c>
      <c r="G94" s="225" t="s">
        <v>928</v>
      </c>
      <c r="H94" s="226">
        <v>50</v>
      </c>
      <c r="I94" s="227"/>
      <c r="J94" s="228">
        <f>ROUND(I94*H94,2)</f>
        <v>0</v>
      </c>
      <c r="K94" s="224"/>
      <c r="L94" s="57"/>
      <c r="M94" s="229"/>
      <c r="N94" s="230" t="s">
        <v>45</v>
      </c>
      <c r="O94" s="32"/>
      <c r="P94" s="231">
        <f>O94*H94</f>
        <v>0</v>
      </c>
      <c r="Q94" s="231">
        <v>0</v>
      </c>
      <c r="R94" s="231">
        <f>Q94*H94</f>
        <v>0</v>
      </c>
      <c r="S94" s="231">
        <v>0</v>
      </c>
      <c r="T94" s="232">
        <f>S94*H94</f>
        <v>0</v>
      </c>
      <c r="AR94" s="10" t="s">
        <v>232</v>
      </c>
      <c r="AT94" s="10" t="s">
        <v>154</v>
      </c>
      <c r="AU94" s="10" t="s">
        <v>81</v>
      </c>
      <c r="AY94" s="10" t="s">
        <v>152</v>
      </c>
      <c r="BE94" s="233">
        <f>IF(N94="základní",J94,0)</f>
        <v>0</v>
      </c>
      <c r="BF94" s="233">
        <f>IF(N94="snížená",J94,0)</f>
        <v>0</v>
      </c>
      <c r="BG94" s="233">
        <f>IF(N94="zákl. přenesená",J94,0)</f>
        <v>0</v>
      </c>
      <c r="BH94" s="233">
        <f>IF(N94="sníž. přenesená",J94,0)</f>
        <v>0</v>
      </c>
      <c r="BI94" s="233">
        <f>IF(N94="nulová",J94,0)</f>
        <v>0</v>
      </c>
      <c r="BJ94" s="10" t="s">
        <v>23</v>
      </c>
      <c r="BK94" s="233">
        <f>ROUND(I94*H94,2)</f>
        <v>0</v>
      </c>
      <c r="BL94" s="10" t="s">
        <v>232</v>
      </c>
      <c r="BM94" s="10" t="s">
        <v>81</v>
      </c>
    </row>
    <row r="95" spans="2:65" s="30" customFormat="1" ht="31.5" customHeight="1">
      <c r="B95" s="31"/>
      <c r="C95" s="222" t="s">
        <v>74</v>
      </c>
      <c r="D95" s="222" t="s">
        <v>154</v>
      </c>
      <c r="E95" s="223" t="s">
        <v>1121</v>
      </c>
      <c r="F95" s="224" t="s">
        <v>1122</v>
      </c>
      <c r="G95" s="225" t="s">
        <v>928</v>
      </c>
      <c r="H95" s="226">
        <v>1</v>
      </c>
      <c r="I95" s="227"/>
      <c r="J95" s="228">
        <f>ROUND(I95*H95,2)</f>
        <v>0</v>
      </c>
      <c r="K95" s="224"/>
      <c r="L95" s="57"/>
      <c r="M95" s="229"/>
      <c r="N95" s="230" t="s">
        <v>45</v>
      </c>
      <c r="O95" s="32"/>
      <c r="P95" s="231">
        <f>O95*H95</f>
        <v>0</v>
      </c>
      <c r="Q95" s="231">
        <v>0</v>
      </c>
      <c r="R95" s="231">
        <f>Q95*H95</f>
        <v>0</v>
      </c>
      <c r="S95" s="231">
        <v>0</v>
      </c>
      <c r="T95" s="232">
        <f>S95*H95</f>
        <v>0</v>
      </c>
      <c r="AR95" s="10" t="s">
        <v>159</v>
      </c>
      <c r="AT95" s="10" t="s">
        <v>154</v>
      </c>
      <c r="AU95" s="10" t="s">
        <v>81</v>
      </c>
      <c r="AY95" s="10" t="s">
        <v>152</v>
      </c>
      <c r="BE95" s="233">
        <f>IF(N95="základní",J95,0)</f>
        <v>0</v>
      </c>
      <c r="BF95" s="233">
        <f>IF(N95="snížená",J95,0)</f>
        <v>0</v>
      </c>
      <c r="BG95" s="233">
        <f>IF(N95="zákl. přenesená",J95,0)</f>
        <v>0</v>
      </c>
      <c r="BH95" s="233">
        <f>IF(N95="sníž. přenesená",J95,0)</f>
        <v>0</v>
      </c>
      <c r="BI95" s="233">
        <f>IF(N95="nulová",J95,0)</f>
        <v>0</v>
      </c>
      <c r="BJ95" s="10" t="s">
        <v>23</v>
      </c>
      <c r="BK95" s="233">
        <f>ROUND(I95*H95,2)</f>
        <v>0</v>
      </c>
      <c r="BL95" s="10" t="s">
        <v>159</v>
      </c>
      <c r="BM95" s="10" t="s">
        <v>1123</v>
      </c>
    </row>
    <row r="96" spans="2:65" s="30" customFormat="1" ht="22.5" customHeight="1">
      <c r="B96" s="31"/>
      <c r="C96" s="222" t="s">
        <v>74</v>
      </c>
      <c r="D96" s="222" t="s">
        <v>154</v>
      </c>
      <c r="E96" s="223" t="s">
        <v>1124</v>
      </c>
      <c r="F96" s="224" t="s">
        <v>1125</v>
      </c>
      <c r="G96" s="225" t="s">
        <v>1107</v>
      </c>
      <c r="H96" s="226">
        <v>2</v>
      </c>
      <c r="I96" s="227"/>
      <c r="J96" s="228">
        <f>ROUND(I96*H96,2)</f>
        <v>0</v>
      </c>
      <c r="K96" s="224"/>
      <c r="L96" s="57"/>
      <c r="M96" s="229"/>
      <c r="N96" s="230" t="s">
        <v>45</v>
      </c>
      <c r="O96" s="32"/>
      <c r="P96" s="231">
        <f>O96*H96</f>
        <v>0</v>
      </c>
      <c r="Q96" s="231">
        <v>0</v>
      </c>
      <c r="R96" s="231">
        <f>Q96*H96</f>
        <v>0</v>
      </c>
      <c r="S96" s="231">
        <v>0</v>
      </c>
      <c r="T96" s="232">
        <f>S96*H96</f>
        <v>0</v>
      </c>
      <c r="AR96" s="10" t="s">
        <v>159</v>
      </c>
      <c r="AT96" s="10" t="s">
        <v>154</v>
      </c>
      <c r="AU96" s="10" t="s">
        <v>81</v>
      </c>
      <c r="AY96" s="10" t="s">
        <v>152</v>
      </c>
      <c r="BE96" s="233">
        <f>IF(N96="základní",J96,0)</f>
        <v>0</v>
      </c>
      <c r="BF96" s="233">
        <f>IF(N96="snížená",J96,0)</f>
        <v>0</v>
      </c>
      <c r="BG96" s="233">
        <f>IF(N96="zákl. přenesená",J96,0)</f>
        <v>0</v>
      </c>
      <c r="BH96" s="233">
        <f>IF(N96="sníž. přenesená",J96,0)</f>
        <v>0</v>
      </c>
      <c r="BI96" s="233">
        <f>IF(N96="nulová",J96,0)</f>
        <v>0</v>
      </c>
      <c r="BJ96" s="10" t="s">
        <v>23</v>
      </c>
      <c r="BK96" s="233">
        <f>ROUND(I96*H96,2)</f>
        <v>0</v>
      </c>
      <c r="BL96" s="10" t="s">
        <v>159</v>
      </c>
      <c r="BM96" s="10" t="s">
        <v>1126</v>
      </c>
    </row>
    <row r="97" spans="2:63" s="204" customFormat="1" ht="29.9" customHeight="1">
      <c r="B97" s="205"/>
      <c r="C97" s="206"/>
      <c r="D97" s="219" t="s">
        <v>73</v>
      </c>
      <c r="E97" s="220" t="s">
        <v>1127</v>
      </c>
      <c r="F97" s="220" t="s">
        <v>1128</v>
      </c>
      <c r="G97" s="206"/>
      <c r="H97" s="206"/>
      <c r="I97" s="209"/>
      <c r="J97" s="221">
        <f>BK97</f>
        <v>0</v>
      </c>
      <c r="K97" s="206"/>
      <c r="L97" s="211"/>
      <c r="M97" s="212"/>
      <c r="N97" s="213"/>
      <c r="O97" s="213"/>
      <c r="P97" s="214">
        <f>SUM(P98:P156)</f>
        <v>0</v>
      </c>
      <c r="Q97" s="213"/>
      <c r="R97" s="214">
        <f>SUM(R98:R156)</f>
        <v>0.00115</v>
      </c>
      <c r="S97" s="213"/>
      <c r="T97" s="215">
        <f>SUM(T98:T156)</f>
        <v>0</v>
      </c>
      <c r="AR97" s="216" t="s">
        <v>81</v>
      </c>
      <c r="AT97" s="217" t="s">
        <v>73</v>
      </c>
      <c r="AU97" s="217" t="s">
        <v>23</v>
      </c>
      <c r="AY97" s="216" t="s">
        <v>152</v>
      </c>
      <c r="BK97" s="218">
        <f>SUM(BK98:BK156)</f>
        <v>0</v>
      </c>
    </row>
    <row r="98" spans="2:65" s="30" customFormat="1" ht="22.5" customHeight="1">
      <c r="B98" s="31"/>
      <c r="C98" s="222" t="s">
        <v>74</v>
      </c>
      <c r="D98" s="222" t="s">
        <v>154</v>
      </c>
      <c r="E98" s="223" t="s">
        <v>1129</v>
      </c>
      <c r="F98" s="224" t="s">
        <v>1130</v>
      </c>
      <c r="G98" s="225" t="s">
        <v>157</v>
      </c>
      <c r="H98" s="226">
        <v>500</v>
      </c>
      <c r="I98" s="227"/>
      <c r="J98" s="228">
        <f>ROUND(I98*H98,2)</f>
        <v>0</v>
      </c>
      <c r="K98" s="224"/>
      <c r="L98" s="57"/>
      <c r="M98" s="229"/>
      <c r="N98" s="230" t="s">
        <v>45</v>
      </c>
      <c r="O98" s="32"/>
      <c r="P98" s="231">
        <f>O98*H98</f>
        <v>0</v>
      </c>
      <c r="Q98" s="231">
        <v>0</v>
      </c>
      <c r="R98" s="231">
        <f>Q98*H98</f>
        <v>0</v>
      </c>
      <c r="S98" s="231">
        <v>0</v>
      </c>
      <c r="T98" s="232">
        <f>S98*H98</f>
        <v>0</v>
      </c>
      <c r="AR98" s="10" t="s">
        <v>159</v>
      </c>
      <c r="AT98" s="10" t="s">
        <v>154</v>
      </c>
      <c r="AU98" s="10" t="s">
        <v>81</v>
      </c>
      <c r="AY98" s="10" t="s">
        <v>152</v>
      </c>
      <c r="BE98" s="233">
        <f>IF(N98="základní",J98,0)</f>
        <v>0</v>
      </c>
      <c r="BF98" s="233">
        <f>IF(N98="snížená",J98,0)</f>
        <v>0</v>
      </c>
      <c r="BG98" s="233">
        <f>IF(N98="zákl. přenesená",J98,0)</f>
        <v>0</v>
      </c>
      <c r="BH98" s="233">
        <f>IF(N98="sníž. přenesená",J98,0)</f>
        <v>0</v>
      </c>
      <c r="BI98" s="233">
        <f>IF(N98="nulová",J98,0)</f>
        <v>0</v>
      </c>
      <c r="BJ98" s="10" t="s">
        <v>23</v>
      </c>
      <c r="BK98" s="233">
        <f>ROUND(I98*H98,2)</f>
        <v>0</v>
      </c>
      <c r="BL98" s="10" t="s">
        <v>159</v>
      </c>
      <c r="BM98" s="10" t="s">
        <v>1131</v>
      </c>
    </row>
    <row r="99" spans="2:65" s="30" customFormat="1" ht="22.5" customHeight="1">
      <c r="B99" s="31"/>
      <c r="C99" s="222" t="s">
        <v>74</v>
      </c>
      <c r="D99" s="222" t="s">
        <v>154</v>
      </c>
      <c r="E99" s="223" t="s">
        <v>1132</v>
      </c>
      <c r="F99" s="224" t="s">
        <v>1133</v>
      </c>
      <c r="G99" s="225" t="s">
        <v>928</v>
      </c>
      <c r="H99" s="226">
        <v>150</v>
      </c>
      <c r="I99" s="227"/>
      <c r="J99" s="228">
        <f>ROUND(I99*H99,2)</f>
        <v>0</v>
      </c>
      <c r="K99" s="224"/>
      <c r="L99" s="57"/>
      <c r="M99" s="229"/>
      <c r="N99" s="230" t="s">
        <v>45</v>
      </c>
      <c r="O99" s="32"/>
      <c r="P99" s="231">
        <f>O99*H99</f>
        <v>0</v>
      </c>
      <c r="Q99" s="231">
        <v>0</v>
      </c>
      <c r="R99" s="231">
        <f>Q99*H99</f>
        <v>0</v>
      </c>
      <c r="S99" s="231">
        <v>0</v>
      </c>
      <c r="T99" s="232">
        <f>S99*H99</f>
        <v>0</v>
      </c>
      <c r="AR99" s="10" t="s">
        <v>159</v>
      </c>
      <c r="AT99" s="10" t="s">
        <v>154</v>
      </c>
      <c r="AU99" s="10" t="s">
        <v>81</v>
      </c>
      <c r="AY99" s="10" t="s">
        <v>152</v>
      </c>
      <c r="BE99" s="233">
        <f>IF(N99="základní",J99,0)</f>
        <v>0</v>
      </c>
      <c r="BF99" s="233">
        <f>IF(N99="snížená",J99,0)</f>
        <v>0</v>
      </c>
      <c r="BG99" s="233">
        <f>IF(N99="zákl. přenesená",J99,0)</f>
        <v>0</v>
      </c>
      <c r="BH99" s="233">
        <f>IF(N99="sníž. přenesená",J99,0)</f>
        <v>0</v>
      </c>
      <c r="BI99" s="233">
        <f>IF(N99="nulová",J99,0)</f>
        <v>0</v>
      </c>
      <c r="BJ99" s="10" t="s">
        <v>23</v>
      </c>
      <c r="BK99" s="233">
        <f>ROUND(I99*H99,2)</f>
        <v>0</v>
      </c>
      <c r="BL99" s="10" t="s">
        <v>159</v>
      </c>
      <c r="BM99" s="10" t="s">
        <v>1134</v>
      </c>
    </row>
    <row r="100" spans="2:65" s="30" customFormat="1" ht="22.5" customHeight="1">
      <c r="B100" s="31"/>
      <c r="C100" s="222" t="s">
        <v>74</v>
      </c>
      <c r="D100" s="222" t="s">
        <v>154</v>
      </c>
      <c r="E100" s="223" t="s">
        <v>1135</v>
      </c>
      <c r="F100" s="224" t="s">
        <v>1136</v>
      </c>
      <c r="G100" s="225" t="s">
        <v>928</v>
      </c>
      <c r="H100" s="226">
        <v>250</v>
      </c>
      <c r="I100" s="227"/>
      <c r="J100" s="228">
        <f>ROUND(I100*H100,2)</f>
        <v>0</v>
      </c>
      <c r="K100" s="224"/>
      <c r="L100" s="57"/>
      <c r="M100" s="229"/>
      <c r="N100" s="230" t="s">
        <v>45</v>
      </c>
      <c r="O100" s="32"/>
      <c r="P100" s="231">
        <f>O100*H100</f>
        <v>0</v>
      </c>
      <c r="Q100" s="231">
        <v>0</v>
      </c>
      <c r="R100" s="231">
        <f>Q100*H100</f>
        <v>0</v>
      </c>
      <c r="S100" s="231">
        <v>0</v>
      </c>
      <c r="T100" s="232">
        <f>S100*H100</f>
        <v>0</v>
      </c>
      <c r="AR100" s="10" t="s">
        <v>159</v>
      </c>
      <c r="AT100" s="10" t="s">
        <v>154</v>
      </c>
      <c r="AU100" s="10" t="s">
        <v>81</v>
      </c>
      <c r="AY100" s="10" t="s">
        <v>152</v>
      </c>
      <c r="BE100" s="233">
        <f>IF(N100="základní",J100,0)</f>
        <v>0</v>
      </c>
      <c r="BF100" s="233">
        <f>IF(N100="snížená",J100,0)</f>
        <v>0</v>
      </c>
      <c r="BG100" s="233">
        <f>IF(N100="zákl. přenesená",J100,0)</f>
        <v>0</v>
      </c>
      <c r="BH100" s="233">
        <f>IF(N100="sníž. přenesená",J100,0)</f>
        <v>0</v>
      </c>
      <c r="BI100" s="233">
        <f>IF(N100="nulová",J100,0)</f>
        <v>0</v>
      </c>
      <c r="BJ100" s="10" t="s">
        <v>23</v>
      </c>
      <c r="BK100" s="233">
        <f>ROUND(I100*H100,2)</f>
        <v>0</v>
      </c>
      <c r="BL100" s="10" t="s">
        <v>159</v>
      </c>
      <c r="BM100" s="10" t="s">
        <v>1137</v>
      </c>
    </row>
    <row r="101" spans="2:65" s="30" customFormat="1" ht="22.5" customHeight="1">
      <c r="B101" s="31"/>
      <c r="C101" s="222" t="s">
        <v>74</v>
      </c>
      <c r="D101" s="222" t="s">
        <v>154</v>
      </c>
      <c r="E101" s="223" t="s">
        <v>1138</v>
      </c>
      <c r="F101" s="224" t="s">
        <v>1118</v>
      </c>
      <c r="G101" s="225" t="s">
        <v>928</v>
      </c>
      <c r="H101" s="226">
        <v>1</v>
      </c>
      <c r="I101" s="227"/>
      <c r="J101" s="228">
        <f>ROUND(I101*H101,2)</f>
        <v>0</v>
      </c>
      <c r="K101" s="224"/>
      <c r="L101" s="57"/>
      <c r="M101" s="229"/>
      <c r="N101" s="230" t="s">
        <v>45</v>
      </c>
      <c r="O101" s="32"/>
      <c r="P101" s="231">
        <f>O101*H101</f>
        <v>0</v>
      </c>
      <c r="Q101" s="231">
        <v>0</v>
      </c>
      <c r="R101" s="231">
        <f>Q101*H101</f>
        <v>0</v>
      </c>
      <c r="S101" s="231">
        <v>0</v>
      </c>
      <c r="T101" s="232">
        <f>S101*H101</f>
        <v>0</v>
      </c>
      <c r="AR101" s="10" t="s">
        <v>159</v>
      </c>
      <c r="AT101" s="10" t="s">
        <v>154</v>
      </c>
      <c r="AU101" s="10" t="s">
        <v>81</v>
      </c>
      <c r="AY101" s="10" t="s">
        <v>152</v>
      </c>
      <c r="BE101" s="233">
        <f>IF(N101="základní",J101,0)</f>
        <v>0</v>
      </c>
      <c r="BF101" s="233">
        <f>IF(N101="snížená",J101,0)</f>
        <v>0</v>
      </c>
      <c r="BG101" s="233">
        <f>IF(N101="zákl. přenesená",J101,0)</f>
        <v>0</v>
      </c>
      <c r="BH101" s="233">
        <f>IF(N101="sníž. přenesená",J101,0)</f>
        <v>0</v>
      </c>
      <c r="BI101" s="233">
        <f>IF(N101="nulová",J101,0)</f>
        <v>0</v>
      </c>
      <c r="BJ101" s="10" t="s">
        <v>23</v>
      </c>
      <c r="BK101" s="233">
        <f>ROUND(I101*H101,2)</f>
        <v>0</v>
      </c>
      <c r="BL101" s="10" t="s">
        <v>159</v>
      </c>
      <c r="BM101" s="10" t="s">
        <v>1139</v>
      </c>
    </row>
    <row r="102" spans="2:65" s="30" customFormat="1" ht="22.5" customHeight="1">
      <c r="B102" s="31"/>
      <c r="C102" s="222" t="s">
        <v>74</v>
      </c>
      <c r="D102" s="222" t="s">
        <v>154</v>
      </c>
      <c r="E102" s="223" t="s">
        <v>1140</v>
      </c>
      <c r="F102" s="224" t="s">
        <v>1141</v>
      </c>
      <c r="G102" s="225" t="s">
        <v>928</v>
      </c>
      <c r="H102" s="226">
        <v>173</v>
      </c>
      <c r="I102" s="227"/>
      <c r="J102" s="228">
        <f>ROUND(I102*H102,2)</f>
        <v>0</v>
      </c>
      <c r="K102" s="224"/>
      <c r="L102" s="57"/>
      <c r="M102" s="229"/>
      <c r="N102" s="230" t="s">
        <v>45</v>
      </c>
      <c r="O102" s="32"/>
      <c r="P102" s="231">
        <f>O102*H102</f>
        <v>0</v>
      </c>
      <c r="Q102" s="231">
        <v>0</v>
      </c>
      <c r="R102" s="231">
        <f>Q102*H102</f>
        <v>0</v>
      </c>
      <c r="S102" s="231">
        <v>0</v>
      </c>
      <c r="T102" s="232">
        <f>S102*H102</f>
        <v>0</v>
      </c>
      <c r="AR102" s="10" t="s">
        <v>159</v>
      </c>
      <c r="AT102" s="10" t="s">
        <v>154</v>
      </c>
      <c r="AU102" s="10" t="s">
        <v>81</v>
      </c>
      <c r="AY102" s="10" t="s">
        <v>152</v>
      </c>
      <c r="BE102" s="233">
        <f>IF(N102="základní",J102,0)</f>
        <v>0</v>
      </c>
      <c r="BF102" s="233">
        <f>IF(N102="snížená",J102,0)</f>
        <v>0</v>
      </c>
      <c r="BG102" s="233">
        <f>IF(N102="zákl. přenesená",J102,0)</f>
        <v>0</v>
      </c>
      <c r="BH102" s="233">
        <f>IF(N102="sníž. přenesená",J102,0)</f>
        <v>0</v>
      </c>
      <c r="BI102" s="233">
        <f>IF(N102="nulová",J102,0)</f>
        <v>0</v>
      </c>
      <c r="BJ102" s="10" t="s">
        <v>23</v>
      </c>
      <c r="BK102" s="233">
        <f>ROUND(I102*H102,2)</f>
        <v>0</v>
      </c>
      <c r="BL102" s="10" t="s">
        <v>159</v>
      </c>
      <c r="BM102" s="10" t="s">
        <v>1142</v>
      </c>
    </row>
    <row r="103" spans="2:65" s="30" customFormat="1" ht="22.5" customHeight="1">
      <c r="B103" s="31"/>
      <c r="C103" s="222" t="s">
        <v>74</v>
      </c>
      <c r="D103" s="222" t="s">
        <v>154</v>
      </c>
      <c r="E103" s="223" t="s">
        <v>1143</v>
      </c>
      <c r="F103" s="224" t="s">
        <v>1144</v>
      </c>
      <c r="G103" s="225" t="s">
        <v>928</v>
      </c>
      <c r="H103" s="226">
        <v>20</v>
      </c>
      <c r="I103" s="227"/>
      <c r="J103" s="228">
        <f>ROUND(I103*H103,2)</f>
        <v>0</v>
      </c>
      <c r="K103" s="224"/>
      <c r="L103" s="57"/>
      <c r="M103" s="229"/>
      <c r="N103" s="230" t="s">
        <v>45</v>
      </c>
      <c r="O103" s="32"/>
      <c r="P103" s="231">
        <f>O103*H103</f>
        <v>0</v>
      </c>
      <c r="Q103" s="231">
        <v>0</v>
      </c>
      <c r="R103" s="231">
        <f>Q103*H103</f>
        <v>0</v>
      </c>
      <c r="S103" s="231">
        <v>0</v>
      </c>
      <c r="T103" s="232">
        <f>S103*H103</f>
        <v>0</v>
      </c>
      <c r="AR103" s="10" t="s">
        <v>159</v>
      </c>
      <c r="AT103" s="10" t="s">
        <v>154</v>
      </c>
      <c r="AU103" s="10" t="s">
        <v>81</v>
      </c>
      <c r="AY103" s="10" t="s">
        <v>152</v>
      </c>
      <c r="BE103" s="233">
        <f>IF(N103="základní",J103,0)</f>
        <v>0</v>
      </c>
      <c r="BF103" s="233">
        <f>IF(N103="snížená",J103,0)</f>
        <v>0</v>
      </c>
      <c r="BG103" s="233">
        <f>IF(N103="zákl. přenesená",J103,0)</f>
        <v>0</v>
      </c>
      <c r="BH103" s="233">
        <f>IF(N103="sníž. přenesená",J103,0)</f>
        <v>0</v>
      </c>
      <c r="BI103" s="233">
        <f>IF(N103="nulová",J103,0)</f>
        <v>0</v>
      </c>
      <c r="BJ103" s="10" t="s">
        <v>23</v>
      </c>
      <c r="BK103" s="233">
        <f>ROUND(I103*H103,2)</f>
        <v>0</v>
      </c>
      <c r="BL103" s="10" t="s">
        <v>159</v>
      </c>
      <c r="BM103" s="10" t="s">
        <v>1145</v>
      </c>
    </row>
    <row r="104" spans="2:65" s="30" customFormat="1" ht="22.5" customHeight="1">
      <c r="B104" s="31"/>
      <c r="C104" s="222" t="s">
        <v>74</v>
      </c>
      <c r="D104" s="222" t="s">
        <v>154</v>
      </c>
      <c r="E104" s="223" t="s">
        <v>1146</v>
      </c>
      <c r="F104" s="224" t="s">
        <v>1147</v>
      </c>
      <c r="G104" s="225" t="s">
        <v>928</v>
      </c>
      <c r="H104" s="226">
        <v>2</v>
      </c>
      <c r="I104" s="227"/>
      <c r="J104" s="228">
        <f>ROUND(I104*H104,2)</f>
        <v>0</v>
      </c>
      <c r="K104" s="224"/>
      <c r="L104" s="57"/>
      <c r="M104" s="229"/>
      <c r="N104" s="230" t="s">
        <v>45</v>
      </c>
      <c r="O104" s="32"/>
      <c r="P104" s="231">
        <f>O104*H104</f>
        <v>0</v>
      </c>
      <c r="Q104" s="231">
        <v>0</v>
      </c>
      <c r="R104" s="231">
        <f>Q104*H104</f>
        <v>0</v>
      </c>
      <c r="S104" s="231">
        <v>0</v>
      </c>
      <c r="T104" s="232">
        <f>S104*H104</f>
        <v>0</v>
      </c>
      <c r="AR104" s="10" t="s">
        <v>159</v>
      </c>
      <c r="AT104" s="10" t="s">
        <v>154</v>
      </c>
      <c r="AU104" s="10" t="s">
        <v>81</v>
      </c>
      <c r="AY104" s="10" t="s">
        <v>152</v>
      </c>
      <c r="BE104" s="233">
        <f>IF(N104="základní",J104,0)</f>
        <v>0</v>
      </c>
      <c r="BF104" s="233">
        <f>IF(N104="snížená",J104,0)</f>
        <v>0</v>
      </c>
      <c r="BG104" s="233">
        <f>IF(N104="zákl. přenesená",J104,0)</f>
        <v>0</v>
      </c>
      <c r="BH104" s="233">
        <f>IF(N104="sníž. přenesená",J104,0)</f>
        <v>0</v>
      </c>
      <c r="BI104" s="233">
        <f>IF(N104="nulová",J104,0)</f>
        <v>0</v>
      </c>
      <c r="BJ104" s="10" t="s">
        <v>23</v>
      </c>
      <c r="BK104" s="233">
        <f>ROUND(I104*H104,2)</f>
        <v>0</v>
      </c>
      <c r="BL104" s="10" t="s">
        <v>159</v>
      </c>
      <c r="BM104" s="10" t="s">
        <v>1148</v>
      </c>
    </row>
    <row r="105" spans="2:65" s="30" customFormat="1" ht="22.5" customHeight="1">
      <c r="B105" s="31"/>
      <c r="C105" s="222" t="s">
        <v>74</v>
      </c>
      <c r="D105" s="222" t="s">
        <v>154</v>
      </c>
      <c r="E105" s="223" t="s">
        <v>1149</v>
      </c>
      <c r="F105" s="224" t="s">
        <v>1120</v>
      </c>
      <c r="G105" s="225" t="s">
        <v>928</v>
      </c>
      <c r="H105" s="226">
        <v>50</v>
      </c>
      <c r="I105" s="227"/>
      <c r="J105" s="228">
        <f>ROUND(I105*H105,2)</f>
        <v>0</v>
      </c>
      <c r="K105" s="224"/>
      <c r="L105" s="57"/>
      <c r="M105" s="229"/>
      <c r="N105" s="230" t="s">
        <v>45</v>
      </c>
      <c r="O105" s="32"/>
      <c r="P105" s="231">
        <f>O105*H105</f>
        <v>0</v>
      </c>
      <c r="Q105" s="231">
        <v>0</v>
      </c>
      <c r="R105" s="231">
        <f>Q105*H105</f>
        <v>0</v>
      </c>
      <c r="S105" s="231">
        <v>0</v>
      </c>
      <c r="T105" s="232">
        <f>S105*H105</f>
        <v>0</v>
      </c>
      <c r="AR105" s="10" t="s">
        <v>159</v>
      </c>
      <c r="AT105" s="10" t="s">
        <v>154</v>
      </c>
      <c r="AU105" s="10" t="s">
        <v>81</v>
      </c>
      <c r="AY105" s="10" t="s">
        <v>152</v>
      </c>
      <c r="BE105" s="233">
        <f>IF(N105="základní",J105,0)</f>
        <v>0</v>
      </c>
      <c r="BF105" s="233">
        <f>IF(N105="snížená",J105,0)</f>
        <v>0</v>
      </c>
      <c r="BG105" s="233">
        <f>IF(N105="zákl. přenesená",J105,0)</f>
        <v>0</v>
      </c>
      <c r="BH105" s="233">
        <f>IF(N105="sníž. přenesená",J105,0)</f>
        <v>0</v>
      </c>
      <c r="BI105" s="233">
        <f>IF(N105="nulová",J105,0)</f>
        <v>0</v>
      </c>
      <c r="BJ105" s="10" t="s">
        <v>23</v>
      </c>
      <c r="BK105" s="233">
        <f>ROUND(I105*H105,2)</f>
        <v>0</v>
      </c>
      <c r="BL105" s="10" t="s">
        <v>159</v>
      </c>
      <c r="BM105" s="10" t="s">
        <v>1150</v>
      </c>
    </row>
    <row r="106" spans="2:65" s="30" customFormat="1" ht="22.5" customHeight="1">
      <c r="B106" s="31"/>
      <c r="C106" s="222" t="s">
        <v>74</v>
      </c>
      <c r="D106" s="222" t="s">
        <v>154</v>
      </c>
      <c r="E106" s="223" t="s">
        <v>1151</v>
      </c>
      <c r="F106" s="224" t="s">
        <v>1152</v>
      </c>
      <c r="G106" s="225" t="s">
        <v>928</v>
      </c>
      <c r="H106" s="226">
        <v>1</v>
      </c>
      <c r="I106" s="227"/>
      <c r="J106" s="228">
        <f>ROUND(I106*H106,2)</f>
        <v>0</v>
      </c>
      <c r="K106" s="224"/>
      <c r="L106" s="57"/>
      <c r="M106" s="229"/>
      <c r="N106" s="230" t="s">
        <v>45</v>
      </c>
      <c r="O106" s="32"/>
      <c r="P106" s="231">
        <f>O106*H106</f>
        <v>0</v>
      </c>
      <c r="Q106" s="231">
        <v>0</v>
      </c>
      <c r="R106" s="231">
        <f>Q106*H106</f>
        <v>0</v>
      </c>
      <c r="S106" s="231">
        <v>0</v>
      </c>
      <c r="T106" s="232">
        <f>S106*H106</f>
        <v>0</v>
      </c>
      <c r="AR106" s="10" t="s">
        <v>159</v>
      </c>
      <c r="AT106" s="10" t="s">
        <v>154</v>
      </c>
      <c r="AU106" s="10" t="s">
        <v>81</v>
      </c>
      <c r="AY106" s="10" t="s">
        <v>152</v>
      </c>
      <c r="BE106" s="233">
        <f>IF(N106="základní",J106,0)</f>
        <v>0</v>
      </c>
      <c r="BF106" s="233">
        <f>IF(N106="snížená",J106,0)</f>
        <v>0</v>
      </c>
      <c r="BG106" s="233">
        <f>IF(N106="zákl. přenesená",J106,0)</f>
        <v>0</v>
      </c>
      <c r="BH106" s="233">
        <f>IF(N106="sníž. přenesená",J106,0)</f>
        <v>0</v>
      </c>
      <c r="BI106" s="233">
        <f>IF(N106="nulová",J106,0)</f>
        <v>0</v>
      </c>
      <c r="BJ106" s="10" t="s">
        <v>23</v>
      </c>
      <c r="BK106" s="233">
        <f>ROUND(I106*H106,2)</f>
        <v>0</v>
      </c>
      <c r="BL106" s="10" t="s">
        <v>159</v>
      </c>
      <c r="BM106" s="10" t="s">
        <v>1153</v>
      </c>
    </row>
    <row r="107" spans="2:65" s="30" customFormat="1" ht="22.5" customHeight="1">
      <c r="B107" s="31"/>
      <c r="C107" s="222" t="s">
        <v>74</v>
      </c>
      <c r="D107" s="222" t="s">
        <v>154</v>
      </c>
      <c r="E107" s="223" t="s">
        <v>1154</v>
      </c>
      <c r="F107" s="224" t="s">
        <v>1155</v>
      </c>
      <c r="G107" s="225" t="s">
        <v>928</v>
      </c>
      <c r="H107" s="226">
        <v>1</v>
      </c>
      <c r="I107" s="227"/>
      <c r="J107" s="228">
        <f>ROUND(I107*H107,2)</f>
        <v>0</v>
      </c>
      <c r="K107" s="224"/>
      <c r="L107" s="57"/>
      <c r="M107" s="229"/>
      <c r="N107" s="230" t="s">
        <v>45</v>
      </c>
      <c r="O107" s="32"/>
      <c r="P107" s="231">
        <f>O107*H107</f>
        <v>0</v>
      </c>
      <c r="Q107" s="231">
        <v>0</v>
      </c>
      <c r="R107" s="231">
        <f>Q107*H107</f>
        <v>0</v>
      </c>
      <c r="S107" s="231">
        <v>0</v>
      </c>
      <c r="T107" s="232">
        <f>S107*H107</f>
        <v>0</v>
      </c>
      <c r="AR107" s="10" t="s">
        <v>159</v>
      </c>
      <c r="AT107" s="10" t="s">
        <v>154</v>
      </c>
      <c r="AU107" s="10" t="s">
        <v>81</v>
      </c>
      <c r="AY107" s="10" t="s">
        <v>152</v>
      </c>
      <c r="BE107" s="233">
        <f>IF(N107="základní",J107,0)</f>
        <v>0</v>
      </c>
      <c r="BF107" s="233">
        <f>IF(N107="snížená",J107,0)</f>
        <v>0</v>
      </c>
      <c r="BG107" s="233">
        <f>IF(N107="zákl. přenesená",J107,0)</f>
        <v>0</v>
      </c>
      <c r="BH107" s="233">
        <f>IF(N107="sníž. přenesená",J107,0)</f>
        <v>0</v>
      </c>
      <c r="BI107" s="233">
        <f>IF(N107="nulová",J107,0)</f>
        <v>0</v>
      </c>
      <c r="BJ107" s="10" t="s">
        <v>23</v>
      </c>
      <c r="BK107" s="233">
        <f>ROUND(I107*H107,2)</f>
        <v>0</v>
      </c>
      <c r="BL107" s="10" t="s">
        <v>159</v>
      </c>
      <c r="BM107" s="10" t="s">
        <v>1156</v>
      </c>
    </row>
    <row r="108" spans="2:65" s="30" customFormat="1" ht="22.5" customHeight="1">
      <c r="B108" s="31"/>
      <c r="C108" s="222" t="s">
        <v>74</v>
      </c>
      <c r="D108" s="222" t="s">
        <v>154</v>
      </c>
      <c r="E108" s="223" t="s">
        <v>1157</v>
      </c>
      <c r="F108" s="224" t="s">
        <v>1158</v>
      </c>
      <c r="G108" s="225" t="s">
        <v>157</v>
      </c>
      <c r="H108" s="226">
        <v>50</v>
      </c>
      <c r="I108" s="227"/>
      <c r="J108" s="228">
        <f>ROUND(I108*H108,2)</f>
        <v>0</v>
      </c>
      <c r="K108" s="224"/>
      <c r="L108" s="57"/>
      <c r="M108" s="229"/>
      <c r="N108" s="230" t="s">
        <v>45</v>
      </c>
      <c r="O108" s="32"/>
      <c r="P108" s="231">
        <f>O108*H108</f>
        <v>0</v>
      </c>
      <c r="Q108" s="231">
        <v>0</v>
      </c>
      <c r="R108" s="231">
        <f>Q108*H108</f>
        <v>0</v>
      </c>
      <c r="S108" s="231">
        <v>0</v>
      </c>
      <c r="T108" s="232">
        <f>S108*H108</f>
        <v>0</v>
      </c>
      <c r="AR108" s="10" t="s">
        <v>159</v>
      </c>
      <c r="AT108" s="10" t="s">
        <v>154</v>
      </c>
      <c r="AU108" s="10" t="s">
        <v>81</v>
      </c>
      <c r="AY108" s="10" t="s">
        <v>152</v>
      </c>
      <c r="BE108" s="233">
        <f>IF(N108="základní",J108,0)</f>
        <v>0</v>
      </c>
      <c r="BF108" s="233">
        <f>IF(N108="snížená",J108,0)</f>
        <v>0</v>
      </c>
      <c r="BG108" s="233">
        <f>IF(N108="zákl. přenesená",J108,0)</f>
        <v>0</v>
      </c>
      <c r="BH108" s="233">
        <f>IF(N108="sníž. přenesená",J108,0)</f>
        <v>0</v>
      </c>
      <c r="BI108" s="233">
        <f>IF(N108="nulová",J108,0)</f>
        <v>0</v>
      </c>
      <c r="BJ108" s="10" t="s">
        <v>23</v>
      </c>
      <c r="BK108" s="233">
        <f>ROUND(I108*H108,2)</f>
        <v>0</v>
      </c>
      <c r="BL108" s="10" t="s">
        <v>159</v>
      </c>
      <c r="BM108" s="10" t="s">
        <v>1159</v>
      </c>
    </row>
    <row r="109" spans="2:65" s="30" customFormat="1" ht="22.5" customHeight="1">
      <c r="B109" s="31"/>
      <c r="C109" s="222" t="s">
        <v>74</v>
      </c>
      <c r="D109" s="222" t="s">
        <v>154</v>
      </c>
      <c r="E109" s="223" t="s">
        <v>1160</v>
      </c>
      <c r="F109" s="224" t="s">
        <v>1161</v>
      </c>
      <c r="G109" s="225" t="s">
        <v>928</v>
      </c>
      <c r="H109" s="226">
        <v>17</v>
      </c>
      <c r="I109" s="227"/>
      <c r="J109" s="228">
        <f>ROUND(I109*H109,2)</f>
        <v>0</v>
      </c>
      <c r="K109" s="224"/>
      <c r="L109" s="57"/>
      <c r="M109" s="229"/>
      <c r="N109" s="230" t="s">
        <v>45</v>
      </c>
      <c r="O109" s="32"/>
      <c r="P109" s="231">
        <f>O109*H109</f>
        <v>0</v>
      </c>
      <c r="Q109" s="231">
        <v>0</v>
      </c>
      <c r="R109" s="231">
        <f>Q109*H109</f>
        <v>0</v>
      </c>
      <c r="S109" s="231">
        <v>0</v>
      </c>
      <c r="T109" s="232">
        <f>S109*H109</f>
        <v>0</v>
      </c>
      <c r="AR109" s="10" t="s">
        <v>159</v>
      </c>
      <c r="AT109" s="10" t="s">
        <v>154</v>
      </c>
      <c r="AU109" s="10" t="s">
        <v>81</v>
      </c>
      <c r="AY109" s="10" t="s">
        <v>152</v>
      </c>
      <c r="BE109" s="233">
        <f>IF(N109="základní",J109,0)</f>
        <v>0</v>
      </c>
      <c r="BF109" s="233">
        <f>IF(N109="snížená",J109,0)</f>
        <v>0</v>
      </c>
      <c r="BG109" s="233">
        <f>IF(N109="zákl. přenesená",J109,0)</f>
        <v>0</v>
      </c>
      <c r="BH109" s="233">
        <f>IF(N109="sníž. přenesená",J109,0)</f>
        <v>0</v>
      </c>
      <c r="BI109" s="233">
        <f>IF(N109="nulová",J109,0)</f>
        <v>0</v>
      </c>
      <c r="BJ109" s="10" t="s">
        <v>23</v>
      </c>
      <c r="BK109" s="233">
        <f>ROUND(I109*H109,2)</f>
        <v>0</v>
      </c>
      <c r="BL109" s="10" t="s">
        <v>159</v>
      </c>
      <c r="BM109" s="10" t="s">
        <v>1162</v>
      </c>
    </row>
    <row r="110" spans="2:65" s="30" customFormat="1" ht="22.5" customHeight="1">
      <c r="B110" s="31"/>
      <c r="C110" s="222" t="s">
        <v>74</v>
      </c>
      <c r="D110" s="222" t="s">
        <v>154</v>
      </c>
      <c r="E110" s="223" t="s">
        <v>1163</v>
      </c>
      <c r="F110" s="224" t="s">
        <v>1164</v>
      </c>
      <c r="G110" s="225" t="s">
        <v>928</v>
      </c>
      <c r="H110" s="226">
        <v>7</v>
      </c>
      <c r="I110" s="227"/>
      <c r="J110" s="228">
        <f>ROUND(I110*H110,2)</f>
        <v>0</v>
      </c>
      <c r="K110" s="224"/>
      <c r="L110" s="57"/>
      <c r="M110" s="229"/>
      <c r="N110" s="230" t="s">
        <v>45</v>
      </c>
      <c r="O110" s="32"/>
      <c r="P110" s="231">
        <f>O110*H110</f>
        <v>0</v>
      </c>
      <c r="Q110" s="231">
        <v>0</v>
      </c>
      <c r="R110" s="231">
        <f>Q110*H110</f>
        <v>0</v>
      </c>
      <c r="S110" s="231">
        <v>0</v>
      </c>
      <c r="T110" s="232">
        <f>S110*H110</f>
        <v>0</v>
      </c>
      <c r="AR110" s="10" t="s">
        <v>159</v>
      </c>
      <c r="AT110" s="10" t="s">
        <v>154</v>
      </c>
      <c r="AU110" s="10" t="s">
        <v>81</v>
      </c>
      <c r="AY110" s="10" t="s">
        <v>152</v>
      </c>
      <c r="BE110" s="233">
        <f>IF(N110="základní",J110,0)</f>
        <v>0</v>
      </c>
      <c r="BF110" s="233">
        <f>IF(N110="snížená",J110,0)</f>
        <v>0</v>
      </c>
      <c r="BG110" s="233">
        <f>IF(N110="zákl. přenesená",J110,0)</f>
        <v>0</v>
      </c>
      <c r="BH110" s="233">
        <f>IF(N110="sníž. přenesená",J110,0)</f>
        <v>0</v>
      </c>
      <c r="BI110" s="233">
        <f>IF(N110="nulová",J110,0)</f>
        <v>0</v>
      </c>
      <c r="BJ110" s="10" t="s">
        <v>23</v>
      </c>
      <c r="BK110" s="233">
        <f>ROUND(I110*H110,2)</f>
        <v>0</v>
      </c>
      <c r="BL110" s="10" t="s">
        <v>159</v>
      </c>
      <c r="BM110" s="10" t="s">
        <v>1165</v>
      </c>
    </row>
    <row r="111" spans="2:65" s="30" customFormat="1" ht="22.5" customHeight="1">
      <c r="B111" s="31"/>
      <c r="C111" s="222" t="s">
        <v>74</v>
      </c>
      <c r="D111" s="222" t="s">
        <v>154</v>
      </c>
      <c r="E111" s="223" t="s">
        <v>1166</v>
      </c>
      <c r="F111" s="224" t="s">
        <v>1167</v>
      </c>
      <c r="G111" s="225" t="s">
        <v>928</v>
      </c>
      <c r="H111" s="226">
        <v>8</v>
      </c>
      <c r="I111" s="227"/>
      <c r="J111" s="228">
        <f>ROUND(I111*H111,2)</f>
        <v>0</v>
      </c>
      <c r="K111" s="224"/>
      <c r="L111" s="57"/>
      <c r="M111" s="229"/>
      <c r="N111" s="230" t="s">
        <v>45</v>
      </c>
      <c r="O111" s="32"/>
      <c r="P111" s="231">
        <f>O111*H111</f>
        <v>0</v>
      </c>
      <c r="Q111" s="231">
        <v>0</v>
      </c>
      <c r="R111" s="231">
        <f>Q111*H111</f>
        <v>0</v>
      </c>
      <c r="S111" s="231">
        <v>0</v>
      </c>
      <c r="T111" s="232">
        <f>S111*H111</f>
        <v>0</v>
      </c>
      <c r="AR111" s="10" t="s">
        <v>159</v>
      </c>
      <c r="AT111" s="10" t="s">
        <v>154</v>
      </c>
      <c r="AU111" s="10" t="s">
        <v>81</v>
      </c>
      <c r="AY111" s="10" t="s">
        <v>152</v>
      </c>
      <c r="BE111" s="233">
        <f>IF(N111="základní",J111,0)</f>
        <v>0</v>
      </c>
      <c r="BF111" s="233">
        <f>IF(N111="snížená",J111,0)</f>
        <v>0</v>
      </c>
      <c r="BG111" s="233">
        <f>IF(N111="zákl. přenesená",J111,0)</f>
        <v>0</v>
      </c>
      <c r="BH111" s="233">
        <f>IF(N111="sníž. přenesená",J111,0)</f>
        <v>0</v>
      </c>
      <c r="BI111" s="233">
        <f>IF(N111="nulová",J111,0)</f>
        <v>0</v>
      </c>
      <c r="BJ111" s="10" t="s">
        <v>23</v>
      </c>
      <c r="BK111" s="233">
        <f>ROUND(I111*H111,2)</f>
        <v>0</v>
      </c>
      <c r="BL111" s="10" t="s">
        <v>159</v>
      </c>
      <c r="BM111" s="10" t="s">
        <v>1168</v>
      </c>
    </row>
    <row r="112" spans="2:65" s="30" customFormat="1" ht="22.5" customHeight="1">
      <c r="B112" s="31"/>
      <c r="C112" s="222" t="s">
        <v>74</v>
      </c>
      <c r="D112" s="222" t="s">
        <v>154</v>
      </c>
      <c r="E112" s="223" t="s">
        <v>1169</v>
      </c>
      <c r="F112" s="224" t="s">
        <v>1170</v>
      </c>
      <c r="G112" s="225" t="s">
        <v>157</v>
      </c>
      <c r="H112" s="226">
        <v>425</v>
      </c>
      <c r="I112" s="227"/>
      <c r="J112" s="228">
        <f>ROUND(I112*H112,2)</f>
        <v>0</v>
      </c>
      <c r="K112" s="224"/>
      <c r="L112" s="57"/>
      <c r="M112" s="229"/>
      <c r="N112" s="230" t="s">
        <v>45</v>
      </c>
      <c r="O112" s="32"/>
      <c r="P112" s="231">
        <f>O112*H112</f>
        <v>0</v>
      </c>
      <c r="Q112" s="231">
        <v>0</v>
      </c>
      <c r="R112" s="231">
        <f>Q112*H112</f>
        <v>0</v>
      </c>
      <c r="S112" s="231">
        <v>0</v>
      </c>
      <c r="T112" s="232">
        <f>S112*H112</f>
        <v>0</v>
      </c>
      <c r="AR112" s="10" t="s">
        <v>159</v>
      </c>
      <c r="AT112" s="10" t="s">
        <v>154</v>
      </c>
      <c r="AU112" s="10" t="s">
        <v>81</v>
      </c>
      <c r="AY112" s="10" t="s">
        <v>152</v>
      </c>
      <c r="BE112" s="233">
        <f>IF(N112="základní",J112,0)</f>
        <v>0</v>
      </c>
      <c r="BF112" s="233">
        <f>IF(N112="snížená",J112,0)</f>
        <v>0</v>
      </c>
      <c r="BG112" s="233">
        <f>IF(N112="zákl. přenesená",J112,0)</f>
        <v>0</v>
      </c>
      <c r="BH112" s="233">
        <f>IF(N112="sníž. přenesená",J112,0)</f>
        <v>0</v>
      </c>
      <c r="BI112" s="233">
        <f>IF(N112="nulová",J112,0)</f>
        <v>0</v>
      </c>
      <c r="BJ112" s="10" t="s">
        <v>23</v>
      </c>
      <c r="BK112" s="233">
        <f>ROUND(I112*H112,2)</f>
        <v>0</v>
      </c>
      <c r="BL112" s="10" t="s">
        <v>159</v>
      </c>
      <c r="BM112" s="10" t="s">
        <v>1171</v>
      </c>
    </row>
    <row r="113" spans="2:65" s="30" customFormat="1" ht="22.5" customHeight="1">
      <c r="B113" s="31"/>
      <c r="C113" s="222" t="s">
        <v>74</v>
      </c>
      <c r="D113" s="222" t="s">
        <v>154</v>
      </c>
      <c r="E113" s="223" t="s">
        <v>1172</v>
      </c>
      <c r="F113" s="224" t="s">
        <v>1173</v>
      </c>
      <c r="G113" s="225" t="s">
        <v>157</v>
      </c>
      <c r="H113" s="226">
        <v>65</v>
      </c>
      <c r="I113" s="227"/>
      <c r="J113" s="228">
        <f>ROUND(I113*H113,2)</f>
        <v>0</v>
      </c>
      <c r="K113" s="224"/>
      <c r="L113" s="57"/>
      <c r="M113" s="229"/>
      <c r="N113" s="230" t="s">
        <v>45</v>
      </c>
      <c r="O113" s="32"/>
      <c r="P113" s="231">
        <f>O113*H113</f>
        <v>0</v>
      </c>
      <c r="Q113" s="231">
        <v>0</v>
      </c>
      <c r="R113" s="231">
        <f>Q113*H113</f>
        <v>0</v>
      </c>
      <c r="S113" s="231">
        <v>0</v>
      </c>
      <c r="T113" s="232">
        <f>S113*H113</f>
        <v>0</v>
      </c>
      <c r="AR113" s="10" t="s">
        <v>159</v>
      </c>
      <c r="AT113" s="10" t="s">
        <v>154</v>
      </c>
      <c r="AU113" s="10" t="s">
        <v>81</v>
      </c>
      <c r="AY113" s="10" t="s">
        <v>152</v>
      </c>
      <c r="BE113" s="233">
        <f>IF(N113="základní",J113,0)</f>
        <v>0</v>
      </c>
      <c r="BF113" s="233">
        <f>IF(N113="snížená",J113,0)</f>
        <v>0</v>
      </c>
      <c r="BG113" s="233">
        <f>IF(N113="zákl. přenesená",J113,0)</f>
        <v>0</v>
      </c>
      <c r="BH113" s="233">
        <f>IF(N113="sníž. přenesená",J113,0)</f>
        <v>0</v>
      </c>
      <c r="BI113" s="233">
        <f>IF(N113="nulová",J113,0)</f>
        <v>0</v>
      </c>
      <c r="BJ113" s="10" t="s">
        <v>23</v>
      </c>
      <c r="BK113" s="233">
        <f>ROUND(I113*H113,2)</f>
        <v>0</v>
      </c>
      <c r="BL113" s="10" t="s">
        <v>159</v>
      </c>
      <c r="BM113" s="10" t="s">
        <v>1174</v>
      </c>
    </row>
    <row r="114" spans="2:65" s="30" customFormat="1" ht="22.5" customHeight="1">
      <c r="B114" s="31"/>
      <c r="C114" s="222" t="s">
        <v>74</v>
      </c>
      <c r="D114" s="222" t="s">
        <v>154</v>
      </c>
      <c r="E114" s="223" t="s">
        <v>1175</v>
      </c>
      <c r="F114" s="224" t="s">
        <v>1176</v>
      </c>
      <c r="G114" s="225" t="s">
        <v>157</v>
      </c>
      <c r="H114" s="226">
        <v>30</v>
      </c>
      <c r="I114" s="227"/>
      <c r="J114" s="228">
        <f>ROUND(I114*H114,2)</f>
        <v>0</v>
      </c>
      <c r="K114" s="224"/>
      <c r="L114" s="57"/>
      <c r="M114" s="229"/>
      <c r="N114" s="230" t="s">
        <v>45</v>
      </c>
      <c r="O114" s="32"/>
      <c r="P114" s="231">
        <f>O114*H114</f>
        <v>0</v>
      </c>
      <c r="Q114" s="231">
        <v>0</v>
      </c>
      <c r="R114" s="231">
        <f>Q114*H114</f>
        <v>0</v>
      </c>
      <c r="S114" s="231">
        <v>0</v>
      </c>
      <c r="T114" s="232">
        <f>S114*H114</f>
        <v>0</v>
      </c>
      <c r="AR114" s="10" t="s">
        <v>159</v>
      </c>
      <c r="AT114" s="10" t="s">
        <v>154</v>
      </c>
      <c r="AU114" s="10" t="s">
        <v>81</v>
      </c>
      <c r="AY114" s="10" t="s">
        <v>152</v>
      </c>
      <c r="BE114" s="233">
        <f>IF(N114="základní",J114,0)</f>
        <v>0</v>
      </c>
      <c r="BF114" s="233">
        <f>IF(N114="snížená",J114,0)</f>
        <v>0</v>
      </c>
      <c r="BG114" s="233">
        <f>IF(N114="zákl. přenesená",J114,0)</f>
        <v>0</v>
      </c>
      <c r="BH114" s="233">
        <f>IF(N114="sníž. přenesená",J114,0)</f>
        <v>0</v>
      </c>
      <c r="BI114" s="233">
        <f>IF(N114="nulová",J114,0)</f>
        <v>0</v>
      </c>
      <c r="BJ114" s="10" t="s">
        <v>23</v>
      </c>
      <c r="BK114" s="233">
        <f>ROUND(I114*H114,2)</f>
        <v>0</v>
      </c>
      <c r="BL114" s="10" t="s">
        <v>159</v>
      </c>
      <c r="BM114" s="10" t="s">
        <v>1177</v>
      </c>
    </row>
    <row r="115" spans="2:65" s="30" customFormat="1" ht="22.5" customHeight="1">
      <c r="B115" s="31"/>
      <c r="C115" s="222" t="s">
        <v>74</v>
      </c>
      <c r="D115" s="222" t="s">
        <v>154</v>
      </c>
      <c r="E115" s="223" t="s">
        <v>1178</v>
      </c>
      <c r="F115" s="224" t="s">
        <v>1179</v>
      </c>
      <c r="G115" s="225" t="s">
        <v>157</v>
      </c>
      <c r="H115" s="226">
        <v>12</v>
      </c>
      <c r="I115" s="227"/>
      <c r="J115" s="228">
        <f>ROUND(I115*H115,2)</f>
        <v>0</v>
      </c>
      <c r="K115" s="224"/>
      <c r="L115" s="57"/>
      <c r="M115" s="229"/>
      <c r="N115" s="230" t="s">
        <v>45</v>
      </c>
      <c r="O115" s="32"/>
      <c r="P115" s="231">
        <f>O115*H115</f>
        <v>0</v>
      </c>
      <c r="Q115" s="231">
        <v>0</v>
      </c>
      <c r="R115" s="231">
        <f>Q115*H115</f>
        <v>0</v>
      </c>
      <c r="S115" s="231">
        <v>0</v>
      </c>
      <c r="T115" s="232">
        <f>S115*H115</f>
        <v>0</v>
      </c>
      <c r="AR115" s="10" t="s">
        <v>159</v>
      </c>
      <c r="AT115" s="10" t="s">
        <v>154</v>
      </c>
      <c r="AU115" s="10" t="s">
        <v>81</v>
      </c>
      <c r="AY115" s="10" t="s">
        <v>152</v>
      </c>
      <c r="BE115" s="233">
        <f>IF(N115="základní",J115,0)</f>
        <v>0</v>
      </c>
      <c r="BF115" s="233">
        <f>IF(N115="snížená",J115,0)</f>
        <v>0</v>
      </c>
      <c r="BG115" s="233">
        <f>IF(N115="zákl. přenesená",J115,0)</f>
        <v>0</v>
      </c>
      <c r="BH115" s="233">
        <f>IF(N115="sníž. přenesená",J115,0)</f>
        <v>0</v>
      </c>
      <c r="BI115" s="233">
        <f>IF(N115="nulová",J115,0)</f>
        <v>0</v>
      </c>
      <c r="BJ115" s="10" t="s">
        <v>23</v>
      </c>
      <c r="BK115" s="233">
        <f>ROUND(I115*H115,2)</f>
        <v>0</v>
      </c>
      <c r="BL115" s="10" t="s">
        <v>159</v>
      </c>
      <c r="BM115" s="10" t="s">
        <v>1180</v>
      </c>
    </row>
    <row r="116" spans="2:65" s="30" customFormat="1" ht="22.5" customHeight="1">
      <c r="B116" s="31"/>
      <c r="C116" s="222" t="s">
        <v>74</v>
      </c>
      <c r="D116" s="222" t="s">
        <v>154</v>
      </c>
      <c r="E116" s="223" t="s">
        <v>1181</v>
      </c>
      <c r="F116" s="224" t="s">
        <v>1182</v>
      </c>
      <c r="G116" s="225" t="s">
        <v>157</v>
      </c>
      <c r="H116" s="226">
        <v>24</v>
      </c>
      <c r="I116" s="227"/>
      <c r="J116" s="228">
        <f>ROUND(I116*H116,2)</f>
        <v>0</v>
      </c>
      <c r="K116" s="224"/>
      <c r="L116" s="57"/>
      <c r="M116" s="229"/>
      <c r="N116" s="230" t="s">
        <v>45</v>
      </c>
      <c r="O116" s="32"/>
      <c r="P116" s="231">
        <f>O116*H116</f>
        <v>0</v>
      </c>
      <c r="Q116" s="231">
        <v>0</v>
      </c>
      <c r="R116" s="231">
        <f>Q116*H116</f>
        <v>0</v>
      </c>
      <c r="S116" s="231">
        <v>0</v>
      </c>
      <c r="T116" s="232">
        <f>S116*H116</f>
        <v>0</v>
      </c>
      <c r="AR116" s="10" t="s">
        <v>159</v>
      </c>
      <c r="AT116" s="10" t="s">
        <v>154</v>
      </c>
      <c r="AU116" s="10" t="s">
        <v>81</v>
      </c>
      <c r="AY116" s="10" t="s">
        <v>152</v>
      </c>
      <c r="BE116" s="233">
        <f>IF(N116="základní",J116,0)</f>
        <v>0</v>
      </c>
      <c r="BF116" s="233">
        <f>IF(N116="snížená",J116,0)</f>
        <v>0</v>
      </c>
      <c r="BG116" s="233">
        <f>IF(N116="zákl. přenesená",J116,0)</f>
        <v>0</v>
      </c>
      <c r="BH116" s="233">
        <f>IF(N116="sníž. přenesená",J116,0)</f>
        <v>0</v>
      </c>
      <c r="BI116" s="233">
        <f>IF(N116="nulová",J116,0)</f>
        <v>0</v>
      </c>
      <c r="BJ116" s="10" t="s">
        <v>23</v>
      </c>
      <c r="BK116" s="233">
        <f>ROUND(I116*H116,2)</f>
        <v>0</v>
      </c>
      <c r="BL116" s="10" t="s">
        <v>159</v>
      </c>
      <c r="BM116" s="10" t="s">
        <v>1183</v>
      </c>
    </row>
    <row r="117" spans="2:65" s="30" customFormat="1" ht="22.5" customHeight="1">
      <c r="B117" s="31"/>
      <c r="C117" s="222" t="s">
        <v>74</v>
      </c>
      <c r="D117" s="222" t="s">
        <v>154</v>
      </c>
      <c r="E117" s="223" t="s">
        <v>1184</v>
      </c>
      <c r="F117" s="224" t="s">
        <v>1185</v>
      </c>
      <c r="G117" s="225" t="s">
        <v>928</v>
      </c>
      <c r="H117" s="226">
        <v>35</v>
      </c>
      <c r="I117" s="227"/>
      <c r="J117" s="228">
        <f>ROUND(I117*H117,2)</f>
        <v>0</v>
      </c>
      <c r="K117" s="224"/>
      <c r="L117" s="57"/>
      <c r="M117" s="229"/>
      <c r="N117" s="230" t="s">
        <v>45</v>
      </c>
      <c r="O117" s="32"/>
      <c r="P117" s="231">
        <f>O117*H117</f>
        <v>0</v>
      </c>
      <c r="Q117" s="231">
        <v>0</v>
      </c>
      <c r="R117" s="231">
        <f>Q117*H117</f>
        <v>0</v>
      </c>
      <c r="S117" s="231">
        <v>0</v>
      </c>
      <c r="T117" s="232">
        <f>S117*H117</f>
        <v>0</v>
      </c>
      <c r="AR117" s="10" t="s">
        <v>159</v>
      </c>
      <c r="AT117" s="10" t="s">
        <v>154</v>
      </c>
      <c r="AU117" s="10" t="s">
        <v>81</v>
      </c>
      <c r="AY117" s="10" t="s">
        <v>152</v>
      </c>
      <c r="BE117" s="233">
        <f>IF(N117="základní",J117,0)</f>
        <v>0</v>
      </c>
      <c r="BF117" s="233">
        <f>IF(N117="snížená",J117,0)</f>
        <v>0</v>
      </c>
      <c r="BG117" s="233">
        <f>IF(N117="zákl. přenesená",J117,0)</f>
        <v>0</v>
      </c>
      <c r="BH117" s="233">
        <f>IF(N117="sníž. přenesená",J117,0)</f>
        <v>0</v>
      </c>
      <c r="BI117" s="233">
        <f>IF(N117="nulová",J117,0)</f>
        <v>0</v>
      </c>
      <c r="BJ117" s="10" t="s">
        <v>23</v>
      </c>
      <c r="BK117" s="233">
        <f>ROUND(I117*H117,2)</f>
        <v>0</v>
      </c>
      <c r="BL117" s="10" t="s">
        <v>159</v>
      </c>
      <c r="BM117" s="10" t="s">
        <v>1186</v>
      </c>
    </row>
    <row r="118" spans="2:65" s="30" customFormat="1" ht="22.5" customHeight="1">
      <c r="B118" s="31"/>
      <c r="C118" s="222" t="s">
        <v>74</v>
      </c>
      <c r="D118" s="222" t="s">
        <v>154</v>
      </c>
      <c r="E118" s="223" t="s">
        <v>1187</v>
      </c>
      <c r="F118" s="224" t="s">
        <v>1188</v>
      </c>
      <c r="G118" s="225" t="s">
        <v>157</v>
      </c>
      <c r="H118" s="226">
        <v>200</v>
      </c>
      <c r="I118" s="227"/>
      <c r="J118" s="228">
        <f>ROUND(I118*H118,2)</f>
        <v>0</v>
      </c>
      <c r="K118" s="224"/>
      <c r="L118" s="57"/>
      <c r="M118" s="229"/>
      <c r="N118" s="230" t="s">
        <v>45</v>
      </c>
      <c r="O118" s="32"/>
      <c r="P118" s="231">
        <f>O118*H118</f>
        <v>0</v>
      </c>
      <c r="Q118" s="231">
        <v>0</v>
      </c>
      <c r="R118" s="231">
        <f>Q118*H118</f>
        <v>0</v>
      </c>
      <c r="S118" s="231">
        <v>0</v>
      </c>
      <c r="T118" s="232">
        <f>S118*H118</f>
        <v>0</v>
      </c>
      <c r="AR118" s="10" t="s">
        <v>159</v>
      </c>
      <c r="AT118" s="10" t="s">
        <v>154</v>
      </c>
      <c r="AU118" s="10" t="s">
        <v>81</v>
      </c>
      <c r="AY118" s="10" t="s">
        <v>152</v>
      </c>
      <c r="BE118" s="233">
        <f>IF(N118="základní",J118,0)</f>
        <v>0</v>
      </c>
      <c r="BF118" s="233">
        <f>IF(N118="snížená",J118,0)</f>
        <v>0</v>
      </c>
      <c r="BG118" s="233">
        <f>IF(N118="zákl. přenesená",J118,0)</f>
        <v>0</v>
      </c>
      <c r="BH118" s="233">
        <f>IF(N118="sníž. přenesená",J118,0)</f>
        <v>0</v>
      </c>
      <c r="BI118" s="233">
        <f>IF(N118="nulová",J118,0)</f>
        <v>0</v>
      </c>
      <c r="BJ118" s="10" t="s">
        <v>23</v>
      </c>
      <c r="BK118" s="233">
        <f>ROUND(I118*H118,2)</f>
        <v>0</v>
      </c>
      <c r="BL118" s="10" t="s">
        <v>159</v>
      </c>
      <c r="BM118" s="10" t="s">
        <v>1189</v>
      </c>
    </row>
    <row r="119" spans="2:65" s="30" customFormat="1" ht="22.5" customHeight="1">
      <c r="B119" s="31"/>
      <c r="C119" s="222" t="s">
        <v>74</v>
      </c>
      <c r="D119" s="222" t="s">
        <v>154</v>
      </c>
      <c r="E119" s="223" t="s">
        <v>1190</v>
      </c>
      <c r="F119" s="224" t="s">
        <v>1191</v>
      </c>
      <c r="G119" s="225" t="s">
        <v>1107</v>
      </c>
      <c r="H119" s="226">
        <v>10</v>
      </c>
      <c r="I119" s="227"/>
      <c r="J119" s="228">
        <f>ROUND(I119*H119,2)</f>
        <v>0</v>
      </c>
      <c r="K119" s="224"/>
      <c r="L119" s="57"/>
      <c r="M119" s="229"/>
      <c r="N119" s="230" t="s">
        <v>45</v>
      </c>
      <c r="O119" s="32"/>
      <c r="P119" s="231">
        <f>O119*H119</f>
        <v>0</v>
      </c>
      <c r="Q119" s="231">
        <v>0</v>
      </c>
      <c r="R119" s="231">
        <f>Q119*H119</f>
        <v>0</v>
      </c>
      <c r="S119" s="231">
        <v>0</v>
      </c>
      <c r="T119" s="232">
        <f>S119*H119</f>
        <v>0</v>
      </c>
      <c r="AR119" s="10" t="s">
        <v>159</v>
      </c>
      <c r="AT119" s="10" t="s">
        <v>154</v>
      </c>
      <c r="AU119" s="10" t="s">
        <v>81</v>
      </c>
      <c r="AY119" s="10" t="s">
        <v>152</v>
      </c>
      <c r="BE119" s="233">
        <f>IF(N119="základní",J119,0)</f>
        <v>0</v>
      </c>
      <c r="BF119" s="233">
        <f>IF(N119="snížená",J119,0)</f>
        <v>0</v>
      </c>
      <c r="BG119" s="233">
        <f>IF(N119="zákl. přenesená",J119,0)</f>
        <v>0</v>
      </c>
      <c r="BH119" s="233">
        <f>IF(N119="sníž. přenesená",J119,0)</f>
        <v>0</v>
      </c>
      <c r="BI119" s="233">
        <f>IF(N119="nulová",J119,0)</f>
        <v>0</v>
      </c>
      <c r="BJ119" s="10" t="s">
        <v>23</v>
      </c>
      <c r="BK119" s="233">
        <f>ROUND(I119*H119,2)</f>
        <v>0</v>
      </c>
      <c r="BL119" s="10" t="s">
        <v>159</v>
      </c>
      <c r="BM119" s="10" t="s">
        <v>1192</v>
      </c>
    </row>
    <row r="120" spans="2:65" s="30" customFormat="1" ht="22.5" customHeight="1">
      <c r="B120" s="31"/>
      <c r="C120" s="222" t="s">
        <v>74</v>
      </c>
      <c r="D120" s="222" t="s">
        <v>154</v>
      </c>
      <c r="E120" s="223" t="s">
        <v>1193</v>
      </c>
      <c r="F120" s="224" t="s">
        <v>1194</v>
      </c>
      <c r="G120" s="225" t="s">
        <v>1107</v>
      </c>
      <c r="H120" s="226">
        <v>10</v>
      </c>
      <c r="I120" s="227"/>
      <c r="J120" s="228">
        <f>ROUND(I120*H120,2)</f>
        <v>0</v>
      </c>
      <c r="K120" s="224"/>
      <c r="L120" s="57"/>
      <c r="M120" s="229"/>
      <c r="N120" s="230" t="s">
        <v>45</v>
      </c>
      <c r="O120" s="32"/>
      <c r="P120" s="231">
        <f>O120*H120</f>
        <v>0</v>
      </c>
      <c r="Q120" s="231">
        <v>0</v>
      </c>
      <c r="R120" s="231">
        <f>Q120*H120</f>
        <v>0</v>
      </c>
      <c r="S120" s="231">
        <v>0</v>
      </c>
      <c r="T120" s="232">
        <f>S120*H120</f>
        <v>0</v>
      </c>
      <c r="AR120" s="10" t="s">
        <v>159</v>
      </c>
      <c r="AT120" s="10" t="s">
        <v>154</v>
      </c>
      <c r="AU120" s="10" t="s">
        <v>81</v>
      </c>
      <c r="AY120" s="10" t="s">
        <v>152</v>
      </c>
      <c r="BE120" s="233">
        <f>IF(N120="základní",J120,0)</f>
        <v>0</v>
      </c>
      <c r="BF120" s="233">
        <f>IF(N120="snížená",J120,0)</f>
        <v>0</v>
      </c>
      <c r="BG120" s="233">
        <f>IF(N120="zákl. přenesená",J120,0)</f>
        <v>0</v>
      </c>
      <c r="BH120" s="233">
        <f>IF(N120="sníž. přenesená",J120,0)</f>
        <v>0</v>
      </c>
      <c r="BI120" s="233">
        <f>IF(N120="nulová",J120,0)</f>
        <v>0</v>
      </c>
      <c r="BJ120" s="10" t="s">
        <v>23</v>
      </c>
      <c r="BK120" s="233">
        <f>ROUND(I120*H120,2)</f>
        <v>0</v>
      </c>
      <c r="BL120" s="10" t="s">
        <v>159</v>
      </c>
      <c r="BM120" s="10" t="s">
        <v>1195</v>
      </c>
    </row>
    <row r="121" spans="2:65" s="30" customFormat="1" ht="22.5" customHeight="1">
      <c r="B121" s="31"/>
      <c r="C121" s="222" t="s">
        <v>74</v>
      </c>
      <c r="D121" s="222" t="s">
        <v>154</v>
      </c>
      <c r="E121" s="223" t="s">
        <v>1196</v>
      </c>
      <c r="F121" s="224" t="s">
        <v>1197</v>
      </c>
      <c r="G121" s="225" t="s">
        <v>1107</v>
      </c>
      <c r="H121" s="226">
        <v>2</v>
      </c>
      <c r="I121" s="227"/>
      <c r="J121" s="228">
        <f>ROUND(I121*H121,2)</f>
        <v>0</v>
      </c>
      <c r="K121" s="224"/>
      <c r="L121" s="57"/>
      <c r="M121" s="229"/>
      <c r="N121" s="230" t="s">
        <v>45</v>
      </c>
      <c r="O121" s="32"/>
      <c r="P121" s="231">
        <f>O121*H121</f>
        <v>0</v>
      </c>
      <c r="Q121" s="231">
        <v>0</v>
      </c>
      <c r="R121" s="231">
        <f>Q121*H121</f>
        <v>0</v>
      </c>
      <c r="S121" s="231">
        <v>0</v>
      </c>
      <c r="T121" s="232">
        <f>S121*H121</f>
        <v>0</v>
      </c>
      <c r="AR121" s="10" t="s">
        <v>159</v>
      </c>
      <c r="AT121" s="10" t="s">
        <v>154</v>
      </c>
      <c r="AU121" s="10" t="s">
        <v>81</v>
      </c>
      <c r="AY121" s="10" t="s">
        <v>152</v>
      </c>
      <c r="BE121" s="233">
        <f>IF(N121="základní",J121,0)</f>
        <v>0</v>
      </c>
      <c r="BF121" s="233">
        <f>IF(N121="snížená",J121,0)</f>
        <v>0</v>
      </c>
      <c r="BG121" s="233">
        <f>IF(N121="zákl. přenesená",J121,0)</f>
        <v>0</v>
      </c>
      <c r="BH121" s="233">
        <f>IF(N121="sníž. přenesená",J121,0)</f>
        <v>0</v>
      </c>
      <c r="BI121" s="233">
        <f>IF(N121="nulová",J121,0)</f>
        <v>0</v>
      </c>
      <c r="BJ121" s="10" t="s">
        <v>23</v>
      </c>
      <c r="BK121" s="233">
        <f>ROUND(I121*H121,2)</f>
        <v>0</v>
      </c>
      <c r="BL121" s="10" t="s">
        <v>159</v>
      </c>
      <c r="BM121" s="10" t="s">
        <v>1198</v>
      </c>
    </row>
    <row r="122" spans="2:65" s="30" customFormat="1" ht="22.5" customHeight="1">
      <c r="B122" s="31"/>
      <c r="C122" s="222" t="s">
        <v>74</v>
      </c>
      <c r="D122" s="222" t="s">
        <v>154</v>
      </c>
      <c r="E122" s="223" t="s">
        <v>1199</v>
      </c>
      <c r="F122" s="224" t="s">
        <v>1200</v>
      </c>
      <c r="G122" s="225" t="s">
        <v>233</v>
      </c>
      <c r="H122" s="226">
        <v>12.6</v>
      </c>
      <c r="I122" s="227"/>
      <c r="J122" s="228">
        <f>ROUND(I122*H122,2)</f>
        <v>0</v>
      </c>
      <c r="K122" s="224"/>
      <c r="L122" s="57"/>
      <c r="M122" s="229"/>
      <c r="N122" s="230" t="s">
        <v>45</v>
      </c>
      <c r="O122" s="32"/>
      <c r="P122" s="231">
        <f>O122*H122</f>
        <v>0</v>
      </c>
      <c r="Q122" s="231">
        <v>0</v>
      </c>
      <c r="R122" s="231">
        <f>Q122*H122</f>
        <v>0</v>
      </c>
      <c r="S122" s="231">
        <v>0</v>
      </c>
      <c r="T122" s="232">
        <f>S122*H122</f>
        <v>0</v>
      </c>
      <c r="AR122" s="10" t="s">
        <v>159</v>
      </c>
      <c r="AT122" s="10" t="s">
        <v>154</v>
      </c>
      <c r="AU122" s="10" t="s">
        <v>81</v>
      </c>
      <c r="AY122" s="10" t="s">
        <v>152</v>
      </c>
      <c r="BE122" s="233">
        <f>IF(N122="základní",J122,0)</f>
        <v>0</v>
      </c>
      <c r="BF122" s="233">
        <f>IF(N122="snížená",J122,0)</f>
        <v>0</v>
      </c>
      <c r="BG122" s="233">
        <f>IF(N122="zákl. přenesená",J122,0)</f>
        <v>0</v>
      </c>
      <c r="BH122" s="233">
        <f>IF(N122="sníž. přenesená",J122,0)</f>
        <v>0</v>
      </c>
      <c r="BI122" s="233">
        <f>IF(N122="nulová",J122,0)</f>
        <v>0</v>
      </c>
      <c r="BJ122" s="10" t="s">
        <v>23</v>
      </c>
      <c r="BK122" s="233">
        <f>ROUND(I122*H122,2)</f>
        <v>0</v>
      </c>
      <c r="BL122" s="10" t="s">
        <v>159</v>
      </c>
      <c r="BM122" s="10" t="s">
        <v>1201</v>
      </c>
    </row>
    <row r="123" spans="2:51" s="234" customFormat="1" ht="12.8">
      <c r="B123" s="235"/>
      <c r="C123" s="236"/>
      <c r="D123" s="237" t="s">
        <v>165</v>
      </c>
      <c r="E123" s="236"/>
      <c r="F123" s="239" t="s">
        <v>1202</v>
      </c>
      <c r="G123" s="236"/>
      <c r="H123" s="240">
        <v>12.6</v>
      </c>
      <c r="I123" s="241"/>
      <c r="J123" s="236"/>
      <c r="K123" s="236"/>
      <c r="L123" s="242"/>
      <c r="M123" s="243"/>
      <c r="N123" s="244"/>
      <c r="O123" s="244"/>
      <c r="P123" s="244"/>
      <c r="Q123" s="244"/>
      <c r="R123" s="244"/>
      <c r="S123" s="244"/>
      <c r="T123" s="245"/>
      <c r="AT123" s="246" t="s">
        <v>165</v>
      </c>
      <c r="AU123" s="246" t="s">
        <v>81</v>
      </c>
      <c r="AV123" s="234" t="s">
        <v>81</v>
      </c>
      <c r="AW123" s="234" t="s">
        <v>6</v>
      </c>
      <c r="AX123" s="234" t="s">
        <v>23</v>
      </c>
      <c r="AY123" s="246" t="s">
        <v>152</v>
      </c>
    </row>
    <row r="124" spans="2:65" s="30" customFormat="1" ht="22.5" customHeight="1">
      <c r="B124" s="31"/>
      <c r="C124" s="222" t="s">
        <v>74</v>
      </c>
      <c r="D124" s="222" t="s">
        <v>154</v>
      </c>
      <c r="E124" s="223" t="s">
        <v>1203</v>
      </c>
      <c r="F124" s="224" t="s">
        <v>1204</v>
      </c>
      <c r="G124" s="225" t="s">
        <v>233</v>
      </c>
      <c r="H124" s="226">
        <v>31.5</v>
      </c>
      <c r="I124" s="227"/>
      <c r="J124" s="228">
        <f>ROUND(I124*H124,2)</f>
        <v>0</v>
      </c>
      <c r="K124" s="224"/>
      <c r="L124" s="57"/>
      <c r="M124" s="229"/>
      <c r="N124" s="230" t="s">
        <v>45</v>
      </c>
      <c r="O124" s="32"/>
      <c r="P124" s="231">
        <f>O124*H124</f>
        <v>0</v>
      </c>
      <c r="Q124" s="231">
        <v>0</v>
      </c>
      <c r="R124" s="231">
        <f>Q124*H124</f>
        <v>0</v>
      </c>
      <c r="S124" s="231">
        <v>0</v>
      </c>
      <c r="T124" s="232">
        <f>S124*H124</f>
        <v>0</v>
      </c>
      <c r="AR124" s="10" t="s">
        <v>159</v>
      </c>
      <c r="AT124" s="10" t="s">
        <v>154</v>
      </c>
      <c r="AU124" s="10" t="s">
        <v>81</v>
      </c>
      <c r="AY124" s="10" t="s">
        <v>152</v>
      </c>
      <c r="BE124" s="233">
        <f>IF(N124="základní",J124,0)</f>
        <v>0</v>
      </c>
      <c r="BF124" s="233">
        <f>IF(N124="snížená",J124,0)</f>
        <v>0</v>
      </c>
      <c r="BG124" s="233">
        <f>IF(N124="zákl. přenesená",J124,0)</f>
        <v>0</v>
      </c>
      <c r="BH124" s="233">
        <f>IF(N124="sníž. přenesená",J124,0)</f>
        <v>0</v>
      </c>
      <c r="BI124" s="233">
        <f>IF(N124="nulová",J124,0)</f>
        <v>0</v>
      </c>
      <c r="BJ124" s="10" t="s">
        <v>23</v>
      </c>
      <c r="BK124" s="233">
        <f>ROUND(I124*H124,2)</f>
        <v>0</v>
      </c>
      <c r="BL124" s="10" t="s">
        <v>159</v>
      </c>
      <c r="BM124" s="10" t="s">
        <v>1205</v>
      </c>
    </row>
    <row r="125" spans="2:51" s="234" customFormat="1" ht="12.8">
      <c r="B125" s="235"/>
      <c r="C125" s="236"/>
      <c r="D125" s="237" t="s">
        <v>165</v>
      </c>
      <c r="E125" s="236"/>
      <c r="F125" s="239" t="s">
        <v>1206</v>
      </c>
      <c r="G125" s="236"/>
      <c r="H125" s="240">
        <v>31.5</v>
      </c>
      <c r="I125" s="241"/>
      <c r="J125" s="236"/>
      <c r="K125" s="236"/>
      <c r="L125" s="242"/>
      <c r="M125" s="243"/>
      <c r="N125" s="244"/>
      <c r="O125" s="244"/>
      <c r="P125" s="244"/>
      <c r="Q125" s="244"/>
      <c r="R125" s="244"/>
      <c r="S125" s="244"/>
      <c r="T125" s="245"/>
      <c r="AT125" s="246" t="s">
        <v>165</v>
      </c>
      <c r="AU125" s="246" t="s">
        <v>81</v>
      </c>
      <c r="AV125" s="234" t="s">
        <v>81</v>
      </c>
      <c r="AW125" s="234" t="s">
        <v>6</v>
      </c>
      <c r="AX125" s="234" t="s">
        <v>23</v>
      </c>
      <c r="AY125" s="246" t="s">
        <v>152</v>
      </c>
    </row>
    <row r="126" spans="2:65" s="30" customFormat="1" ht="22.5" customHeight="1">
      <c r="B126" s="31"/>
      <c r="C126" s="222" t="s">
        <v>74</v>
      </c>
      <c r="D126" s="222" t="s">
        <v>154</v>
      </c>
      <c r="E126" s="223" t="s">
        <v>1207</v>
      </c>
      <c r="F126" s="224" t="s">
        <v>1208</v>
      </c>
      <c r="G126" s="225" t="s">
        <v>233</v>
      </c>
      <c r="H126" s="226">
        <v>25.2</v>
      </c>
      <c r="I126" s="227"/>
      <c r="J126" s="228">
        <f>ROUND(I126*H126,2)</f>
        <v>0</v>
      </c>
      <c r="K126" s="224"/>
      <c r="L126" s="57"/>
      <c r="M126" s="229"/>
      <c r="N126" s="230" t="s">
        <v>45</v>
      </c>
      <c r="O126" s="32"/>
      <c r="P126" s="231">
        <f>O126*H126</f>
        <v>0</v>
      </c>
      <c r="Q126" s="231">
        <v>0</v>
      </c>
      <c r="R126" s="231">
        <f>Q126*H126</f>
        <v>0</v>
      </c>
      <c r="S126" s="231">
        <v>0</v>
      </c>
      <c r="T126" s="232">
        <f>S126*H126</f>
        <v>0</v>
      </c>
      <c r="AR126" s="10" t="s">
        <v>159</v>
      </c>
      <c r="AT126" s="10" t="s">
        <v>154</v>
      </c>
      <c r="AU126" s="10" t="s">
        <v>81</v>
      </c>
      <c r="AY126" s="10" t="s">
        <v>152</v>
      </c>
      <c r="BE126" s="233">
        <f>IF(N126="základní",J126,0)</f>
        <v>0</v>
      </c>
      <c r="BF126" s="233">
        <f>IF(N126="snížená",J126,0)</f>
        <v>0</v>
      </c>
      <c r="BG126" s="233">
        <f>IF(N126="zákl. přenesená",J126,0)</f>
        <v>0</v>
      </c>
      <c r="BH126" s="233">
        <f>IF(N126="sníž. přenesená",J126,0)</f>
        <v>0</v>
      </c>
      <c r="BI126" s="233">
        <f>IF(N126="nulová",J126,0)</f>
        <v>0</v>
      </c>
      <c r="BJ126" s="10" t="s">
        <v>23</v>
      </c>
      <c r="BK126" s="233">
        <f>ROUND(I126*H126,2)</f>
        <v>0</v>
      </c>
      <c r="BL126" s="10" t="s">
        <v>159</v>
      </c>
      <c r="BM126" s="10" t="s">
        <v>1209</v>
      </c>
    </row>
    <row r="127" spans="2:51" s="234" customFormat="1" ht="12.8">
      <c r="B127" s="235"/>
      <c r="C127" s="236"/>
      <c r="D127" s="237" t="s">
        <v>165</v>
      </c>
      <c r="E127" s="236"/>
      <c r="F127" s="239" t="s">
        <v>1210</v>
      </c>
      <c r="G127" s="236"/>
      <c r="H127" s="240">
        <v>25.2</v>
      </c>
      <c r="I127" s="241"/>
      <c r="J127" s="236"/>
      <c r="K127" s="236"/>
      <c r="L127" s="242"/>
      <c r="M127" s="243"/>
      <c r="N127" s="244"/>
      <c r="O127" s="244"/>
      <c r="P127" s="244"/>
      <c r="Q127" s="244"/>
      <c r="R127" s="244"/>
      <c r="S127" s="244"/>
      <c r="T127" s="245"/>
      <c r="AT127" s="246" t="s">
        <v>165</v>
      </c>
      <c r="AU127" s="246" t="s">
        <v>81</v>
      </c>
      <c r="AV127" s="234" t="s">
        <v>81</v>
      </c>
      <c r="AW127" s="234" t="s">
        <v>6</v>
      </c>
      <c r="AX127" s="234" t="s">
        <v>23</v>
      </c>
      <c r="AY127" s="246" t="s">
        <v>152</v>
      </c>
    </row>
    <row r="128" spans="2:65" s="30" customFormat="1" ht="22.5" customHeight="1">
      <c r="B128" s="31"/>
      <c r="C128" s="222" t="s">
        <v>74</v>
      </c>
      <c r="D128" s="222" t="s">
        <v>154</v>
      </c>
      <c r="E128" s="223" t="s">
        <v>1211</v>
      </c>
      <c r="F128" s="224" t="s">
        <v>1212</v>
      </c>
      <c r="G128" s="225" t="s">
        <v>1213</v>
      </c>
      <c r="H128" s="226">
        <v>630</v>
      </c>
      <c r="I128" s="227"/>
      <c r="J128" s="228">
        <f>ROUND(I128*H128,2)</f>
        <v>0</v>
      </c>
      <c r="K128" s="224"/>
      <c r="L128" s="57"/>
      <c r="M128" s="229"/>
      <c r="N128" s="230" t="s">
        <v>45</v>
      </c>
      <c r="O128" s="32"/>
      <c r="P128" s="231">
        <f>O128*H128</f>
        <v>0</v>
      </c>
      <c r="Q128" s="231">
        <v>0</v>
      </c>
      <c r="R128" s="231">
        <f>Q128*H128</f>
        <v>0</v>
      </c>
      <c r="S128" s="231">
        <v>0</v>
      </c>
      <c r="T128" s="232">
        <f>S128*H128</f>
        <v>0</v>
      </c>
      <c r="AR128" s="10" t="s">
        <v>159</v>
      </c>
      <c r="AT128" s="10" t="s">
        <v>154</v>
      </c>
      <c r="AU128" s="10" t="s">
        <v>81</v>
      </c>
      <c r="AY128" s="10" t="s">
        <v>152</v>
      </c>
      <c r="BE128" s="233">
        <f>IF(N128="základní",J128,0)</f>
        <v>0</v>
      </c>
      <c r="BF128" s="233">
        <f>IF(N128="snížená",J128,0)</f>
        <v>0</v>
      </c>
      <c r="BG128" s="233">
        <f>IF(N128="zákl. přenesená",J128,0)</f>
        <v>0</v>
      </c>
      <c r="BH128" s="233">
        <f>IF(N128="sníž. přenesená",J128,0)</f>
        <v>0</v>
      </c>
      <c r="BI128" s="233">
        <f>IF(N128="nulová",J128,0)</f>
        <v>0</v>
      </c>
      <c r="BJ128" s="10" t="s">
        <v>23</v>
      </c>
      <c r="BK128" s="233">
        <f>ROUND(I128*H128,2)</f>
        <v>0</v>
      </c>
      <c r="BL128" s="10" t="s">
        <v>159</v>
      </c>
      <c r="BM128" s="10" t="s">
        <v>1214</v>
      </c>
    </row>
    <row r="129" spans="2:51" s="234" customFormat="1" ht="12.8">
      <c r="B129" s="235"/>
      <c r="C129" s="236"/>
      <c r="D129" s="237" t="s">
        <v>165</v>
      </c>
      <c r="E129" s="236"/>
      <c r="F129" s="239" t="s">
        <v>1215</v>
      </c>
      <c r="G129" s="236"/>
      <c r="H129" s="240">
        <v>630</v>
      </c>
      <c r="I129" s="241"/>
      <c r="J129" s="236"/>
      <c r="K129" s="236"/>
      <c r="L129" s="242"/>
      <c r="M129" s="243"/>
      <c r="N129" s="244"/>
      <c r="O129" s="244"/>
      <c r="P129" s="244"/>
      <c r="Q129" s="244"/>
      <c r="R129" s="244"/>
      <c r="S129" s="244"/>
      <c r="T129" s="245"/>
      <c r="AT129" s="246" t="s">
        <v>165</v>
      </c>
      <c r="AU129" s="246" t="s">
        <v>81</v>
      </c>
      <c r="AV129" s="234" t="s">
        <v>81</v>
      </c>
      <c r="AW129" s="234" t="s">
        <v>6</v>
      </c>
      <c r="AX129" s="234" t="s">
        <v>23</v>
      </c>
      <c r="AY129" s="246" t="s">
        <v>152</v>
      </c>
    </row>
    <row r="130" spans="2:65" s="30" customFormat="1" ht="22.5" customHeight="1">
      <c r="B130" s="31"/>
      <c r="C130" s="222" t="s">
        <v>74</v>
      </c>
      <c r="D130" s="222" t="s">
        <v>154</v>
      </c>
      <c r="E130" s="223" t="s">
        <v>1216</v>
      </c>
      <c r="F130" s="224" t="s">
        <v>1217</v>
      </c>
      <c r="G130" s="225" t="s">
        <v>1213</v>
      </c>
      <c r="H130" s="226">
        <v>12</v>
      </c>
      <c r="I130" s="227"/>
      <c r="J130" s="228">
        <f>ROUND(I130*H130,2)</f>
        <v>0</v>
      </c>
      <c r="K130" s="224"/>
      <c r="L130" s="57"/>
      <c r="M130" s="229"/>
      <c r="N130" s="230" t="s">
        <v>45</v>
      </c>
      <c r="O130" s="32"/>
      <c r="P130" s="231">
        <f>O130*H130</f>
        <v>0</v>
      </c>
      <c r="Q130" s="231">
        <v>0</v>
      </c>
      <c r="R130" s="231">
        <f>Q130*H130</f>
        <v>0</v>
      </c>
      <c r="S130" s="231">
        <v>0</v>
      </c>
      <c r="T130" s="232">
        <f>S130*H130</f>
        <v>0</v>
      </c>
      <c r="AR130" s="10" t="s">
        <v>159</v>
      </c>
      <c r="AT130" s="10" t="s">
        <v>154</v>
      </c>
      <c r="AU130" s="10" t="s">
        <v>81</v>
      </c>
      <c r="AY130" s="10" t="s">
        <v>152</v>
      </c>
      <c r="BE130" s="233">
        <f>IF(N130="základní",J130,0)</f>
        <v>0</v>
      </c>
      <c r="BF130" s="233">
        <f>IF(N130="snížená",J130,0)</f>
        <v>0</v>
      </c>
      <c r="BG130" s="233">
        <f>IF(N130="zákl. přenesená",J130,0)</f>
        <v>0</v>
      </c>
      <c r="BH130" s="233">
        <f>IF(N130="sníž. přenesená",J130,0)</f>
        <v>0</v>
      </c>
      <c r="BI130" s="233">
        <f>IF(N130="nulová",J130,0)</f>
        <v>0</v>
      </c>
      <c r="BJ130" s="10" t="s">
        <v>23</v>
      </c>
      <c r="BK130" s="233">
        <f>ROUND(I130*H130,2)</f>
        <v>0</v>
      </c>
      <c r="BL130" s="10" t="s">
        <v>159</v>
      </c>
      <c r="BM130" s="10" t="s">
        <v>1218</v>
      </c>
    </row>
    <row r="131" spans="2:65" s="30" customFormat="1" ht="22.5" customHeight="1">
      <c r="B131" s="31"/>
      <c r="C131" s="222" t="s">
        <v>74</v>
      </c>
      <c r="D131" s="222" t="s">
        <v>154</v>
      </c>
      <c r="E131" s="223" t="s">
        <v>1219</v>
      </c>
      <c r="F131" s="224" t="s">
        <v>1220</v>
      </c>
      <c r="G131" s="225" t="s">
        <v>233</v>
      </c>
      <c r="H131" s="226">
        <v>525</v>
      </c>
      <c r="I131" s="227"/>
      <c r="J131" s="228">
        <f>ROUND(I131*H131,2)</f>
        <v>0</v>
      </c>
      <c r="K131" s="224"/>
      <c r="L131" s="57"/>
      <c r="M131" s="229"/>
      <c r="N131" s="230" t="s">
        <v>45</v>
      </c>
      <c r="O131" s="32"/>
      <c r="P131" s="231">
        <f>O131*H131</f>
        <v>0</v>
      </c>
      <c r="Q131" s="231">
        <v>0</v>
      </c>
      <c r="R131" s="231">
        <f>Q131*H131</f>
        <v>0</v>
      </c>
      <c r="S131" s="231">
        <v>0</v>
      </c>
      <c r="T131" s="232">
        <f>S131*H131</f>
        <v>0</v>
      </c>
      <c r="AR131" s="10" t="s">
        <v>159</v>
      </c>
      <c r="AT131" s="10" t="s">
        <v>154</v>
      </c>
      <c r="AU131" s="10" t="s">
        <v>81</v>
      </c>
      <c r="AY131" s="10" t="s">
        <v>152</v>
      </c>
      <c r="BE131" s="233">
        <f>IF(N131="základní",J131,0)</f>
        <v>0</v>
      </c>
      <c r="BF131" s="233">
        <f>IF(N131="snížená",J131,0)</f>
        <v>0</v>
      </c>
      <c r="BG131" s="233">
        <f>IF(N131="zákl. přenesená",J131,0)</f>
        <v>0</v>
      </c>
      <c r="BH131" s="233">
        <f>IF(N131="sníž. přenesená",J131,0)</f>
        <v>0</v>
      </c>
      <c r="BI131" s="233">
        <f>IF(N131="nulová",J131,0)</f>
        <v>0</v>
      </c>
      <c r="BJ131" s="10" t="s">
        <v>23</v>
      </c>
      <c r="BK131" s="233">
        <f>ROUND(I131*H131,2)</f>
        <v>0</v>
      </c>
      <c r="BL131" s="10" t="s">
        <v>159</v>
      </c>
      <c r="BM131" s="10" t="s">
        <v>1221</v>
      </c>
    </row>
    <row r="132" spans="2:51" s="234" customFormat="1" ht="12.8">
      <c r="B132" s="235"/>
      <c r="C132" s="236"/>
      <c r="D132" s="237" t="s">
        <v>165</v>
      </c>
      <c r="E132" s="236"/>
      <c r="F132" s="239" t="s">
        <v>1222</v>
      </c>
      <c r="G132" s="236"/>
      <c r="H132" s="240">
        <v>525</v>
      </c>
      <c r="I132" s="241"/>
      <c r="J132" s="236"/>
      <c r="K132" s="236"/>
      <c r="L132" s="242"/>
      <c r="M132" s="243"/>
      <c r="N132" s="244"/>
      <c r="O132" s="244"/>
      <c r="P132" s="244"/>
      <c r="Q132" s="244"/>
      <c r="R132" s="244"/>
      <c r="S132" s="244"/>
      <c r="T132" s="245"/>
      <c r="AT132" s="246" t="s">
        <v>165</v>
      </c>
      <c r="AU132" s="246" t="s">
        <v>81</v>
      </c>
      <c r="AV132" s="234" t="s">
        <v>81</v>
      </c>
      <c r="AW132" s="234" t="s">
        <v>6</v>
      </c>
      <c r="AX132" s="234" t="s">
        <v>23</v>
      </c>
      <c r="AY132" s="246" t="s">
        <v>152</v>
      </c>
    </row>
    <row r="133" spans="2:65" s="30" customFormat="1" ht="22.5" customHeight="1">
      <c r="B133" s="31"/>
      <c r="C133" s="222" t="s">
        <v>74</v>
      </c>
      <c r="D133" s="222" t="s">
        <v>154</v>
      </c>
      <c r="E133" s="223" t="s">
        <v>1223</v>
      </c>
      <c r="F133" s="224" t="s">
        <v>1224</v>
      </c>
      <c r="G133" s="225" t="s">
        <v>1213</v>
      </c>
      <c r="H133" s="226">
        <v>262.5</v>
      </c>
      <c r="I133" s="227"/>
      <c r="J133" s="228">
        <f>ROUND(I133*H133,2)</f>
        <v>0</v>
      </c>
      <c r="K133" s="224"/>
      <c r="L133" s="57"/>
      <c r="M133" s="229"/>
      <c r="N133" s="230" t="s">
        <v>45</v>
      </c>
      <c r="O133" s="32"/>
      <c r="P133" s="231">
        <f>O133*H133</f>
        <v>0</v>
      </c>
      <c r="Q133" s="231">
        <v>0</v>
      </c>
      <c r="R133" s="231">
        <f>Q133*H133</f>
        <v>0</v>
      </c>
      <c r="S133" s="231">
        <v>0</v>
      </c>
      <c r="T133" s="232">
        <f>S133*H133</f>
        <v>0</v>
      </c>
      <c r="AR133" s="10" t="s">
        <v>159</v>
      </c>
      <c r="AT133" s="10" t="s">
        <v>154</v>
      </c>
      <c r="AU133" s="10" t="s">
        <v>81</v>
      </c>
      <c r="AY133" s="10" t="s">
        <v>152</v>
      </c>
      <c r="BE133" s="233">
        <f>IF(N133="základní",J133,0)</f>
        <v>0</v>
      </c>
      <c r="BF133" s="233">
        <f>IF(N133="snížená",J133,0)</f>
        <v>0</v>
      </c>
      <c r="BG133" s="233">
        <f>IF(N133="zákl. přenesená",J133,0)</f>
        <v>0</v>
      </c>
      <c r="BH133" s="233">
        <f>IF(N133="sníž. přenesená",J133,0)</f>
        <v>0</v>
      </c>
      <c r="BI133" s="233">
        <f>IF(N133="nulová",J133,0)</f>
        <v>0</v>
      </c>
      <c r="BJ133" s="10" t="s">
        <v>23</v>
      </c>
      <c r="BK133" s="233">
        <f>ROUND(I133*H133,2)</f>
        <v>0</v>
      </c>
      <c r="BL133" s="10" t="s">
        <v>159</v>
      </c>
      <c r="BM133" s="10" t="s">
        <v>1225</v>
      </c>
    </row>
    <row r="134" spans="2:51" s="234" customFormat="1" ht="12.8">
      <c r="B134" s="235"/>
      <c r="C134" s="236"/>
      <c r="D134" s="237" t="s">
        <v>165</v>
      </c>
      <c r="E134" s="236"/>
      <c r="F134" s="239" t="s">
        <v>1226</v>
      </c>
      <c r="G134" s="236"/>
      <c r="H134" s="240">
        <v>262.5</v>
      </c>
      <c r="I134" s="241"/>
      <c r="J134" s="236"/>
      <c r="K134" s="236"/>
      <c r="L134" s="242"/>
      <c r="M134" s="243"/>
      <c r="N134" s="244"/>
      <c r="O134" s="244"/>
      <c r="P134" s="244"/>
      <c r="Q134" s="244"/>
      <c r="R134" s="244"/>
      <c r="S134" s="244"/>
      <c r="T134" s="245"/>
      <c r="AT134" s="246" t="s">
        <v>165</v>
      </c>
      <c r="AU134" s="246" t="s">
        <v>81</v>
      </c>
      <c r="AV134" s="234" t="s">
        <v>81</v>
      </c>
      <c r="AW134" s="234" t="s">
        <v>6</v>
      </c>
      <c r="AX134" s="234" t="s">
        <v>23</v>
      </c>
      <c r="AY134" s="246" t="s">
        <v>152</v>
      </c>
    </row>
    <row r="135" spans="2:65" s="30" customFormat="1" ht="22.5" customHeight="1">
      <c r="B135" s="31"/>
      <c r="C135" s="222" t="s">
        <v>74</v>
      </c>
      <c r="D135" s="222" t="s">
        <v>154</v>
      </c>
      <c r="E135" s="223" t="s">
        <v>1227</v>
      </c>
      <c r="F135" s="224" t="s">
        <v>1228</v>
      </c>
      <c r="G135" s="225" t="s">
        <v>1213</v>
      </c>
      <c r="H135" s="226">
        <v>2</v>
      </c>
      <c r="I135" s="227"/>
      <c r="J135" s="228">
        <f>ROUND(I135*H135,2)</f>
        <v>0</v>
      </c>
      <c r="K135" s="224"/>
      <c r="L135" s="57"/>
      <c r="M135" s="229"/>
      <c r="N135" s="230" t="s">
        <v>45</v>
      </c>
      <c r="O135" s="32"/>
      <c r="P135" s="231">
        <f>O135*H135</f>
        <v>0</v>
      </c>
      <c r="Q135" s="231">
        <v>0</v>
      </c>
      <c r="R135" s="231">
        <f>Q135*H135</f>
        <v>0</v>
      </c>
      <c r="S135" s="231">
        <v>0</v>
      </c>
      <c r="T135" s="232">
        <f>S135*H135</f>
        <v>0</v>
      </c>
      <c r="AR135" s="10" t="s">
        <v>159</v>
      </c>
      <c r="AT135" s="10" t="s">
        <v>154</v>
      </c>
      <c r="AU135" s="10" t="s">
        <v>81</v>
      </c>
      <c r="AY135" s="10" t="s">
        <v>152</v>
      </c>
      <c r="BE135" s="233">
        <f>IF(N135="základní",J135,0)</f>
        <v>0</v>
      </c>
      <c r="BF135" s="233">
        <f>IF(N135="snížená",J135,0)</f>
        <v>0</v>
      </c>
      <c r="BG135" s="233">
        <f>IF(N135="zákl. přenesená",J135,0)</f>
        <v>0</v>
      </c>
      <c r="BH135" s="233">
        <f>IF(N135="sníž. přenesená",J135,0)</f>
        <v>0</v>
      </c>
      <c r="BI135" s="233">
        <f>IF(N135="nulová",J135,0)</f>
        <v>0</v>
      </c>
      <c r="BJ135" s="10" t="s">
        <v>23</v>
      </c>
      <c r="BK135" s="233">
        <f>ROUND(I135*H135,2)</f>
        <v>0</v>
      </c>
      <c r="BL135" s="10" t="s">
        <v>159</v>
      </c>
      <c r="BM135" s="10" t="s">
        <v>1229</v>
      </c>
    </row>
    <row r="136" spans="2:65" s="30" customFormat="1" ht="22.5" customHeight="1">
      <c r="B136" s="31"/>
      <c r="C136" s="222" t="s">
        <v>74</v>
      </c>
      <c r="D136" s="222" t="s">
        <v>154</v>
      </c>
      <c r="E136" s="223" t="s">
        <v>1230</v>
      </c>
      <c r="F136" s="224" t="s">
        <v>1231</v>
      </c>
      <c r="G136" s="225" t="s">
        <v>1213</v>
      </c>
      <c r="H136" s="226">
        <v>157.5</v>
      </c>
      <c r="I136" s="227"/>
      <c r="J136" s="228">
        <f>ROUND(I136*H136,2)</f>
        <v>0</v>
      </c>
      <c r="K136" s="224"/>
      <c r="L136" s="57"/>
      <c r="M136" s="229"/>
      <c r="N136" s="230" t="s">
        <v>45</v>
      </c>
      <c r="O136" s="32"/>
      <c r="P136" s="231">
        <f>O136*H136</f>
        <v>0</v>
      </c>
      <c r="Q136" s="231">
        <v>0</v>
      </c>
      <c r="R136" s="231">
        <f>Q136*H136</f>
        <v>0</v>
      </c>
      <c r="S136" s="231">
        <v>0</v>
      </c>
      <c r="T136" s="232">
        <f>S136*H136</f>
        <v>0</v>
      </c>
      <c r="AR136" s="10" t="s">
        <v>159</v>
      </c>
      <c r="AT136" s="10" t="s">
        <v>154</v>
      </c>
      <c r="AU136" s="10" t="s">
        <v>81</v>
      </c>
      <c r="AY136" s="10" t="s">
        <v>152</v>
      </c>
      <c r="BE136" s="233">
        <f>IF(N136="základní",J136,0)</f>
        <v>0</v>
      </c>
      <c r="BF136" s="233">
        <f>IF(N136="snížená",J136,0)</f>
        <v>0</v>
      </c>
      <c r="BG136" s="233">
        <f>IF(N136="zákl. přenesená",J136,0)</f>
        <v>0</v>
      </c>
      <c r="BH136" s="233">
        <f>IF(N136="sníž. přenesená",J136,0)</f>
        <v>0</v>
      </c>
      <c r="BI136" s="233">
        <f>IF(N136="nulová",J136,0)</f>
        <v>0</v>
      </c>
      <c r="BJ136" s="10" t="s">
        <v>23</v>
      </c>
      <c r="BK136" s="233">
        <f>ROUND(I136*H136,2)</f>
        <v>0</v>
      </c>
      <c r="BL136" s="10" t="s">
        <v>159</v>
      </c>
      <c r="BM136" s="10" t="s">
        <v>1232</v>
      </c>
    </row>
    <row r="137" spans="2:51" s="234" customFormat="1" ht="12.8">
      <c r="B137" s="235"/>
      <c r="C137" s="236"/>
      <c r="D137" s="237" t="s">
        <v>165</v>
      </c>
      <c r="E137" s="236"/>
      <c r="F137" s="239" t="s">
        <v>1233</v>
      </c>
      <c r="G137" s="236"/>
      <c r="H137" s="240">
        <v>157.5</v>
      </c>
      <c r="I137" s="241"/>
      <c r="J137" s="236"/>
      <c r="K137" s="236"/>
      <c r="L137" s="242"/>
      <c r="M137" s="243"/>
      <c r="N137" s="244"/>
      <c r="O137" s="244"/>
      <c r="P137" s="244"/>
      <c r="Q137" s="244"/>
      <c r="R137" s="244"/>
      <c r="S137" s="244"/>
      <c r="T137" s="245"/>
      <c r="AT137" s="246" t="s">
        <v>165</v>
      </c>
      <c r="AU137" s="246" t="s">
        <v>81</v>
      </c>
      <c r="AV137" s="234" t="s">
        <v>81</v>
      </c>
      <c r="AW137" s="234" t="s">
        <v>6</v>
      </c>
      <c r="AX137" s="234" t="s">
        <v>23</v>
      </c>
      <c r="AY137" s="246" t="s">
        <v>152</v>
      </c>
    </row>
    <row r="138" spans="2:65" s="30" customFormat="1" ht="22.5" customHeight="1">
      <c r="B138" s="31"/>
      <c r="C138" s="222" t="s">
        <v>74</v>
      </c>
      <c r="D138" s="222" t="s">
        <v>154</v>
      </c>
      <c r="E138" s="223" t="s">
        <v>1234</v>
      </c>
      <c r="F138" s="224" t="s">
        <v>1235</v>
      </c>
      <c r="G138" s="225" t="s">
        <v>1213</v>
      </c>
      <c r="H138" s="226">
        <v>12</v>
      </c>
      <c r="I138" s="227"/>
      <c r="J138" s="228">
        <f>ROUND(I138*H138,2)</f>
        <v>0</v>
      </c>
      <c r="K138" s="224"/>
      <c r="L138" s="57"/>
      <c r="M138" s="229"/>
      <c r="N138" s="230" t="s">
        <v>45</v>
      </c>
      <c r="O138" s="32"/>
      <c r="P138" s="231">
        <f>O138*H138</f>
        <v>0</v>
      </c>
      <c r="Q138" s="231">
        <v>0</v>
      </c>
      <c r="R138" s="231">
        <f>Q138*H138</f>
        <v>0</v>
      </c>
      <c r="S138" s="231">
        <v>0</v>
      </c>
      <c r="T138" s="232">
        <f>S138*H138</f>
        <v>0</v>
      </c>
      <c r="AR138" s="10" t="s">
        <v>159</v>
      </c>
      <c r="AT138" s="10" t="s">
        <v>154</v>
      </c>
      <c r="AU138" s="10" t="s">
        <v>81</v>
      </c>
      <c r="AY138" s="10" t="s">
        <v>152</v>
      </c>
      <c r="BE138" s="233">
        <f>IF(N138="základní",J138,0)</f>
        <v>0</v>
      </c>
      <c r="BF138" s="233">
        <f>IF(N138="snížená",J138,0)</f>
        <v>0</v>
      </c>
      <c r="BG138" s="233">
        <f>IF(N138="zákl. přenesená",J138,0)</f>
        <v>0</v>
      </c>
      <c r="BH138" s="233">
        <f>IF(N138="sníž. přenesená",J138,0)</f>
        <v>0</v>
      </c>
      <c r="BI138" s="233">
        <f>IF(N138="nulová",J138,0)</f>
        <v>0</v>
      </c>
      <c r="BJ138" s="10" t="s">
        <v>23</v>
      </c>
      <c r="BK138" s="233">
        <f>ROUND(I138*H138,2)</f>
        <v>0</v>
      </c>
      <c r="BL138" s="10" t="s">
        <v>159</v>
      </c>
      <c r="BM138" s="10" t="s">
        <v>1236</v>
      </c>
    </row>
    <row r="139" spans="2:65" s="30" customFormat="1" ht="22.5" customHeight="1">
      <c r="B139" s="31"/>
      <c r="C139" s="222" t="s">
        <v>74</v>
      </c>
      <c r="D139" s="222" t="s">
        <v>154</v>
      </c>
      <c r="E139" s="223" t="s">
        <v>1237</v>
      </c>
      <c r="F139" s="224" t="s">
        <v>1238</v>
      </c>
      <c r="G139" s="225" t="s">
        <v>233</v>
      </c>
      <c r="H139" s="226">
        <v>52.5</v>
      </c>
      <c r="I139" s="227"/>
      <c r="J139" s="228">
        <f>ROUND(I139*H139,2)</f>
        <v>0</v>
      </c>
      <c r="K139" s="224"/>
      <c r="L139" s="57"/>
      <c r="M139" s="229"/>
      <c r="N139" s="230" t="s">
        <v>45</v>
      </c>
      <c r="O139" s="32"/>
      <c r="P139" s="231">
        <f>O139*H139</f>
        <v>0</v>
      </c>
      <c r="Q139" s="231">
        <v>0</v>
      </c>
      <c r="R139" s="231">
        <f>Q139*H139</f>
        <v>0</v>
      </c>
      <c r="S139" s="231">
        <v>0</v>
      </c>
      <c r="T139" s="232">
        <f>S139*H139</f>
        <v>0</v>
      </c>
      <c r="AR139" s="10" t="s">
        <v>159</v>
      </c>
      <c r="AT139" s="10" t="s">
        <v>154</v>
      </c>
      <c r="AU139" s="10" t="s">
        <v>81</v>
      </c>
      <c r="AY139" s="10" t="s">
        <v>152</v>
      </c>
      <c r="BE139" s="233">
        <f>IF(N139="základní",J139,0)</f>
        <v>0</v>
      </c>
      <c r="BF139" s="233">
        <f>IF(N139="snížená",J139,0)</f>
        <v>0</v>
      </c>
      <c r="BG139" s="233">
        <f>IF(N139="zákl. přenesená",J139,0)</f>
        <v>0</v>
      </c>
      <c r="BH139" s="233">
        <f>IF(N139="sníž. přenesená",J139,0)</f>
        <v>0</v>
      </c>
      <c r="BI139" s="233">
        <f>IF(N139="nulová",J139,0)</f>
        <v>0</v>
      </c>
      <c r="BJ139" s="10" t="s">
        <v>23</v>
      </c>
      <c r="BK139" s="233">
        <f>ROUND(I139*H139,2)</f>
        <v>0</v>
      </c>
      <c r="BL139" s="10" t="s">
        <v>159</v>
      </c>
      <c r="BM139" s="10" t="s">
        <v>1239</v>
      </c>
    </row>
    <row r="140" spans="2:51" s="234" customFormat="1" ht="12.8">
      <c r="B140" s="235"/>
      <c r="C140" s="236"/>
      <c r="D140" s="237" t="s">
        <v>165</v>
      </c>
      <c r="E140" s="236"/>
      <c r="F140" s="239" t="s">
        <v>1240</v>
      </c>
      <c r="G140" s="236"/>
      <c r="H140" s="240">
        <v>52.5</v>
      </c>
      <c r="I140" s="241"/>
      <c r="J140" s="236"/>
      <c r="K140" s="236"/>
      <c r="L140" s="242"/>
      <c r="M140" s="243"/>
      <c r="N140" s="244"/>
      <c r="O140" s="244"/>
      <c r="P140" s="244"/>
      <c r="Q140" s="244"/>
      <c r="R140" s="244"/>
      <c r="S140" s="244"/>
      <c r="T140" s="245"/>
      <c r="AT140" s="246" t="s">
        <v>165</v>
      </c>
      <c r="AU140" s="246" t="s">
        <v>81</v>
      </c>
      <c r="AV140" s="234" t="s">
        <v>81</v>
      </c>
      <c r="AW140" s="234" t="s">
        <v>6</v>
      </c>
      <c r="AX140" s="234" t="s">
        <v>23</v>
      </c>
      <c r="AY140" s="246" t="s">
        <v>152</v>
      </c>
    </row>
    <row r="141" spans="2:65" s="30" customFormat="1" ht="22.5" customHeight="1">
      <c r="B141" s="31"/>
      <c r="C141" s="222" t="s">
        <v>74</v>
      </c>
      <c r="D141" s="222" t="s">
        <v>154</v>
      </c>
      <c r="E141" s="223" t="s">
        <v>1241</v>
      </c>
      <c r="F141" s="224" t="s">
        <v>1242</v>
      </c>
      <c r="G141" s="225" t="s">
        <v>233</v>
      </c>
      <c r="H141" s="226">
        <v>446.25</v>
      </c>
      <c r="I141" s="227"/>
      <c r="J141" s="228">
        <f>ROUND(I141*H141,2)</f>
        <v>0</v>
      </c>
      <c r="K141" s="224"/>
      <c r="L141" s="57"/>
      <c r="M141" s="229"/>
      <c r="N141" s="230" t="s">
        <v>45</v>
      </c>
      <c r="O141" s="32"/>
      <c r="P141" s="231">
        <f>O141*H141</f>
        <v>0</v>
      </c>
      <c r="Q141" s="231">
        <v>0</v>
      </c>
      <c r="R141" s="231">
        <f>Q141*H141</f>
        <v>0</v>
      </c>
      <c r="S141" s="231">
        <v>0</v>
      </c>
      <c r="T141" s="232">
        <f>S141*H141</f>
        <v>0</v>
      </c>
      <c r="AR141" s="10" t="s">
        <v>159</v>
      </c>
      <c r="AT141" s="10" t="s">
        <v>154</v>
      </c>
      <c r="AU141" s="10" t="s">
        <v>81</v>
      </c>
      <c r="AY141" s="10" t="s">
        <v>152</v>
      </c>
      <c r="BE141" s="233">
        <f>IF(N141="základní",J141,0)</f>
        <v>0</v>
      </c>
      <c r="BF141" s="233">
        <f>IF(N141="snížená",J141,0)</f>
        <v>0</v>
      </c>
      <c r="BG141" s="233">
        <f>IF(N141="zákl. přenesená",J141,0)</f>
        <v>0</v>
      </c>
      <c r="BH141" s="233">
        <f>IF(N141="sníž. přenesená",J141,0)</f>
        <v>0</v>
      </c>
      <c r="BI141" s="233">
        <f>IF(N141="nulová",J141,0)</f>
        <v>0</v>
      </c>
      <c r="BJ141" s="10" t="s">
        <v>23</v>
      </c>
      <c r="BK141" s="233">
        <f>ROUND(I141*H141,2)</f>
        <v>0</v>
      </c>
      <c r="BL141" s="10" t="s">
        <v>159</v>
      </c>
      <c r="BM141" s="10" t="s">
        <v>1243</v>
      </c>
    </row>
    <row r="142" spans="2:51" s="234" customFormat="1" ht="12.8">
      <c r="B142" s="235"/>
      <c r="C142" s="236"/>
      <c r="D142" s="237" t="s">
        <v>165</v>
      </c>
      <c r="E142" s="236"/>
      <c r="F142" s="239" t="s">
        <v>1244</v>
      </c>
      <c r="G142" s="236"/>
      <c r="H142" s="240">
        <v>446.25</v>
      </c>
      <c r="I142" s="241"/>
      <c r="J142" s="236"/>
      <c r="K142" s="236"/>
      <c r="L142" s="242"/>
      <c r="M142" s="243"/>
      <c r="N142" s="244"/>
      <c r="O142" s="244"/>
      <c r="P142" s="244"/>
      <c r="Q142" s="244"/>
      <c r="R142" s="244"/>
      <c r="S142" s="244"/>
      <c r="T142" s="245"/>
      <c r="AT142" s="246" t="s">
        <v>165</v>
      </c>
      <c r="AU142" s="246" t="s">
        <v>81</v>
      </c>
      <c r="AV142" s="234" t="s">
        <v>81</v>
      </c>
      <c r="AW142" s="234" t="s">
        <v>6</v>
      </c>
      <c r="AX142" s="234" t="s">
        <v>23</v>
      </c>
      <c r="AY142" s="246" t="s">
        <v>152</v>
      </c>
    </row>
    <row r="143" spans="2:65" s="30" customFormat="1" ht="22.5" customHeight="1">
      <c r="B143" s="31"/>
      <c r="C143" s="222" t="s">
        <v>74</v>
      </c>
      <c r="D143" s="222" t="s">
        <v>154</v>
      </c>
      <c r="E143" s="223" t="s">
        <v>1245</v>
      </c>
      <c r="F143" s="224" t="s">
        <v>1246</v>
      </c>
      <c r="G143" s="225" t="s">
        <v>233</v>
      </c>
      <c r="H143" s="226">
        <v>68.25</v>
      </c>
      <c r="I143" s="227"/>
      <c r="J143" s="228">
        <f>ROUND(I143*H143,2)</f>
        <v>0</v>
      </c>
      <c r="K143" s="224"/>
      <c r="L143" s="57"/>
      <c r="M143" s="229"/>
      <c r="N143" s="230" t="s">
        <v>45</v>
      </c>
      <c r="O143" s="32"/>
      <c r="P143" s="231">
        <f>O143*H143</f>
        <v>0</v>
      </c>
      <c r="Q143" s="231">
        <v>0</v>
      </c>
      <c r="R143" s="231">
        <f>Q143*H143</f>
        <v>0</v>
      </c>
      <c r="S143" s="231">
        <v>0</v>
      </c>
      <c r="T143" s="232">
        <f>S143*H143</f>
        <v>0</v>
      </c>
      <c r="AR143" s="10" t="s">
        <v>159</v>
      </c>
      <c r="AT143" s="10" t="s">
        <v>154</v>
      </c>
      <c r="AU143" s="10" t="s">
        <v>81</v>
      </c>
      <c r="AY143" s="10" t="s">
        <v>152</v>
      </c>
      <c r="BE143" s="233">
        <f>IF(N143="základní",J143,0)</f>
        <v>0</v>
      </c>
      <c r="BF143" s="233">
        <f>IF(N143="snížená",J143,0)</f>
        <v>0</v>
      </c>
      <c r="BG143" s="233">
        <f>IF(N143="zákl. přenesená",J143,0)</f>
        <v>0</v>
      </c>
      <c r="BH143" s="233">
        <f>IF(N143="sníž. přenesená",J143,0)</f>
        <v>0</v>
      </c>
      <c r="BI143" s="233">
        <f>IF(N143="nulová",J143,0)</f>
        <v>0</v>
      </c>
      <c r="BJ143" s="10" t="s">
        <v>23</v>
      </c>
      <c r="BK143" s="233">
        <f>ROUND(I143*H143,2)</f>
        <v>0</v>
      </c>
      <c r="BL143" s="10" t="s">
        <v>159</v>
      </c>
      <c r="BM143" s="10" t="s">
        <v>1247</v>
      </c>
    </row>
    <row r="144" spans="2:51" s="234" customFormat="1" ht="12.8">
      <c r="B144" s="235"/>
      <c r="C144" s="236"/>
      <c r="D144" s="237" t="s">
        <v>165</v>
      </c>
      <c r="E144" s="236"/>
      <c r="F144" s="239" t="s">
        <v>1248</v>
      </c>
      <c r="G144" s="236"/>
      <c r="H144" s="240">
        <v>68.25</v>
      </c>
      <c r="I144" s="241"/>
      <c r="J144" s="236"/>
      <c r="K144" s="236"/>
      <c r="L144" s="242"/>
      <c r="M144" s="243"/>
      <c r="N144" s="244"/>
      <c r="O144" s="244"/>
      <c r="P144" s="244"/>
      <c r="Q144" s="244"/>
      <c r="R144" s="244"/>
      <c r="S144" s="244"/>
      <c r="T144" s="245"/>
      <c r="AT144" s="246" t="s">
        <v>165</v>
      </c>
      <c r="AU144" s="246" t="s">
        <v>81</v>
      </c>
      <c r="AV144" s="234" t="s">
        <v>81</v>
      </c>
      <c r="AW144" s="234" t="s">
        <v>6</v>
      </c>
      <c r="AX144" s="234" t="s">
        <v>23</v>
      </c>
      <c r="AY144" s="246" t="s">
        <v>152</v>
      </c>
    </row>
    <row r="145" spans="2:65" s="30" customFormat="1" ht="22.5" customHeight="1">
      <c r="B145" s="31"/>
      <c r="C145" s="222" t="s">
        <v>74</v>
      </c>
      <c r="D145" s="222" t="s">
        <v>154</v>
      </c>
      <c r="E145" s="223" t="s">
        <v>1249</v>
      </c>
      <c r="F145" s="224" t="s">
        <v>1250</v>
      </c>
      <c r="G145" s="225" t="s">
        <v>1213</v>
      </c>
      <c r="H145" s="226">
        <v>34</v>
      </c>
      <c r="I145" s="227"/>
      <c r="J145" s="228">
        <f>ROUND(I145*H145,2)</f>
        <v>0</v>
      </c>
      <c r="K145" s="224"/>
      <c r="L145" s="57"/>
      <c r="M145" s="229"/>
      <c r="N145" s="230" t="s">
        <v>45</v>
      </c>
      <c r="O145" s="32"/>
      <c r="P145" s="231">
        <f>O145*H145</f>
        <v>0</v>
      </c>
      <c r="Q145" s="231">
        <v>0</v>
      </c>
      <c r="R145" s="231">
        <f>Q145*H145</f>
        <v>0</v>
      </c>
      <c r="S145" s="231">
        <v>0</v>
      </c>
      <c r="T145" s="232">
        <f>S145*H145</f>
        <v>0</v>
      </c>
      <c r="AR145" s="10" t="s">
        <v>159</v>
      </c>
      <c r="AT145" s="10" t="s">
        <v>154</v>
      </c>
      <c r="AU145" s="10" t="s">
        <v>81</v>
      </c>
      <c r="AY145" s="10" t="s">
        <v>152</v>
      </c>
      <c r="BE145" s="233">
        <f>IF(N145="základní",J145,0)</f>
        <v>0</v>
      </c>
      <c r="BF145" s="233">
        <f>IF(N145="snížená",J145,0)</f>
        <v>0</v>
      </c>
      <c r="BG145" s="233">
        <f>IF(N145="zákl. přenesená",J145,0)</f>
        <v>0</v>
      </c>
      <c r="BH145" s="233">
        <f>IF(N145="sníž. přenesená",J145,0)</f>
        <v>0</v>
      </c>
      <c r="BI145" s="233">
        <f>IF(N145="nulová",J145,0)</f>
        <v>0</v>
      </c>
      <c r="BJ145" s="10" t="s">
        <v>23</v>
      </c>
      <c r="BK145" s="233">
        <f>ROUND(I145*H145,2)</f>
        <v>0</v>
      </c>
      <c r="BL145" s="10" t="s">
        <v>159</v>
      </c>
      <c r="BM145" s="10" t="s">
        <v>1251</v>
      </c>
    </row>
    <row r="146" spans="2:65" s="30" customFormat="1" ht="22.5" customHeight="1">
      <c r="B146" s="31"/>
      <c r="C146" s="222" t="s">
        <v>74</v>
      </c>
      <c r="D146" s="222" t="s">
        <v>154</v>
      </c>
      <c r="E146" s="223" t="s">
        <v>1252</v>
      </c>
      <c r="F146" s="224" t="s">
        <v>1253</v>
      </c>
      <c r="G146" s="225" t="s">
        <v>1213</v>
      </c>
      <c r="H146" s="226">
        <v>52.5</v>
      </c>
      <c r="I146" s="227"/>
      <c r="J146" s="228">
        <f>ROUND(I146*H146,2)</f>
        <v>0</v>
      </c>
      <c r="K146" s="224"/>
      <c r="L146" s="57"/>
      <c r="M146" s="229"/>
      <c r="N146" s="230" t="s">
        <v>45</v>
      </c>
      <c r="O146" s="32"/>
      <c r="P146" s="231">
        <f>O146*H146</f>
        <v>0</v>
      </c>
      <c r="Q146" s="231">
        <v>0</v>
      </c>
      <c r="R146" s="231">
        <f>Q146*H146</f>
        <v>0</v>
      </c>
      <c r="S146" s="231">
        <v>0</v>
      </c>
      <c r="T146" s="232">
        <f>S146*H146</f>
        <v>0</v>
      </c>
      <c r="AR146" s="10" t="s">
        <v>159</v>
      </c>
      <c r="AT146" s="10" t="s">
        <v>154</v>
      </c>
      <c r="AU146" s="10" t="s">
        <v>81</v>
      </c>
      <c r="AY146" s="10" t="s">
        <v>152</v>
      </c>
      <c r="BE146" s="233">
        <f>IF(N146="základní",J146,0)</f>
        <v>0</v>
      </c>
      <c r="BF146" s="233">
        <f>IF(N146="snížená",J146,0)</f>
        <v>0</v>
      </c>
      <c r="BG146" s="233">
        <f>IF(N146="zákl. přenesená",J146,0)</f>
        <v>0</v>
      </c>
      <c r="BH146" s="233">
        <f>IF(N146="sníž. přenesená",J146,0)</f>
        <v>0</v>
      </c>
      <c r="BI146" s="233">
        <f>IF(N146="nulová",J146,0)</f>
        <v>0</v>
      </c>
      <c r="BJ146" s="10" t="s">
        <v>23</v>
      </c>
      <c r="BK146" s="233">
        <f>ROUND(I146*H146,2)</f>
        <v>0</v>
      </c>
      <c r="BL146" s="10" t="s">
        <v>159</v>
      </c>
      <c r="BM146" s="10" t="s">
        <v>1254</v>
      </c>
    </row>
    <row r="147" spans="2:51" s="234" customFormat="1" ht="12.8">
      <c r="B147" s="235"/>
      <c r="C147" s="236"/>
      <c r="D147" s="237" t="s">
        <v>165</v>
      </c>
      <c r="E147" s="236"/>
      <c r="F147" s="239" t="s">
        <v>1240</v>
      </c>
      <c r="G147" s="236"/>
      <c r="H147" s="240">
        <v>52.5</v>
      </c>
      <c r="I147" s="241"/>
      <c r="J147" s="236"/>
      <c r="K147" s="236"/>
      <c r="L147" s="242"/>
      <c r="M147" s="243"/>
      <c r="N147" s="244"/>
      <c r="O147" s="244"/>
      <c r="P147" s="244"/>
      <c r="Q147" s="244"/>
      <c r="R147" s="244"/>
      <c r="S147" s="244"/>
      <c r="T147" s="245"/>
      <c r="AT147" s="246" t="s">
        <v>165</v>
      </c>
      <c r="AU147" s="246" t="s">
        <v>81</v>
      </c>
      <c r="AV147" s="234" t="s">
        <v>81</v>
      </c>
      <c r="AW147" s="234" t="s">
        <v>6</v>
      </c>
      <c r="AX147" s="234" t="s">
        <v>23</v>
      </c>
      <c r="AY147" s="246" t="s">
        <v>152</v>
      </c>
    </row>
    <row r="148" spans="2:65" s="30" customFormat="1" ht="22.5" customHeight="1">
      <c r="B148" s="31"/>
      <c r="C148" s="222" t="s">
        <v>74</v>
      </c>
      <c r="D148" s="222" t="s">
        <v>154</v>
      </c>
      <c r="E148" s="223" t="s">
        <v>1255</v>
      </c>
      <c r="F148" s="224" t="s">
        <v>1256</v>
      </c>
      <c r="G148" s="225" t="s">
        <v>233</v>
      </c>
      <c r="H148" s="226">
        <v>210</v>
      </c>
      <c r="I148" s="227"/>
      <c r="J148" s="228">
        <f>ROUND(I148*H148,2)</f>
        <v>0</v>
      </c>
      <c r="K148" s="224"/>
      <c r="L148" s="57"/>
      <c r="M148" s="229"/>
      <c r="N148" s="230" t="s">
        <v>45</v>
      </c>
      <c r="O148" s="32"/>
      <c r="P148" s="231">
        <f>O148*H148</f>
        <v>0</v>
      </c>
      <c r="Q148" s="231">
        <v>0</v>
      </c>
      <c r="R148" s="231">
        <f>Q148*H148</f>
        <v>0</v>
      </c>
      <c r="S148" s="231">
        <v>0</v>
      </c>
      <c r="T148" s="232">
        <f>S148*H148</f>
        <v>0</v>
      </c>
      <c r="AR148" s="10" t="s">
        <v>159</v>
      </c>
      <c r="AT148" s="10" t="s">
        <v>154</v>
      </c>
      <c r="AU148" s="10" t="s">
        <v>81</v>
      </c>
      <c r="AY148" s="10" t="s">
        <v>152</v>
      </c>
      <c r="BE148" s="233">
        <f>IF(N148="základní",J148,0)</f>
        <v>0</v>
      </c>
      <c r="BF148" s="233">
        <f>IF(N148="snížená",J148,0)</f>
        <v>0</v>
      </c>
      <c r="BG148" s="233">
        <f>IF(N148="zákl. přenesená",J148,0)</f>
        <v>0</v>
      </c>
      <c r="BH148" s="233">
        <f>IF(N148="sníž. přenesená",J148,0)</f>
        <v>0</v>
      </c>
      <c r="BI148" s="233">
        <f>IF(N148="nulová",J148,0)</f>
        <v>0</v>
      </c>
      <c r="BJ148" s="10" t="s">
        <v>23</v>
      </c>
      <c r="BK148" s="233">
        <f>ROUND(I148*H148,2)</f>
        <v>0</v>
      </c>
      <c r="BL148" s="10" t="s">
        <v>159</v>
      </c>
      <c r="BM148" s="10" t="s">
        <v>1257</v>
      </c>
    </row>
    <row r="149" spans="2:51" s="234" customFormat="1" ht="12.8">
      <c r="B149" s="235"/>
      <c r="C149" s="236"/>
      <c r="D149" s="237" t="s">
        <v>165</v>
      </c>
      <c r="E149" s="236"/>
      <c r="F149" s="239" t="s">
        <v>1258</v>
      </c>
      <c r="G149" s="236"/>
      <c r="H149" s="240">
        <v>210</v>
      </c>
      <c r="I149" s="241"/>
      <c r="J149" s="236"/>
      <c r="K149" s="236"/>
      <c r="L149" s="242"/>
      <c r="M149" s="243"/>
      <c r="N149" s="244"/>
      <c r="O149" s="244"/>
      <c r="P149" s="244"/>
      <c r="Q149" s="244"/>
      <c r="R149" s="244"/>
      <c r="S149" s="244"/>
      <c r="T149" s="245"/>
      <c r="AT149" s="246" t="s">
        <v>165</v>
      </c>
      <c r="AU149" s="246" t="s">
        <v>81</v>
      </c>
      <c r="AV149" s="234" t="s">
        <v>81</v>
      </c>
      <c r="AW149" s="234" t="s">
        <v>6</v>
      </c>
      <c r="AX149" s="234" t="s">
        <v>23</v>
      </c>
      <c r="AY149" s="246" t="s">
        <v>152</v>
      </c>
    </row>
    <row r="150" spans="2:65" s="30" customFormat="1" ht="22.5" customHeight="1">
      <c r="B150" s="31"/>
      <c r="C150" s="222" t="s">
        <v>74</v>
      </c>
      <c r="D150" s="222" t="s">
        <v>154</v>
      </c>
      <c r="E150" s="223" t="s">
        <v>1259</v>
      </c>
      <c r="F150" s="224" t="s">
        <v>1260</v>
      </c>
      <c r="G150" s="225" t="s">
        <v>928</v>
      </c>
      <c r="H150" s="226">
        <v>17</v>
      </c>
      <c r="I150" s="227"/>
      <c r="J150" s="228">
        <f>ROUND(I150*H150,2)</f>
        <v>0</v>
      </c>
      <c r="K150" s="224"/>
      <c r="L150" s="57"/>
      <c r="M150" s="229"/>
      <c r="N150" s="230" t="s">
        <v>45</v>
      </c>
      <c r="O150" s="32"/>
      <c r="P150" s="231">
        <f>O150*H150</f>
        <v>0</v>
      </c>
      <c r="Q150" s="231">
        <v>0</v>
      </c>
      <c r="R150" s="231">
        <f>Q150*H150</f>
        <v>0</v>
      </c>
      <c r="S150" s="231">
        <v>0</v>
      </c>
      <c r="T150" s="232">
        <f>S150*H150</f>
        <v>0</v>
      </c>
      <c r="AR150" s="10" t="s">
        <v>159</v>
      </c>
      <c r="AT150" s="10" t="s">
        <v>154</v>
      </c>
      <c r="AU150" s="10" t="s">
        <v>81</v>
      </c>
      <c r="AY150" s="10" t="s">
        <v>152</v>
      </c>
      <c r="BE150" s="233">
        <f>IF(N150="základní",J150,0)</f>
        <v>0</v>
      </c>
      <c r="BF150" s="233">
        <f>IF(N150="snížená",J150,0)</f>
        <v>0</v>
      </c>
      <c r="BG150" s="233">
        <f>IF(N150="zákl. přenesená",J150,0)</f>
        <v>0</v>
      </c>
      <c r="BH150" s="233">
        <f>IF(N150="sníž. přenesená",J150,0)</f>
        <v>0</v>
      </c>
      <c r="BI150" s="233">
        <f>IF(N150="nulová",J150,0)</f>
        <v>0</v>
      </c>
      <c r="BJ150" s="10" t="s">
        <v>23</v>
      </c>
      <c r="BK150" s="233">
        <f>ROUND(I150*H150,2)</f>
        <v>0</v>
      </c>
      <c r="BL150" s="10" t="s">
        <v>159</v>
      </c>
      <c r="BM150" s="10" t="s">
        <v>1261</v>
      </c>
    </row>
    <row r="151" spans="2:65" s="30" customFormat="1" ht="22.5" customHeight="1">
      <c r="B151" s="31"/>
      <c r="C151" s="222" t="s">
        <v>74</v>
      </c>
      <c r="D151" s="222" t="s">
        <v>154</v>
      </c>
      <c r="E151" s="223" t="s">
        <v>1262</v>
      </c>
      <c r="F151" s="224" t="s">
        <v>1263</v>
      </c>
      <c r="G151" s="225" t="s">
        <v>928</v>
      </c>
      <c r="H151" s="226">
        <v>7</v>
      </c>
      <c r="I151" s="227"/>
      <c r="J151" s="228">
        <f>ROUND(I151*H151,2)</f>
        <v>0</v>
      </c>
      <c r="K151" s="224"/>
      <c r="L151" s="57"/>
      <c r="M151" s="229"/>
      <c r="N151" s="230" t="s">
        <v>45</v>
      </c>
      <c r="O151" s="32"/>
      <c r="P151" s="231">
        <f>O151*H151</f>
        <v>0</v>
      </c>
      <c r="Q151" s="231">
        <v>0</v>
      </c>
      <c r="R151" s="231">
        <f>Q151*H151</f>
        <v>0</v>
      </c>
      <c r="S151" s="231">
        <v>0</v>
      </c>
      <c r="T151" s="232">
        <f>S151*H151</f>
        <v>0</v>
      </c>
      <c r="AR151" s="10" t="s">
        <v>159</v>
      </c>
      <c r="AT151" s="10" t="s">
        <v>154</v>
      </c>
      <c r="AU151" s="10" t="s">
        <v>81</v>
      </c>
      <c r="AY151" s="10" t="s">
        <v>152</v>
      </c>
      <c r="BE151" s="233">
        <f>IF(N151="základní",J151,0)</f>
        <v>0</v>
      </c>
      <c r="BF151" s="233">
        <f>IF(N151="snížená",J151,0)</f>
        <v>0</v>
      </c>
      <c r="BG151" s="233">
        <f>IF(N151="zákl. přenesená",J151,0)</f>
        <v>0</v>
      </c>
      <c r="BH151" s="233">
        <f>IF(N151="sníž. přenesená",J151,0)</f>
        <v>0</v>
      </c>
      <c r="BI151" s="233">
        <f>IF(N151="nulová",J151,0)</f>
        <v>0</v>
      </c>
      <c r="BJ151" s="10" t="s">
        <v>23</v>
      </c>
      <c r="BK151" s="233">
        <f>ROUND(I151*H151,2)</f>
        <v>0</v>
      </c>
      <c r="BL151" s="10" t="s">
        <v>159</v>
      </c>
      <c r="BM151" s="10" t="s">
        <v>1264</v>
      </c>
    </row>
    <row r="152" spans="2:65" s="30" customFormat="1" ht="22.5" customHeight="1">
      <c r="B152" s="31"/>
      <c r="C152" s="222" t="s">
        <v>74</v>
      </c>
      <c r="D152" s="222" t="s">
        <v>154</v>
      </c>
      <c r="E152" s="223" t="s">
        <v>1265</v>
      </c>
      <c r="F152" s="224" t="s">
        <v>1266</v>
      </c>
      <c r="G152" s="225" t="s">
        <v>1213</v>
      </c>
      <c r="H152" s="226">
        <v>8</v>
      </c>
      <c r="I152" s="227"/>
      <c r="J152" s="228">
        <f>ROUND(I152*H152,2)</f>
        <v>0</v>
      </c>
      <c r="K152" s="224"/>
      <c r="L152" s="57"/>
      <c r="M152" s="229"/>
      <c r="N152" s="230" t="s">
        <v>45</v>
      </c>
      <c r="O152" s="32"/>
      <c r="P152" s="231">
        <f>O152*H152</f>
        <v>0</v>
      </c>
      <c r="Q152" s="231">
        <v>0</v>
      </c>
      <c r="R152" s="231">
        <f>Q152*H152</f>
        <v>0</v>
      </c>
      <c r="S152" s="231">
        <v>0</v>
      </c>
      <c r="T152" s="232">
        <f>S152*H152</f>
        <v>0</v>
      </c>
      <c r="AR152" s="10" t="s">
        <v>159</v>
      </c>
      <c r="AT152" s="10" t="s">
        <v>154</v>
      </c>
      <c r="AU152" s="10" t="s">
        <v>81</v>
      </c>
      <c r="AY152" s="10" t="s">
        <v>152</v>
      </c>
      <c r="BE152" s="233">
        <f>IF(N152="základní",J152,0)</f>
        <v>0</v>
      </c>
      <c r="BF152" s="233">
        <f>IF(N152="snížená",J152,0)</f>
        <v>0</v>
      </c>
      <c r="BG152" s="233">
        <f>IF(N152="zákl. přenesená",J152,0)</f>
        <v>0</v>
      </c>
      <c r="BH152" s="233">
        <f>IF(N152="sníž. přenesená",J152,0)</f>
        <v>0</v>
      </c>
      <c r="BI152" s="233">
        <f>IF(N152="nulová",J152,0)</f>
        <v>0</v>
      </c>
      <c r="BJ152" s="10" t="s">
        <v>23</v>
      </c>
      <c r="BK152" s="233">
        <f>ROUND(I152*H152,2)</f>
        <v>0</v>
      </c>
      <c r="BL152" s="10" t="s">
        <v>159</v>
      </c>
      <c r="BM152" s="10" t="s">
        <v>1267</v>
      </c>
    </row>
    <row r="153" spans="2:65" s="30" customFormat="1" ht="22.5" customHeight="1">
      <c r="B153" s="31"/>
      <c r="C153" s="222" t="s">
        <v>74</v>
      </c>
      <c r="D153" s="222" t="s">
        <v>154</v>
      </c>
      <c r="E153" s="223" t="s">
        <v>1268</v>
      </c>
      <c r="F153" s="224" t="s">
        <v>1269</v>
      </c>
      <c r="G153" s="225" t="s">
        <v>1213</v>
      </c>
      <c r="H153" s="226">
        <v>35</v>
      </c>
      <c r="I153" s="227"/>
      <c r="J153" s="228">
        <f>ROUND(I153*H153,2)</f>
        <v>0</v>
      </c>
      <c r="K153" s="224"/>
      <c r="L153" s="57"/>
      <c r="M153" s="229"/>
      <c r="N153" s="230" t="s">
        <v>45</v>
      </c>
      <c r="O153" s="32"/>
      <c r="P153" s="231">
        <f>O153*H153</f>
        <v>0</v>
      </c>
      <c r="Q153" s="231">
        <v>0</v>
      </c>
      <c r="R153" s="231">
        <f>Q153*H153</f>
        <v>0</v>
      </c>
      <c r="S153" s="231">
        <v>0</v>
      </c>
      <c r="T153" s="232">
        <f>S153*H153</f>
        <v>0</v>
      </c>
      <c r="AR153" s="10" t="s">
        <v>159</v>
      </c>
      <c r="AT153" s="10" t="s">
        <v>154</v>
      </c>
      <c r="AU153" s="10" t="s">
        <v>81</v>
      </c>
      <c r="AY153" s="10" t="s">
        <v>152</v>
      </c>
      <c r="BE153" s="233">
        <f>IF(N153="základní",J153,0)</f>
        <v>0</v>
      </c>
      <c r="BF153" s="233">
        <f>IF(N153="snížená",J153,0)</f>
        <v>0</v>
      </c>
      <c r="BG153" s="233">
        <f>IF(N153="zákl. přenesená",J153,0)</f>
        <v>0</v>
      </c>
      <c r="BH153" s="233">
        <f>IF(N153="sníž. přenesená",J153,0)</f>
        <v>0</v>
      </c>
      <c r="BI153" s="233">
        <f>IF(N153="nulová",J153,0)</f>
        <v>0</v>
      </c>
      <c r="BJ153" s="10" t="s">
        <v>23</v>
      </c>
      <c r="BK153" s="233">
        <f>ROUND(I153*H153,2)</f>
        <v>0</v>
      </c>
      <c r="BL153" s="10" t="s">
        <v>159</v>
      </c>
      <c r="BM153" s="10" t="s">
        <v>1270</v>
      </c>
    </row>
    <row r="154" spans="2:65" s="30" customFormat="1" ht="22.5" customHeight="1">
      <c r="B154" s="31"/>
      <c r="C154" s="222" t="s">
        <v>74</v>
      </c>
      <c r="D154" s="222" t="s">
        <v>154</v>
      </c>
      <c r="E154" s="223" t="s">
        <v>1271</v>
      </c>
      <c r="F154" s="224" t="s">
        <v>1272</v>
      </c>
      <c r="G154" s="225" t="s">
        <v>928</v>
      </c>
      <c r="H154" s="226">
        <v>1</v>
      </c>
      <c r="I154" s="227"/>
      <c r="J154" s="228">
        <f>ROUND(I154*H154,2)</f>
        <v>0</v>
      </c>
      <c r="K154" s="224"/>
      <c r="L154" s="57"/>
      <c r="M154" s="229"/>
      <c r="N154" s="230" t="s">
        <v>45</v>
      </c>
      <c r="O154" s="32"/>
      <c r="P154" s="231">
        <f>O154*H154</f>
        <v>0</v>
      </c>
      <c r="Q154" s="231">
        <v>0</v>
      </c>
      <c r="R154" s="231">
        <f>Q154*H154</f>
        <v>0</v>
      </c>
      <c r="S154" s="231">
        <v>0</v>
      </c>
      <c r="T154" s="232">
        <f>S154*H154</f>
        <v>0</v>
      </c>
      <c r="AR154" s="10" t="s">
        <v>159</v>
      </c>
      <c r="AT154" s="10" t="s">
        <v>154</v>
      </c>
      <c r="AU154" s="10" t="s">
        <v>81</v>
      </c>
      <c r="AY154" s="10" t="s">
        <v>152</v>
      </c>
      <c r="BE154" s="233">
        <f>IF(N154="základní",J154,0)</f>
        <v>0</v>
      </c>
      <c r="BF154" s="233">
        <f>IF(N154="snížená",J154,0)</f>
        <v>0</v>
      </c>
      <c r="BG154" s="233">
        <f>IF(N154="zákl. přenesená",J154,0)</f>
        <v>0</v>
      </c>
      <c r="BH154" s="233">
        <f>IF(N154="sníž. přenesená",J154,0)</f>
        <v>0</v>
      </c>
      <c r="BI154" s="233">
        <f>IF(N154="nulová",J154,0)</f>
        <v>0</v>
      </c>
      <c r="BJ154" s="10" t="s">
        <v>23</v>
      </c>
      <c r="BK154" s="233">
        <f>ROUND(I154*H154,2)</f>
        <v>0</v>
      </c>
      <c r="BL154" s="10" t="s">
        <v>159</v>
      </c>
      <c r="BM154" s="10" t="s">
        <v>1273</v>
      </c>
    </row>
    <row r="155" spans="2:65" s="30" customFormat="1" ht="31.5" customHeight="1">
      <c r="B155" s="31"/>
      <c r="C155" s="222" t="s">
        <v>23</v>
      </c>
      <c r="D155" s="222" t="s">
        <v>154</v>
      </c>
      <c r="E155" s="223" t="s">
        <v>1274</v>
      </c>
      <c r="F155" s="224" t="s">
        <v>1275</v>
      </c>
      <c r="G155" s="225" t="s">
        <v>928</v>
      </c>
      <c r="H155" s="226">
        <v>1</v>
      </c>
      <c r="I155" s="227"/>
      <c r="J155" s="228">
        <f>ROUND(I155*H155,2)</f>
        <v>0</v>
      </c>
      <c r="K155" s="224"/>
      <c r="L155" s="57"/>
      <c r="M155" s="229"/>
      <c r="N155" s="230" t="s">
        <v>45</v>
      </c>
      <c r="O155" s="32"/>
      <c r="P155" s="231">
        <f>O155*H155</f>
        <v>0</v>
      </c>
      <c r="Q155" s="231">
        <v>0.00115</v>
      </c>
      <c r="R155" s="231">
        <f>Q155*H155</f>
        <v>0.00115</v>
      </c>
      <c r="S155" s="231">
        <v>0</v>
      </c>
      <c r="T155" s="232">
        <f>S155*H155</f>
        <v>0</v>
      </c>
      <c r="AR155" s="10" t="s">
        <v>232</v>
      </c>
      <c r="AT155" s="10" t="s">
        <v>154</v>
      </c>
      <c r="AU155" s="10" t="s">
        <v>81</v>
      </c>
      <c r="AY155" s="10" t="s">
        <v>152</v>
      </c>
      <c r="BE155" s="233">
        <f>IF(N155="základní",J155,0)</f>
        <v>0</v>
      </c>
      <c r="BF155" s="233">
        <f>IF(N155="snížená",J155,0)</f>
        <v>0</v>
      </c>
      <c r="BG155" s="233">
        <f>IF(N155="zákl. přenesená",J155,0)</f>
        <v>0</v>
      </c>
      <c r="BH155" s="233">
        <f>IF(N155="sníž. přenesená",J155,0)</f>
        <v>0</v>
      </c>
      <c r="BI155" s="233">
        <f>IF(N155="nulová",J155,0)</f>
        <v>0</v>
      </c>
      <c r="BJ155" s="10" t="s">
        <v>23</v>
      </c>
      <c r="BK155" s="233">
        <f>ROUND(I155*H155,2)</f>
        <v>0</v>
      </c>
      <c r="BL155" s="10" t="s">
        <v>232</v>
      </c>
      <c r="BM155" s="10" t="s">
        <v>1276</v>
      </c>
    </row>
    <row r="156" spans="2:65" s="30" customFormat="1" ht="31.5" customHeight="1">
      <c r="B156" s="31"/>
      <c r="C156" s="222" t="s">
        <v>81</v>
      </c>
      <c r="D156" s="222" t="s">
        <v>154</v>
      </c>
      <c r="E156" s="223" t="s">
        <v>1277</v>
      </c>
      <c r="F156" s="224" t="s">
        <v>1046</v>
      </c>
      <c r="G156" s="225" t="s">
        <v>1047</v>
      </c>
      <c r="H156" s="293"/>
      <c r="I156" s="227"/>
      <c r="J156" s="228">
        <f>ROUND(I156*H156,2)</f>
        <v>0</v>
      </c>
      <c r="K156" s="224"/>
      <c r="L156" s="57"/>
      <c r="M156" s="229"/>
      <c r="N156" s="294" t="s">
        <v>45</v>
      </c>
      <c r="O156" s="295"/>
      <c r="P156" s="296">
        <f>O156*H156</f>
        <v>0</v>
      </c>
      <c r="Q156" s="296">
        <v>0</v>
      </c>
      <c r="R156" s="296">
        <f>Q156*H156</f>
        <v>0</v>
      </c>
      <c r="S156" s="296">
        <v>0</v>
      </c>
      <c r="T156" s="297">
        <f>S156*H156</f>
        <v>0</v>
      </c>
      <c r="AR156" s="10" t="s">
        <v>232</v>
      </c>
      <c r="AT156" s="10" t="s">
        <v>154</v>
      </c>
      <c r="AU156" s="10" t="s">
        <v>81</v>
      </c>
      <c r="AY156" s="10" t="s">
        <v>152</v>
      </c>
      <c r="BE156" s="233">
        <f>IF(N156="základní",J156,0)</f>
        <v>0</v>
      </c>
      <c r="BF156" s="233">
        <f>IF(N156="snížená",J156,0)</f>
        <v>0</v>
      </c>
      <c r="BG156" s="233">
        <f>IF(N156="zákl. přenesená",J156,0)</f>
        <v>0</v>
      </c>
      <c r="BH156" s="233">
        <f>IF(N156="sníž. přenesená",J156,0)</f>
        <v>0</v>
      </c>
      <c r="BI156" s="233">
        <f>IF(N156="nulová",J156,0)</f>
        <v>0</v>
      </c>
      <c r="BJ156" s="10" t="s">
        <v>23</v>
      </c>
      <c r="BK156" s="233">
        <f>ROUND(I156*H156,2)</f>
        <v>0</v>
      </c>
      <c r="BL156" s="10" t="s">
        <v>232</v>
      </c>
      <c r="BM156" s="10" t="s">
        <v>1278</v>
      </c>
    </row>
    <row r="157" spans="2:12" s="30" customFormat="1" ht="6.95" customHeight="1">
      <c r="B157" s="52"/>
      <c r="C157" s="53"/>
      <c r="D157" s="53"/>
      <c r="E157" s="53"/>
      <c r="F157" s="53"/>
      <c r="G157" s="53"/>
      <c r="H157" s="53"/>
      <c r="I157" s="161"/>
      <c r="J157" s="53"/>
      <c r="K157" s="53"/>
      <c r="L157" s="57"/>
    </row>
  </sheetData>
  <autoFilter ref="C85:K156"/>
  <mergeCells count="12">
    <mergeCell ref="G1:H1"/>
    <mergeCell ref="L2:V2"/>
    <mergeCell ref="E7:H7"/>
    <mergeCell ref="E9:H9"/>
    <mergeCell ref="E11:H11"/>
    <mergeCell ref="E26:H26"/>
    <mergeCell ref="E47:H47"/>
    <mergeCell ref="E49:H49"/>
    <mergeCell ref="E51:H51"/>
    <mergeCell ref="E74:H74"/>
    <mergeCell ref="E76:H76"/>
    <mergeCell ref="E78:H78"/>
  </mergeCells>
  <hyperlinks>
    <hyperlink ref="F1" location="C2" display="1) Krycí list soupisu"/>
    <hyperlink ref="G1" location="C58" display="2) Rekapitulace"/>
    <hyperlink ref="J1" location="C85" display="3) Soupis prací"/>
    <hyperlink ref="L1" location="'Rekapitulace stavby'!C2" display="Rekapitulace stavby"/>
  </hyperlinks>
  <printOptions/>
  <pageMargins left="0.583333333333333" right="0.583333333333333" top="0.583333333333333" bottom="0.583333333333333" header="0.511805555555555" footer="0"/>
  <pageSetup fitToHeight="100" fitToWidth="1" horizontalDpi="300" verticalDpi="300" orientation="landscape" paperSize="9" copies="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27"/>
  <sheetViews>
    <sheetView showGridLines="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3" customWidth="1"/>
    <col min="10" max="10" width="23.5" style="0" customWidth="1"/>
    <col min="11" max="11" width="15.5" style="0" customWidth="1"/>
    <col min="12" max="12" width="8.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32" max="43" width="8.5" style="0" customWidth="1"/>
    <col min="44" max="65" width="9.33203125" style="0" hidden="1" customWidth="1"/>
    <col min="66" max="1025" width="8.5" style="0" customWidth="1"/>
  </cols>
  <sheetData>
    <row r="1" spans="1:70" ht="21.85" customHeight="1">
      <c r="A1" s="6"/>
      <c r="B1" s="134"/>
      <c r="C1" s="134"/>
      <c r="D1" s="135" t="s">
        <v>1</v>
      </c>
      <c r="E1" s="134"/>
      <c r="F1" s="136" t="s">
        <v>99</v>
      </c>
      <c r="G1" s="136" t="s">
        <v>100</v>
      </c>
      <c r="H1" s="136"/>
      <c r="I1" s="137"/>
      <c r="J1" s="136" t="s">
        <v>101</v>
      </c>
      <c r="K1" s="135" t="s">
        <v>102</v>
      </c>
      <c r="L1" s="136" t="s">
        <v>103</v>
      </c>
      <c r="M1" s="136"/>
      <c r="N1" s="136"/>
      <c r="O1" s="136"/>
      <c r="P1" s="136"/>
      <c r="Q1" s="136"/>
      <c r="R1" s="136"/>
      <c r="S1" s="136"/>
      <c r="T1" s="136"/>
      <c r="U1" s="5"/>
      <c r="V1" s="5"/>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row>
    <row r="2" spans="3:46" ht="36.95" customHeight="1">
      <c r="L2" s="9"/>
      <c r="M2" s="9"/>
      <c r="N2" s="9"/>
      <c r="O2" s="9"/>
      <c r="P2" s="9"/>
      <c r="Q2" s="9"/>
      <c r="R2" s="9"/>
      <c r="S2" s="9"/>
      <c r="T2" s="9"/>
      <c r="U2" s="9"/>
      <c r="V2" s="9"/>
      <c r="AT2" s="10" t="s">
        <v>95</v>
      </c>
    </row>
    <row r="3" spans="2:46" ht="6.95" customHeight="1">
      <c r="B3" s="11"/>
      <c r="C3" s="12"/>
      <c r="D3" s="12"/>
      <c r="E3" s="12"/>
      <c r="F3" s="12"/>
      <c r="G3" s="12"/>
      <c r="H3" s="12"/>
      <c r="I3" s="138"/>
      <c r="J3" s="12"/>
      <c r="K3" s="13"/>
      <c r="AT3" s="10" t="s">
        <v>81</v>
      </c>
    </row>
    <row r="4" spans="2:46" ht="36.95" customHeight="1">
      <c r="B4" s="14"/>
      <c r="C4" s="15"/>
      <c r="D4" s="16" t="s">
        <v>104</v>
      </c>
      <c r="E4" s="15"/>
      <c r="F4" s="15"/>
      <c r="G4" s="15"/>
      <c r="H4" s="15"/>
      <c r="I4" s="139"/>
      <c r="J4" s="15"/>
      <c r="K4" s="17"/>
      <c r="M4" s="18" t="s">
        <v>12</v>
      </c>
      <c r="AT4" s="10" t="s">
        <v>6</v>
      </c>
    </row>
    <row r="5" spans="2:11" ht="6.95" customHeight="1">
      <c r="B5" s="14"/>
      <c r="C5" s="15"/>
      <c r="D5" s="15"/>
      <c r="E5" s="15"/>
      <c r="F5" s="15"/>
      <c r="G5" s="15"/>
      <c r="H5" s="15"/>
      <c r="I5" s="139"/>
      <c r="J5" s="15"/>
      <c r="K5" s="17"/>
    </row>
    <row r="6" spans="2:11" ht="12.8">
      <c r="B6" s="14"/>
      <c r="C6" s="15"/>
      <c r="D6" s="25" t="s">
        <v>18</v>
      </c>
      <c r="E6" s="15"/>
      <c r="F6" s="15"/>
      <c r="G6" s="15"/>
      <c r="H6" s="15"/>
      <c r="I6" s="139"/>
      <c r="J6" s="15"/>
      <c r="K6" s="17"/>
    </row>
    <row r="7" spans="2:11" ht="22.5" customHeight="1">
      <c r="B7" s="14"/>
      <c r="C7" s="15"/>
      <c r="D7" s="15"/>
      <c r="E7" s="140" t="str">
        <f>'Rekapitulace stavby'!K6</f>
        <v>NZM Valtice</v>
      </c>
      <c r="F7" s="140"/>
      <c r="G7" s="140"/>
      <c r="H7" s="140"/>
      <c r="I7" s="139"/>
      <c r="J7" s="15"/>
      <c r="K7" s="17"/>
    </row>
    <row r="8" spans="2:11" ht="12.8">
      <c r="B8" s="14"/>
      <c r="C8" s="15"/>
      <c r="D8" s="25" t="s">
        <v>105</v>
      </c>
      <c r="E8" s="15"/>
      <c r="F8" s="15"/>
      <c r="G8" s="15"/>
      <c r="H8" s="15"/>
      <c r="I8" s="139"/>
      <c r="J8" s="15"/>
      <c r="K8" s="17"/>
    </row>
    <row r="9" spans="2:11" s="30" customFormat="1" ht="22.5" customHeight="1">
      <c r="B9" s="31"/>
      <c r="C9" s="32"/>
      <c r="D9" s="32"/>
      <c r="E9" s="140" t="s">
        <v>106</v>
      </c>
      <c r="F9" s="140"/>
      <c r="G9" s="140"/>
      <c r="H9" s="140"/>
      <c r="I9" s="141"/>
      <c r="J9" s="32"/>
      <c r="K9" s="36"/>
    </row>
    <row r="10" spans="2:11" s="30" customFormat="1" ht="12.8">
      <c r="B10" s="31"/>
      <c r="C10" s="32"/>
      <c r="D10" s="25" t="s">
        <v>107</v>
      </c>
      <c r="E10" s="32"/>
      <c r="F10" s="32"/>
      <c r="G10" s="32"/>
      <c r="H10" s="32"/>
      <c r="I10" s="141"/>
      <c r="J10" s="32"/>
      <c r="K10" s="36"/>
    </row>
    <row r="11" spans="2:11" s="30" customFormat="1" ht="36.95" customHeight="1">
      <c r="B11" s="31"/>
      <c r="C11" s="32"/>
      <c r="D11" s="32"/>
      <c r="E11" s="69" t="s">
        <v>1279</v>
      </c>
      <c r="F11" s="69"/>
      <c r="G11" s="69"/>
      <c r="H11" s="69"/>
      <c r="I11" s="141"/>
      <c r="J11" s="32"/>
      <c r="K11" s="36"/>
    </row>
    <row r="12" spans="2:11" s="30" customFormat="1" ht="12.8">
      <c r="B12" s="31"/>
      <c r="C12" s="32"/>
      <c r="D12" s="32"/>
      <c r="E12" s="32"/>
      <c r="F12" s="32"/>
      <c r="G12" s="32"/>
      <c r="H12" s="32"/>
      <c r="I12" s="141"/>
      <c r="J12" s="32"/>
      <c r="K12" s="36"/>
    </row>
    <row r="13" spans="2:11" s="30" customFormat="1" ht="14.4" customHeight="1">
      <c r="B13" s="31"/>
      <c r="C13" s="32"/>
      <c r="D13" s="25" t="s">
        <v>21</v>
      </c>
      <c r="E13" s="32"/>
      <c r="F13" s="21"/>
      <c r="G13" s="32"/>
      <c r="H13" s="32"/>
      <c r="I13" s="142" t="s">
        <v>22</v>
      </c>
      <c r="J13" s="21"/>
      <c r="K13" s="36"/>
    </row>
    <row r="14" spans="2:11" s="30" customFormat="1" ht="14.4" customHeight="1">
      <c r="B14" s="31"/>
      <c r="C14" s="32"/>
      <c r="D14" s="25" t="s">
        <v>24</v>
      </c>
      <c r="E14" s="32"/>
      <c r="F14" s="21" t="s">
        <v>32</v>
      </c>
      <c r="G14" s="32"/>
      <c r="H14" s="32"/>
      <c r="I14" s="142" t="s">
        <v>26</v>
      </c>
      <c r="J14" s="72" t="str">
        <f>'Rekapitulace stavby'!AN8</f>
        <v>1.5.2016</v>
      </c>
      <c r="K14" s="36"/>
    </row>
    <row r="15" spans="2:11" s="30" customFormat="1" ht="10.8" customHeight="1">
      <c r="B15" s="31"/>
      <c r="C15" s="32"/>
      <c r="D15" s="32"/>
      <c r="E15" s="32"/>
      <c r="F15" s="32"/>
      <c r="G15" s="32"/>
      <c r="H15" s="32"/>
      <c r="I15" s="141"/>
      <c r="J15" s="32"/>
      <c r="K15" s="36"/>
    </row>
    <row r="16" spans="2:11" s="30" customFormat="1" ht="14.4" customHeight="1">
      <c r="B16" s="31"/>
      <c r="C16" s="32"/>
      <c r="D16" s="25" t="s">
        <v>30</v>
      </c>
      <c r="E16" s="32"/>
      <c r="F16" s="32"/>
      <c r="G16" s="32"/>
      <c r="H16" s="32"/>
      <c r="I16" s="142" t="s">
        <v>31</v>
      </c>
      <c r="J16" s="21" t="str">
        <f>IF('Rekapitulace stavby'!AN10="","",'Rekapitulace stavby'!AN10)</f>
        <v/>
      </c>
      <c r="K16" s="36"/>
    </row>
    <row r="17" spans="2:11" s="30" customFormat="1" ht="18" customHeight="1">
      <c r="B17" s="31"/>
      <c r="C17" s="32"/>
      <c r="D17" s="32"/>
      <c r="E17" s="21" t="str">
        <f>IF('Rekapitulace stavby'!E11="","",'Rekapitulace stavby'!E11)</f>
        <v/>
      </c>
      <c r="F17" s="32"/>
      <c r="G17" s="32"/>
      <c r="H17" s="32"/>
      <c r="I17" s="142" t="s">
        <v>33</v>
      </c>
      <c r="J17" s="21" t="str">
        <f>IF('Rekapitulace stavby'!AN11="","",'Rekapitulace stavby'!AN11)</f>
        <v/>
      </c>
      <c r="K17" s="36"/>
    </row>
    <row r="18" spans="2:11" s="30" customFormat="1" ht="6.95" customHeight="1">
      <c r="B18" s="31"/>
      <c r="C18" s="32"/>
      <c r="D18" s="32"/>
      <c r="E18" s="32"/>
      <c r="F18" s="32"/>
      <c r="G18" s="32"/>
      <c r="H18" s="32"/>
      <c r="I18" s="141"/>
      <c r="J18" s="32"/>
      <c r="K18" s="36"/>
    </row>
    <row r="19" spans="2:11" s="30" customFormat="1" ht="14.4" customHeight="1">
      <c r="B19" s="31"/>
      <c r="C19" s="32"/>
      <c r="D19" s="25" t="s">
        <v>34</v>
      </c>
      <c r="E19" s="32"/>
      <c r="F19" s="32"/>
      <c r="G19" s="32"/>
      <c r="H19" s="32"/>
      <c r="I19" s="142" t="s">
        <v>31</v>
      </c>
      <c r="J19" s="21" t="str">
        <f>IF('Rekapitulace stavby'!AN13="Vyplň údaj","",IF('Rekapitulace stavby'!AN13="","",'Rekapitulace stavby'!AN13))</f>
        <v/>
      </c>
      <c r="K19" s="36"/>
    </row>
    <row r="20" spans="2:11" s="30" customFormat="1" ht="18" customHeight="1">
      <c r="B20" s="31"/>
      <c r="C20" s="32"/>
      <c r="D20" s="32"/>
      <c r="E20" s="21" t="str">
        <f>IF('Rekapitulace stavby'!E14="Vyplň údaj","",IF('Rekapitulace stavby'!E14="","",'Rekapitulace stavby'!E14))</f>
        <v/>
      </c>
      <c r="F20" s="32"/>
      <c r="G20" s="32"/>
      <c r="H20" s="32"/>
      <c r="I20" s="142" t="s">
        <v>33</v>
      </c>
      <c r="J20" s="21" t="str">
        <f>IF('Rekapitulace stavby'!AN14="Vyplň údaj","",IF('Rekapitulace stavby'!AN14="","",'Rekapitulace stavby'!AN14))</f>
        <v/>
      </c>
      <c r="K20" s="36"/>
    </row>
    <row r="21" spans="2:11" s="30" customFormat="1" ht="6.95" customHeight="1">
      <c r="B21" s="31"/>
      <c r="C21" s="32"/>
      <c r="D21" s="32"/>
      <c r="E21" s="32"/>
      <c r="F21" s="32"/>
      <c r="G21" s="32"/>
      <c r="H21" s="32"/>
      <c r="I21" s="141"/>
      <c r="J21" s="32"/>
      <c r="K21" s="36"/>
    </row>
    <row r="22" spans="2:11" s="30" customFormat="1" ht="14.4" customHeight="1">
      <c r="B22" s="31"/>
      <c r="C22" s="32"/>
      <c r="D22" s="25" t="s">
        <v>36</v>
      </c>
      <c r="E22" s="32"/>
      <c r="F22" s="32"/>
      <c r="G22" s="32"/>
      <c r="H22" s="32"/>
      <c r="I22" s="142" t="s">
        <v>31</v>
      </c>
      <c r="J22" s="21" t="str">
        <f>IF('Rekapitulace stavby'!AN16="","",'Rekapitulace stavby'!AN16)</f>
        <v/>
      </c>
      <c r="K22" s="36"/>
    </row>
    <row r="23" spans="2:11" s="30" customFormat="1" ht="18" customHeight="1">
      <c r="B23" s="31"/>
      <c r="C23" s="32"/>
      <c r="D23" s="32"/>
      <c r="E23" s="21" t="str">
        <f>IF('Rekapitulace stavby'!E17="","",'Rekapitulace stavby'!E17)</f>
        <v/>
      </c>
      <c r="F23" s="32"/>
      <c r="G23" s="32"/>
      <c r="H23" s="32"/>
      <c r="I23" s="142" t="s">
        <v>33</v>
      </c>
      <c r="J23" s="21" t="str">
        <f>IF('Rekapitulace stavby'!AN17="","",'Rekapitulace stavby'!AN17)</f>
        <v/>
      </c>
      <c r="K23" s="36"/>
    </row>
    <row r="24" spans="2:11" s="30" customFormat="1" ht="6.95" customHeight="1">
      <c r="B24" s="31"/>
      <c r="C24" s="32"/>
      <c r="D24" s="32"/>
      <c r="E24" s="32"/>
      <c r="F24" s="32"/>
      <c r="G24" s="32"/>
      <c r="H24" s="32"/>
      <c r="I24" s="141"/>
      <c r="J24" s="32"/>
      <c r="K24" s="36"/>
    </row>
    <row r="25" spans="2:11" s="30" customFormat="1" ht="14.4" customHeight="1">
      <c r="B25" s="31"/>
      <c r="C25" s="32"/>
      <c r="D25" s="25" t="s">
        <v>38</v>
      </c>
      <c r="E25" s="32"/>
      <c r="F25" s="32"/>
      <c r="G25" s="32"/>
      <c r="H25" s="32"/>
      <c r="I25" s="141"/>
      <c r="J25" s="32"/>
      <c r="K25" s="36"/>
    </row>
    <row r="26" spans="2:11" s="143" customFormat="1" ht="22.5" customHeight="1">
      <c r="B26" s="144"/>
      <c r="C26" s="145"/>
      <c r="D26" s="145"/>
      <c r="E26" s="28" t="s">
        <v>1280</v>
      </c>
      <c r="F26" s="28"/>
      <c r="G26" s="28"/>
      <c r="H26" s="28"/>
      <c r="I26" s="146"/>
      <c r="J26" s="145"/>
      <c r="K26" s="147"/>
    </row>
    <row r="27" spans="2:11" s="30" customFormat="1" ht="6.95" customHeight="1">
      <c r="B27" s="31"/>
      <c r="C27" s="32"/>
      <c r="D27" s="32"/>
      <c r="E27" s="32"/>
      <c r="F27" s="32"/>
      <c r="G27" s="32"/>
      <c r="H27" s="32"/>
      <c r="I27" s="141"/>
      <c r="J27" s="32"/>
      <c r="K27" s="36"/>
    </row>
    <row r="28" spans="2:11" s="30" customFormat="1" ht="6.95" customHeight="1">
      <c r="B28" s="31"/>
      <c r="C28" s="32"/>
      <c r="D28" s="89"/>
      <c r="E28" s="89"/>
      <c r="F28" s="89"/>
      <c r="G28" s="89"/>
      <c r="H28" s="89"/>
      <c r="I28" s="148"/>
      <c r="J28" s="89"/>
      <c r="K28" s="149"/>
    </row>
    <row r="29" spans="2:11" s="30" customFormat="1" ht="25.5" customHeight="1">
      <c r="B29" s="31"/>
      <c r="C29" s="32"/>
      <c r="D29" s="150" t="s">
        <v>40</v>
      </c>
      <c r="E29" s="32"/>
      <c r="F29" s="32"/>
      <c r="G29" s="32"/>
      <c r="H29" s="32"/>
      <c r="I29" s="141"/>
      <c r="J29" s="94">
        <f>ROUND(J90,2)</f>
        <v>0</v>
      </c>
      <c r="K29" s="36"/>
    </row>
    <row r="30" spans="2:11" s="30" customFormat="1" ht="6.95" customHeight="1">
      <c r="B30" s="31"/>
      <c r="C30" s="32"/>
      <c r="D30" s="89"/>
      <c r="E30" s="89"/>
      <c r="F30" s="89"/>
      <c r="G30" s="89"/>
      <c r="H30" s="89"/>
      <c r="I30" s="148"/>
      <c r="J30" s="89"/>
      <c r="K30" s="149"/>
    </row>
    <row r="31" spans="2:11" s="30" customFormat="1" ht="14.4" customHeight="1">
      <c r="B31" s="31"/>
      <c r="C31" s="32"/>
      <c r="D31" s="32"/>
      <c r="E31" s="32"/>
      <c r="F31" s="37" t="s">
        <v>42</v>
      </c>
      <c r="G31" s="32"/>
      <c r="H31" s="32"/>
      <c r="I31" s="151" t="s">
        <v>41</v>
      </c>
      <c r="J31" s="37" t="s">
        <v>43</v>
      </c>
      <c r="K31" s="36"/>
    </row>
    <row r="32" spans="2:11" s="30" customFormat="1" ht="14.4" customHeight="1">
      <c r="B32" s="31"/>
      <c r="C32" s="32"/>
      <c r="D32" s="41" t="s">
        <v>44</v>
      </c>
      <c r="E32" s="41" t="s">
        <v>45</v>
      </c>
      <c r="F32" s="152">
        <f>ROUND(SUM(BE90:BE126),2)</f>
        <v>0</v>
      </c>
      <c r="G32" s="32"/>
      <c r="H32" s="32"/>
      <c r="I32" s="153">
        <v>0.21</v>
      </c>
      <c r="J32" s="152">
        <f>ROUND(ROUND((SUM(BE90:BE126)),2)*I32,2)</f>
        <v>0</v>
      </c>
      <c r="K32" s="36"/>
    </row>
    <row r="33" spans="2:11" s="30" customFormat="1" ht="14.4" customHeight="1">
      <c r="B33" s="31"/>
      <c r="C33" s="32"/>
      <c r="D33" s="32"/>
      <c r="E33" s="41" t="s">
        <v>46</v>
      </c>
      <c r="F33" s="152">
        <f>ROUND(SUM(BF90:BF126),2)</f>
        <v>0</v>
      </c>
      <c r="G33" s="32"/>
      <c r="H33" s="32"/>
      <c r="I33" s="153">
        <v>0.15</v>
      </c>
      <c r="J33" s="152">
        <f>ROUND(ROUND((SUM(BF90:BF126)),2)*I33,2)</f>
        <v>0</v>
      </c>
      <c r="K33" s="36"/>
    </row>
    <row r="34" spans="2:11" s="30" customFormat="1" ht="14.4" customHeight="1" hidden="1">
      <c r="B34" s="31"/>
      <c r="C34" s="32"/>
      <c r="D34" s="32"/>
      <c r="E34" s="41" t="s">
        <v>47</v>
      </c>
      <c r="F34" s="152">
        <f>ROUND(SUM(BG90:BG126),2)</f>
        <v>0</v>
      </c>
      <c r="G34" s="32"/>
      <c r="H34" s="32"/>
      <c r="I34" s="153">
        <v>0.21</v>
      </c>
      <c r="J34" s="152">
        <v>0</v>
      </c>
      <c r="K34" s="36"/>
    </row>
    <row r="35" spans="2:11" s="30" customFormat="1" ht="14.4" customHeight="1" hidden="1">
      <c r="B35" s="31"/>
      <c r="C35" s="32"/>
      <c r="D35" s="32"/>
      <c r="E35" s="41" t="s">
        <v>48</v>
      </c>
      <c r="F35" s="152">
        <f>ROUND(SUM(BH90:BH126),2)</f>
        <v>0</v>
      </c>
      <c r="G35" s="32"/>
      <c r="H35" s="32"/>
      <c r="I35" s="153">
        <v>0.15</v>
      </c>
      <c r="J35" s="152">
        <v>0</v>
      </c>
      <c r="K35" s="36"/>
    </row>
    <row r="36" spans="2:11" s="30" customFormat="1" ht="14.4" customHeight="1" hidden="1">
      <c r="B36" s="31"/>
      <c r="C36" s="32"/>
      <c r="D36" s="32"/>
      <c r="E36" s="41" t="s">
        <v>49</v>
      </c>
      <c r="F36" s="152">
        <f>ROUND(SUM(BI90:BI126),2)</f>
        <v>0</v>
      </c>
      <c r="G36" s="32"/>
      <c r="H36" s="32"/>
      <c r="I36" s="153">
        <v>0</v>
      </c>
      <c r="J36" s="152">
        <v>0</v>
      </c>
      <c r="K36" s="36"/>
    </row>
    <row r="37" spans="2:11" s="30" customFormat="1" ht="6.95" customHeight="1">
      <c r="B37" s="31"/>
      <c r="C37" s="32"/>
      <c r="D37" s="32"/>
      <c r="E37" s="32"/>
      <c r="F37" s="32"/>
      <c r="G37" s="32"/>
      <c r="H37" s="32"/>
      <c r="I37" s="141"/>
      <c r="J37" s="32"/>
      <c r="K37" s="36"/>
    </row>
    <row r="38" spans="2:11" s="30" customFormat="1" ht="25.5" customHeight="1">
      <c r="B38" s="31"/>
      <c r="C38" s="154"/>
      <c r="D38" s="155" t="s">
        <v>50</v>
      </c>
      <c r="E38" s="81"/>
      <c r="F38" s="81"/>
      <c r="G38" s="156" t="s">
        <v>51</v>
      </c>
      <c r="H38" s="157" t="s">
        <v>52</v>
      </c>
      <c r="I38" s="158"/>
      <c r="J38" s="159">
        <f>SUM(J29:J36)</f>
        <v>0</v>
      </c>
      <c r="K38" s="160"/>
    </row>
    <row r="39" spans="2:11" s="30" customFormat="1" ht="14.4" customHeight="1">
      <c r="B39" s="52"/>
      <c r="C39" s="53"/>
      <c r="D39" s="53"/>
      <c r="E39" s="53"/>
      <c r="F39" s="53"/>
      <c r="G39" s="53"/>
      <c r="H39" s="53"/>
      <c r="I39" s="161"/>
      <c r="J39" s="53"/>
      <c r="K39" s="54"/>
    </row>
    <row r="43" spans="2:11" s="30" customFormat="1" ht="6.95" customHeight="1">
      <c r="B43" s="162"/>
      <c r="C43" s="163"/>
      <c r="D43" s="163"/>
      <c r="E43" s="163"/>
      <c r="F43" s="163"/>
      <c r="G43" s="163"/>
      <c r="H43" s="163"/>
      <c r="I43" s="164"/>
      <c r="J43" s="163"/>
      <c r="K43" s="165"/>
    </row>
    <row r="44" spans="2:11" s="30" customFormat="1" ht="36.95" customHeight="1">
      <c r="B44" s="31"/>
      <c r="C44" s="16" t="s">
        <v>110</v>
      </c>
      <c r="D44" s="32"/>
      <c r="E44" s="32"/>
      <c r="F44" s="32"/>
      <c r="G44" s="32"/>
      <c r="H44" s="32"/>
      <c r="I44" s="141"/>
      <c r="J44" s="32"/>
      <c r="K44" s="36"/>
    </row>
    <row r="45" spans="2:11" s="30" customFormat="1" ht="6.95" customHeight="1">
      <c r="B45" s="31"/>
      <c r="C45" s="32"/>
      <c r="D45" s="32"/>
      <c r="E45" s="32"/>
      <c r="F45" s="32"/>
      <c r="G45" s="32"/>
      <c r="H45" s="32"/>
      <c r="I45" s="141"/>
      <c r="J45" s="32"/>
      <c r="K45" s="36"/>
    </row>
    <row r="46" spans="2:11" s="30" customFormat="1" ht="14.4" customHeight="1">
      <c r="B46" s="31"/>
      <c r="C46" s="25" t="s">
        <v>18</v>
      </c>
      <c r="D46" s="32"/>
      <c r="E46" s="32"/>
      <c r="F46" s="32"/>
      <c r="G46" s="32"/>
      <c r="H46" s="32"/>
      <c r="I46" s="141"/>
      <c r="J46" s="32"/>
      <c r="K46" s="36"/>
    </row>
    <row r="47" spans="2:11" s="30" customFormat="1" ht="22.5" customHeight="1">
      <c r="B47" s="31"/>
      <c r="C47" s="32"/>
      <c r="D47" s="32"/>
      <c r="E47" s="140" t="str">
        <f>E7</f>
        <v>NZM Valtice</v>
      </c>
      <c r="F47" s="140"/>
      <c r="G47" s="140"/>
      <c r="H47" s="140"/>
      <c r="I47" s="141"/>
      <c r="J47" s="32"/>
      <c r="K47" s="36"/>
    </row>
    <row r="48" spans="2:11" ht="12.8">
      <c r="B48" s="14"/>
      <c r="C48" s="25" t="s">
        <v>105</v>
      </c>
      <c r="D48" s="15"/>
      <c r="E48" s="15"/>
      <c r="F48" s="15"/>
      <c r="G48" s="15"/>
      <c r="H48" s="15"/>
      <c r="I48" s="139"/>
      <c r="J48" s="15"/>
      <c r="K48" s="17"/>
    </row>
    <row r="49" spans="2:11" s="30" customFormat="1" ht="22.5" customHeight="1">
      <c r="B49" s="31"/>
      <c r="C49" s="32"/>
      <c r="D49" s="32"/>
      <c r="E49" s="140" t="s">
        <v>106</v>
      </c>
      <c r="F49" s="140"/>
      <c r="G49" s="140"/>
      <c r="H49" s="140"/>
      <c r="I49" s="141"/>
      <c r="J49" s="32"/>
      <c r="K49" s="36"/>
    </row>
    <row r="50" spans="2:11" s="30" customFormat="1" ht="14.4" customHeight="1">
      <c r="B50" s="31"/>
      <c r="C50" s="25" t="s">
        <v>107</v>
      </c>
      <c r="D50" s="32"/>
      <c r="E50" s="32"/>
      <c r="F50" s="32"/>
      <c r="G50" s="32"/>
      <c r="H50" s="32"/>
      <c r="I50" s="141"/>
      <c r="J50" s="32"/>
      <c r="K50" s="36"/>
    </row>
    <row r="51" spans="2:11" s="30" customFormat="1" ht="23.25" customHeight="1">
      <c r="B51" s="31"/>
      <c r="C51" s="32"/>
      <c r="D51" s="32"/>
      <c r="E51" s="69" t="str">
        <f>E11</f>
        <v>06 - Elektrická požární signalizace</v>
      </c>
      <c r="F51" s="69"/>
      <c r="G51" s="69"/>
      <c r="H51" s="69"/>
      <c r="I51" s="141"/>
      <c r="J51" s="32"/>
      <c r="K51" s="36"/>
    </row>
    <row r="52" spans="2:11" s="30" customFormat="1" ht="6.95" customHeight="1">
      <c r="B52" s="31"/>
      <c r="C52" s="32"/>
      <c r="D52" s="32"/>
      <c r="E52" s="32"/>
      <c r="F52" s="32"/>
      <c r="G52" s="32"/>
      <c r="H52" s="32"/>
      <c r="I52" s="141"/>
      <c r="J52" s="32"/>
      <c r="K52" s="36"/>
    </row>
    <row r="53" spans="2:11" s="30" customFormat="1" ht="18" customHeight="1">
      <c r="B53" s="31"/>
      <c r="C53" s="25" t="s">
        <v>24</v>
      </c>
      <c r="D53" s="32"/>
      <c r="E53" s="32"/>
      <c r="F53" s="21" t="str">
        <f>F14</f>
        <v/>
      </c>
      <c r="G53" s="32"/>
      <c r="H53" s="32"/>
      <c r="I53" s="142" t="s">
        <v>26</v>
      </c>
      <c r="J53" s="72" t="str">
        <f>IF(J14="","",J14)</f>
        <v>1.5.2016</v>
      </c>
      <c r="K53" s="36"/>
    </row>
    <row r="54" spans="2:11" s="30" customFormat="1" ht="6.95" customHeight="1">
      <c r="B54" s="31"/>
      <c r="C54" s="32"/>
      <c r="D54" s="32"/>
      <c r="E54" s="32"/>
      <c r="F54" s="32"/>
      <c r="G54" s="32"/>
      <c r="H54" s="32"/>
      <c r="I54" s="141"/>
      <c r="J54" s="32"/>
      <c r="K54" s="36"/>
    </row>
    <row r="55" spans="2:11" s="30" customFormat="1" ht="12.8">
      <c r="B55" s="31"/>
      <c r="C55" s="25" t="s">
        <v>30</v>
      </c>
      <c r="D55" s="32"/>
      <c r="E55" s="32"/>
      <c r="F55" s="21" t="str">
        <f>E17</f>
        <v/>
      </c>
      <c r="G55" s="32"/>
      <c r="H55" s="32"/>
      <c r="I55" s="142" t="s">
        <v>36</v>
      </c>
      <c r="J55" s="21" t="str">
        <f>E23</f>
        <v/>
      </c>
      <c r="K55" s="36"/>
    </row>
    <row r="56" spans="2:11" s="30" customFormat="1" ht="14.4" customHeight="1">
      <c r="B56" s="31"/>
      <c r="C56" s="25" t="s">
        <v>34</v>
      </c>
      <c r="D56" s="32"/>
      <c r="E56" s="32"/>
      <c r="F56" s="21" t="str">
        <f>IF(E20="","",E20)</f>
        <v/>
      </c>
      <c r="G56" s="32"/>
      <c r="H56" s="32"/>
      <c r="I56" s="141"/>
      <c r="J56" s="32"/>
      <c r="K56" s="36"/>
    </row>
    <row r="57" spans="2:11" s="30" customFormat="1" ht="10.3" customHeight="1">
      <c r="B57" s="31"/>
      <c r="C57" s="32"/>
      <c r="D57" s="32"/>
      <c r="E57" s="32"/>
      <c r="F57" s="32"/>
      <c r="G57" s="32"/>
      <c r="H57" s="32"/>
      <c r="I57" s="141"/>
      <c r="J57" s="32"/>
      <c r="K57" s="36"/>
    </row>
    <row r="58" spans="2:11" s="30" customFormat="1" ht="29.3" customHeight="1">
      <c r="B58" s="31"/>
      <c r="C58" s="166" t="s">
        <v>111</v>
      </c>
      <c r="D58" s="154"/>
      <c r="E58" s="154"/>
      <c r="F58" s="154"/>
      <c r="G58" s="154"/>
      <c r="H58" s="154"/>
      <c r="I58" s="167"/>
      <c r="J58" s="168" t="s">
        <v>112</v>
      </c>
      <c r="K58" s="169"/>
    </row>
    <row r="59" spans="2:11" s="30" customFormat="1" ht="10.3" customHeight="1">
      <c r="B59" s="31"/>
      <c r="C59" s="32"/>
      <c r="D59" s="32"/>
      <c r="E59" s="32"/>
      <c r="F59" s="32"/>
      <c r="G59" s="32"/>
      <c r="H59" s="32"/>
      <c r="I59" s="141"/>
      <c r="J59" s="32"/>
      <c r="K59" s="36"/>
    </row>
    <row r="60" spans="2:47" s="30" customFormat="1" ht="29.3" customHeight="1">
      <c r="B60" s="31"/>
      <c r="C60" s="170" t="s">
        <v>113</v>
      </c>
      <c r="D60" s="32"/>
      <c r="E60" s="32"/>
      <c r="F60" s="32"/>
      <c r="G60" s="32"/>
      <c r="H60" s="32"/>
      <c r="I60" s="141"/>
      <c r="J60" s="94">
        <f>J90</f>
        <v>0</v>
      </c>
      <c r="K60" s="36"/>
      <c r="AU60" s="10" t="s">
        <v>114</v>
      </c>
    </row>
    <row r="61" spans="2:11" s="171" customFormat="1" ht="24.95" customHeight="1">
      <c r="B61" s="172"/>
      <c r="C61" s="173"/>
      <c r="D61" s="174" t="s">
        <v>1281</v>
      </c>
      <c r="E61" s="175"/>
      <c r="F61" s="175"/>
      <c r="G61" s="175"/>
      <c r="H61" s="175"/>
      <c r="I61" s="176"/>
      <c r="J61" s="177">
        <f>J91</f>
        <v>0</v>
      </c>
      <c r="K61" s="178"/>
    </row>
    <row r="62" spans="2:11" s="171" customFormat="1" ht="24.95" customHeight="1">
      <c r="B62" s="172"/>
      <c r="C62" s="173"/>
      <c r="D62" s="174" t="s">
        <v>1282</v>
      </c>
      <c r="E62" s="175"/>
      <c r="F62" s="175"/>
      <c r="G62" s="175"/>
      <c r="H62" s="175"/>
      <c r="I62" s="176"/>
      <c r="J62" s="177">
        <f>J98</f>
        <v>0</v>
      </c>
      <c r="K62" s="178"/>
    </row>
    <row r="63" spans="2:11" s="171" customFormat="1" ht="24.95" customHeight="1">
      <c r="B63" s="172"/>
      <c r="C63" s="173"/>
      <c r="D63" s="174" t="s">
        <v>1283</v>
      </c>
      <c r="E63" s="175"/>
      <c r="F63" s="175"/>
      <c r="G63" s="175"/>
      <c r="H63" s="175"/>
      <c r="I63" s="176"/>
      <c r="J63" s="177">
        <f>J101</f>
        <v>0</v>
      </c>
      <c r="K63" s="178"/>
    </row>
    <row r="64" spans="2:11" s="171" customFormat="1" ht="24.95" customHeight="1">
      <c r="B64" s="172"/>
      <c r="C64" s="173"/>
      <c r="D64" s="174" t="s">
        <v>1284</v>
      </c>
      <c r="E64" s="175"/>
      <c r="F64" s="175"/>
      <c r="G64" s="175"/>
      <c r="H64" s="175"/>
      <c r="I64" s="176"/>
      <c r="J64" s="177">
        <f>J104</f>
        <v>0</v>
      </c>
      <c r="K64" s="178"/>
    </row>
    <row r="65" spans="2:11" s="179" customFormat="1" ht="19.95" customHeight="1">
      <c r="B65" s="180"/>
      <c r="C65" s="181"/>
      <c r="D65" s="182" t="s">
        <v>1285</v>
      </c>
      <c r="E65" s="183"/>
      <c r="F65" s="183"/>
      <c r="G65" s="183"/>
      <c r="H65" s="183"/>
      <c r="I65" s="184"/>
      <c r="J65" s="185">
        <f>J107</f>
        <v>0</v>
      </c>
      <c r="K65" s="186"/>
    </row>
    <row r="66" spans="2:11" s="179" customFormat="1" ht="19.95" customHeight="1">
      <c r="B66" s="180"/>
      <c r="C66" s="181"/>
      <c r="D66" s="182" t="s">
        <v>1286</v>
      </c>
      <c r="E66" s="183"/>
      <c r="F66" s="183"/>
      <c r="G66" s="183"/>
      <c r="H66" s="183"/>
      <c r="I66" s="184"/>
      <c r="J66" s="185">
        <f>J113</f>
        <v>0</v>
      </c>
      <c r="K66" s="186"/>
    </row>
    <row r="67" spans="2:11" s="171" customFormat="1" ht="24.95" customHeight="1">
      <c r="B67" s="172"/>
      <c r="C67" s="173"/>
      <c r="D67" s="174" t="s">
        <v>1287</v>
      </c>
      <c r="E67" s="175"/>
      <c r="F67" s="175"/>
      <c r="G67" s="175"/>
      <c r="H67" s="175"/>
      <c r="I67" s="176"/>
      <c r="J67" s="177">
        <f>J119</f>
        <v>0</v>
      </c>
      <c r="K67" s="178"/>
    </row>
    <row r="68" spans="2:11" s="171" customFormat="1" ht="24.95" customHeight="1">
      <c r="B68" s="172"/>
      <c r="C68" s="173"/>
      <c r="D68" s="174" t="s">
        <v>1288</v>
      </c>
      <c r="E68" s="175"/>
      <c r="F68" s="175"/>
      <c r="G68" s="175"/>
      <c r="H68" s="175"/>
      <c r="I68" s="176"/>
      <c r="J68" s="177">
        <f>J126</f>
        <v>0</v>
      </c>
      <c r="K68" s="178"/>
    </row>
    <row r="69" spans="2:11" s="30" customFormat="1" ht="21.85" customHeight="1">
      <c r="B69" s="31"/>
      <c r="C69" s="32"/>
      <c r="D69" s="32"/>
      <c r="E69" s="32"/>
      <c r="F69" s="32"/>
      <c r="G69" s="32"/>
      <c r="H69" s="32"/>
      <c r="I69" s="141"/>
      <c r="J69" s="32"/>
      <c r="K69" s="36"/>
    </row>
    <row r="70" spans="2:11" s="30" customFormat="1" ht="6.95" customHeight="1">
      <c r="B70" s="52"/>
      <c r="C70" s="53"/>
      <c r="D70" s="53"/>
      <c r="E70" s="53"/>
      <c r="F70" s="53"/>
      <c r="G70" s="53"/>
      <c r="H70" s="53"/>
      <c r="I70" s="161"/>
      <c r="J70" s="53"/>
      <c r="K70" s="54"/>
    </row>
    <row r="74" spans="2:12" s="30" customFormat="1" ht="6.95" customHeight="1">
      <c r="B74" s="55"/>
      <c r="C74" s="56"/>
      <c r="D74" s="56"/>
      <c r="E74" s="56"/>
      <c r="F74" s="56"/>
      <c r="G74" s="56"/>
      <c r="H74" s="56"/>
      <c r="I74" s="164"/>
      <c r="J74" s="56"/>
      <c r="K74" s="56"/>
      <c r="L74" s="57"/>
    </row>
    <row r="75" spans="2:12" s="30" customFormat="1" ht="36.95" customHeight="1">
      <c r="B75" s="31"/>
      <c r="C75" s="58" t="s">
        <v>136</v>
      </c>
      <c r="D75" s="59"/>
      <c r="E75" s="59"/>
      <c r="F75" s="59"/>
      <c r="G75" s="59"/>
      <c r="H75" s="59"/>
      <c r="I75" s="187"/>
      <c r="J75" s="59"/>
      <c r="K75" s="59"/>
      <c r="L75" s="57"/>
    </row>
    <row r="76" spans="2:12" s="30" customFormat="1" ht="6.95" customHeight="1">
      <c r="B76" s="31"/>
      <c r="C76" s="59"/>
      <c r="D76" s="59"/>
      <c r="E76" s="59"/>
      <c r="F76" s="59"/>
      <c r="G76" s="59"/>
      <c r="H76" s="59"/>
      <c r="I76" s="187"/>
      <c r="J76" s="59"/>
      <c r="K76" s="59"/>
      <c r="L76" s="57"/>
    </row>
    <row r="77" spans="2:12" s="30" customFormat="1" ht="14.4" customHeight="1">
      <c r="B77" s="31"/>
      <c r="C77" s="62" t="s">
        <v>18</v>
      </c>
      <c r="D77" s="59"/>
      <c r="E77" s="59"/>
      <c r="F77" s="59"/>
      <c r="G77" s="59"/>
      <c r="H77" s="59"/>
      <c r="I77" s="187"/>
      <c r="J77" s="59"/>
      <c r="K77" s="59"/>
      <c r="L77" s="57"/>
    </row>
    <row r="78" spans="2:12" s="30" customFormat="1" ht="22.5" customHeight="1">
      <c r="B78" s="31"/>
      <c r="C78" s="59"/>
      <c r="D78" s="59"/>
      <c r="E78" s="140" t="str">
        <f>E7</f>
        <v>NZM Valtice</v>
      </c>
      <c r="F78" s="140"/>
      <c r="G78" s="140"/>
      <c r="H78" s="140"/>
      <c r="I78" s="187"/>
      <c r="J78" s="59"/>
      <c r="K78" s="59"/>
      <c r="L78" s="57"/>
    </row>
    <row r="79" spans="2:12" ht="12.8">
      <c r="B79" s="14"/>
      <c r="C79" s="62" t="s">
        <v>105</v>
      </c>
      <c r="D79" s="188"/>
      <c r="E79" s="188"/>
      <c r="F79" s="188"/>
      <c r="G79" s="188"/>
      <c r="H79" s="188"/>
      <c r="J79" s="188"/>
      <c r="K79" s="188"/>
      <c r="L79" s="189"/>
    </row>
    <row r="80" spans="2:12" s="30" customFormat="1" ht="22.5" customHeight="1">
      <c r="B80" s="31"/>
      <c r="C80" s="59"/>
      <c r="D80" s="59"/>
      <c r="E80" s="140" t="s">
        <v>106</v>
      </c>
      <c r="F80" s="140"/>
      <c r="G80" s="140"/>
      <c r="H80" s="140"/>
      <c r="I80" s="187"/>
      <c r="J80" s="59"/>
      <c r="K80" s="59"/>
      <c r="L80" s="57"/>
    </row>
    <row r="81" spans="2:12" s="30" customFormat="1" ht="14.4" customHeight="1">
      <c r="B81" s="31"/>
      <c r="C81" s="62" t="s">
        <v>107</v>
      </c>
      <c r="D81" s="59"/>
      <c r="E81" s="59"/>
      <c r="F81" s="59"/>
      <c r="G81" s="59"/>
      <c r="H81" s="59"/>
      <c r="I81" s="187"/>
      <c r="J81" s="59"/>
      <c r="K81" s="59"/>
      <c r="L81" s="57"/>
    </row>
    <row r="82" spans="2:12" s="30" customFormat="1" ht="23.25" customHeight="1">
      <c r="B82" s="31"/>
      <c r="C82" s="59"/>
      <c r="D82" s="59"/>
      <c r="E82" s="69" t="str">
        <f>E11</f>
        <v>06 - Elektrická požární signalizace</v>
      </c>
      <c r="F82" s="69"/>
      <c r="G82" s="69"/>
      <c r="H82" s="69"/>
      <c r="I82" s="187"/>
      <c r="J82" s="59"/>
      <c r="K82" s="59"/>
      <c r="L82" s="57"/>
    </row>
    <row r="83" spans="2:12" s="30" customFormat="1" ht="6.95" customHeight="1">
      <c r="B83" s="31"/>
      <c r="C83" s="59"/>
      <c r="D83" s="59"/>
      <c r="E83" s="59"/>
      <c r="F83" s="59"/>
      <c r="G83" s="59"/>
      <c r="H83" s="59"/>
      <c r="I83" s="187"/>
      <c r="J83" s="59"/>
      <c r="K83" s="59"/>
      <c r="L83" s="57"/>
    </row>
    <row r="84" spans="2:12" s="30" customFormat="1" ht="18" customHeight="1">
      <c r="B84" s="31"/>
      <c r="C84" s="62" t="s">
        <v>24</v>
      </c>
      <c r="D84" s="59"/>
      <c r="E84" s="59"/>
      <c r="F84" s="190" t="str">
        <f>F14</f>
        <v/>
      </c>
      <c r="G84" s="59"/>
      <c r="H84" s="59"/>
      <c r="I84" s="191" t="s">
        <v>26</v>
      </c>
      <c r="J84" s="192" t="str">
        <f>IF(J14="","",J14)</f>
        <v>1.5.2016</v>
      </c>
      <c r="K84" s="59"/>
      <c r="L84" s="57"/>
    </row>
    <row r="85" spans="2:12" s="30" customFormat="1" ht="6.95" customHeight="1">
      <c r="B85" s="31"/>
      <c r="C85" s="59"/>
      <c r="D85" s="59"/>
      <c r="E85" s="59"/>
      <c r="F85" s="59"/>
      <c r="G85" s="59"/>
      <c r="H85" s="59"/>
      <c r="I85" s="187"/>
      <c r="J85" s="59"/>
      <c r="K85" s="59"/>
      <c r="L85" s="57"/>
    </row>
    <row r="86" spans="2:12" s="30" customFormat="1" ht="12.8">
      <c r="B86" s="31"/>
      <c r="C86" s="62" t="s">
        <v>30</v>
      </c>
      <c r="D86" s="59"/>
      <c r="E86" s="59"/>
      <c r="F86" s="190" t="str">
        <f>E17</f>
        <v/>
      </c>
      <c r="G86" s="59"/>
      <c r="H86" s="59"/>
      <c r="I86" s="191" t="s">
        <v>36</v>
      </c>
      <c r="J86" s="190" t="str">
        <f>E23</f>
        <v/>
      </c>
      <c r="K86" s="59"/>
      <c r="L86" s="57"/>
    </row>
    <row r="87" spans="2:12" s="30" customFormat="1" ht="14.4" customHeight="1">
      <c r="B87" s="31"/>
      <c r="C87" s="62" t="s">
        <v>34</v>
      </c>
      <c r="D87" s="59"/>
      <c r="E87" s="59"/>
      <c r="F87" s="190" t="str">
        <f>IF(E20="","",E20)</f>
        <v/>
      </c>
      <c r="G87" s="59"/>
      <c r="H87" s="59"/>
      <c r="I87" s="187"/>
      <c r="J87" s="59"/>
      <c r="K87" s="59"/>
      <c r="L87" s="57"/>
    </row>
    <row r="88" spans="2:12" s="30" customFormat="1" ht="10.3" customHeight="1">
      <c r="B88" s="31"/>
      <c r="C88" s="59"/>
      <c r="D88" s="59"/>
      <c r="E88" s="59"/>
      <c r="F88" s="59"/>
      <c r="G88" s="59"/>
      <c r="H88" s="59"/>
      <c r="I88" s="187"/>
      <c r="J88" s="59"/>
      <c r="K88" s="59"/>
      <c r="L88" s="57"/>
    </row>
    <row r="89" spans="2:20" s="193" customFormat="1" ht="29.3" customHeight="1">
      <c r="B89" s="194"/>
      <c r="C89" s="195" t="s">
        <v>137</v>
      </c>
      <c r="D89" s="196" t="s">
        <v>59</v>
      </c>
      <c r="E89" s="196" t="s">
        <v>55</v>
      </c>
      <c r="F89" s="196" t="s">
        <v>138</v>
      </c>
      <c r="G89" s="196" t="s">
        <v>139</v>
      </c>
      <c r="H89" s="196" t="s">
        <v>140</v>
      </c>
      <c r="I89" s="197" t="s">
        <v>141</v>
      </c>
      <c r="J89" s="196" t="s">
        <v>112</v>
      </c>
      <c r="K89" s="198" t="s">
        <v>142</v>
      </c>
      <c r="L89" s="199"/>
      <c r="M89" s="85" t="s">
        <v>143</v>
      </c>
      <c r="N89" s="86" t="s">
        <v>44</v>
      </c>
      <c r="O89" s="86" t="s">
        <v>144</v>
      </c>
      <c r="P89" s="86" t="s">
        <v>145</v>
      </c>
      <c r="Q89" s="86" t="s">
        <v>146</v>
      </c>
      <c r="R89" s="86" t="s">
        <v>147</v>
      </c>
      <c r="S89" s="86" t="s">
        <v>148</v>
      </c>
      <c r="T89" s="87" t="s">
        <v>149</v>
      </c>
    </row>
    <row r="90" spans="2:63" s="30" customFormat="1" ht="29.3" customHeight="1">
      <c r="B90" s="31"/>
      <c r="C90" s="91" t="s">
        <v>113</v>
      </c>
      <c r="D90" s="59"/>
      <c r="E90" s="59"/>
      <c r="F90" s="59"/>
      <c r="G90" s="59"/>
      <c r="H90" s="59"/>
      <c r="I90" s="187"/>
      <c r="J90" s="200">
        <f>BK90</f>
        <v>0</v>
      </c>
      <c r="K90" s="59"/>
      <c r="L90" s="57"/>
      <c r="M90" s="88"/>
      <c r="N90" s="89"/>
      <c r="O90" s="89"/>
      <c r="P90" s="201">
        <f>P91+P98+P101+P104+P119+P126</f>
        <v>0</v>
      </c>
      <c r="Q90" s="89"/>
      <c r="R90" s="201">
        <f>R91+R98+R101+R104+R119+R126</f>
        <v>0</v>
      </c>
      <c r="S90" s="89"/>
      <c r="T90" s="202">
        <f>T91+T98+T101+T104+T119+T126</f>
        <v>0</v>
      </c>
      <c r="AT90" s="10" t="s">
        <v>73</v>
      </c>
      <c r="AU90" s="10" t="s">
        <v>114</v>
      </c>
      <c r="BK90" s="203">
        <f>BK91+BK98+BK101+BK104+BK119+BK126</f>
        <v>0</v>
      </c>
    </row>
    <row r="91" spans="2:63" s="204" customFormat="1" ht="37.5" customHeight="1">
      <c r="B91" s="205"/>
      <c r="C91" s="206"/>
      <c r="D91" s="219" t="s">
        <v>73</v>
      </c>
      <c r="E91" s="298" t="s">
        <v>1289</v>
      </c>
      <c r="F91" s="298" t="s">
        <v>1289</v>
      </c>
      <c r="G91" s="206"/>
      <c r="H91" s="206"/>
      <c r="I91" s="209"/>
      <c r="J91" s="299">
        <f>BK91</f>
        <v>0</v>
      </c>
      <c r="K91" s="206"/>
      <c r="L91" s="211"/>
      <c r="M91" s="212"/>
      <c r="N91" s="213"/>
      <c r="O91" s="213"/>
      <c r="P91" s="214">
        <f>SUM(P92:P97)</f>
        <v>0</v>
      </c>
      <c r="Q91" s="213"/>
      <c r="R91" s="214">
        <f>SUM(R92:R97)</f>
        <v>0</v>
      </c>
      <c r="S91" s="213"/>
      <c r="T91" s="215">
        <f>SUM(T92:T97)</f>
        <v>0</v>
      </c>
      <c r="AR91" s="216" t="s">
        <v>23</v>
      </c>
      <c r="AT91" s="217" t="s">
        <v>73</v>
      </c>
      <c r="AU91" s="217" t="s">
        <v>74</v>
      </c>
      <c r="AY91" s="216" t="s">
        <v>152</v>
      </c>
      <c r="BK91" s="218">
        <f>SUM(BK92:BK97)</f>
        <v>0</v>
      </c>
    </row>
    <row r="92" spans="2:65" s="30" customFormat="1" ht="22.5" customHeight="1">
      <c r="B92" s="31"/>
      <c r="C92" s="222" t="s">
        <v>74</v>
      </c>
      <c r="D92" s="222" t="s">
        <v>154</v>
      </c>
      <c r="E92" s="223" t="s">
        <v>1290</v>
      </c>
      <c r="F92" s="224" t="s">
        <v>1291</v>
      </c>
      <c r="G92" s="225" t="s">
        <v>928</v>
      </c>
      <c r="H92" s="226">
        <v>5</v>
      </c>
      <c r="I92" s="227"/>
      <c r="J92" s="228">
        <f>ROUND(I92*H92,2)</f>
        <v>0</v>
      </c>
      <c r="K92" s="224"/>
      <c r="L92" s="57"/>
      <c r="M92" s="229"/>
      <c r="N92" s="230" t="s">
        <v>45</v>
      </c>
      <c r="O92" s="32"/>
      <c r="P92" s="231">
        <f>O92*H92</f>
        <v>0</v>
      </c>
      <c r="Q92" s="231">
        <v>0</v>
      </c>
      <c r="R92" s="231">
        <f>Q92*H92</f>
        <v>0</v>
      </c>
      <c r="S92" s="231">
        <v>0</v>
      </c>
      <c r="T92" s="232">
        <f>S92*H92</f>
        <v>0</v>
      </c>
      <c r="AR92" s="10" t="s">
        <v>159</v>
      </c>
      <c r="AT92" s="10" t="s">
        <v>154</v>
      </c>
      <c r="AU92" s="10" t="s">
        <v>23</v>
      </c>
      <c r="AY92" s="10" t="s">
        <v>152</v>
      </c>
      <c r="BE92" s="233">
        <f>IF(N92="základní",J92,0)</f>
        <v>0</v>
      </c>
      <c r="BF92" s="233">
        <f>IF(N92="snížená",J92,0)</f>
        <v>0</v>
      </c>
      <c r="BG92" s="233">
        <f>IF(N92="zákl. přenesená",J92,0)</f>
        <v>0</v>
      </c>
      <c r="BH92" s="233">
        <f>IF(N92="sníž. přenesená",J92,0)</f>
        <v>0</v>
      </c>
      <c r="BI92" s="233">
        <f>IF(N92="nulová",J92,0)</f>
        <v>0</v>
      </c>
      <c r="BJ92" s="10" t="s">
        <v>23</v>
      </c>
      <c r="BK92" s="233">
        <f>ROUND(I92*H92,2)</f>
        <v>0</v>
      </c>
      <c r="BL92" s="10" t="s">
        <v>159</v>
      </c>
      <c r="BM92" s="10" t="s">
        <v>23</v>
      </c>
    </row>
    <row r="93" spans="2:47" s="30" customFormat="1" ht="12.8">
      <c r="B93" s="31"/>
      <c r="C93" s="59"/>
      <c r="D93" s="237" t="s">
        <v>556</v>
      </c>
      <c r="E93" s="59"/>
      <c r="F93" s="286" t="s">
        <v>1292</v>
      </c>
      <c r="G93" s="59"/>
      <c r="H93" s="59"/>
      <c r="I93" s="187"/>
      <c r="J93" s="59"/>
      <c r="K93" s="59"/>
      <c r="L93" s="57"/>
      <c r="M93" s="285"/>
      <c r="N93" s="32"/>
      <c r="O93" s="32"/>
      <c r="P93" s="32"/>
      <c r="Q93" s="32"/>
      <c r="R93" s="32"/>
      <c r="S93" s="32"/>
      <c r="T93" s="79"/>
      <c r="AT93" s="10" t="s">
        <v>556</v>
      </c>
      <c r="AU93" s="10" t="s">
        <v>23</v>
      </c>
    </row>
    <row r="94" spans="2:65" s="30" customFormat="1" ht="22.5" customHeight="1">
      <c r="B94" s="31"/>
      <c r="C94" s="222" t="s">
        <v>74</v>
      </c>
      <c r="D94" s="222" t="s">
        <v>154</v>
      </c>
      <c r="E94" s="223" t="s">
        <v>1293</v>
      </c>
      <c r="F94" s="224" t="s">
        <v>1294</v>
      </c>
      <c r="G94" s="225" t="s">
        <v>928</v>
      </c>
      <c r="H94" s="226">
        <v>5</v>
      </c>
      <c r="I94" s="227"/>
      <c r="J94" s="228">
        <f>ROUND(I94*H94,2)</f>
        <v>0</v>
      </c>
      <c r="K94" s="224"/>
      <c r="L94" s="57"/>
      <c r="M94" s="229"/>
      <c r="N94" s="230" t="s">
        <v>45</v>
      </c>
      <c r="O94" s="32"/>
      <c r="P94" s="231">
        <f>O94*H94</f>
        <v>0</v>
      </c>
      <c r="Q94" s="231">
        <v>0</v>
      </c>
      <c r="R94" s="231">
        <f>Q94*H94</f>
        <v>0</v>
      </c>
      <c r="S94" s="231">
        <v>0</v>
      </c>
      <c r="T94" s="232">
        <f>S94*H94</f>
        <v>0</v>
      </c>
      <c r="AR94" s="10" t="s">
        <v>159</v>
      </c>
      <c r="AT94" s="10" t="s">
        <v>154</v>
      </c>
      <c r="AU94" s="10" t="s">
        <v>23</v>
      </c>
      <c r="AY94" s="10" t="s">
        <v>152</v>
      </c>
      <c r="BE94" s="233">
        <f>IF(N94="základní",J94,0)</f>
        <v>0</v>
      </c>
      <c r="BF94" s="233">
        <f>IF(N94="snížená",J94,0)</f>
        <v>0</v>
      </c>
      <c r="BG94" s="233">
        <f>IF(N94="zákl. přenesená",J94,0)</f>
        <v>0</v>
      </c>
      <c r="BH94" s="233">
        <f>IF(N94="sníž. přenesená",J94,0)</f>
        <v>0</v>
      </c>
      <c r="BI94" s="233">
        <f>IF(N94="nulová",J94,0)</f>
        <v>0</v>
      </c>
      <c r="BJ94" s="10" t="s">
        <v>23</v>
      </c>
      <c r="BK94" s="233">
        <f>ROUND(I94*H94,2)</f>
        <v>0</v>
      </c>
      <c r="BL94" s="10" t="s">
        <v>159</v>
      </c>
      <c r="BM94" s="10" t="s">
        <v>81</v>
      </c>
    </row>
    <row r="95" spans="2:47" s="30" customFormat="1" ht="12.8">
      <c r="B95" s="31"/>
      <c r="C95" s="59"/>
      <c r="D95" s="237" t="s">
        <v>556</v>
      </c>
      <c r="E95" s="59"/>
      <c r="F95" s="286" t="s">
        <v>1295</v>
      </c>
      <c r="G95" s="59"/>
      <c r="H95" s="59"/>
      <c r="I95" s="187"/>
      <c r="J95" s="59"/>
      <c r="K95" s="59"/>
      <c r="L95" s="57"/>
      <c r="M95" s="285"/>
      <c r="N95" s="32"/>
      <c r="O95" s="32"/>
      <c r="P95" s="32"/>
      <c r="Q95" s="32"/>
      <c r="R95" s="32"/>
      <c r="S95" s="32"/>
      <c r="T95" s="79"/>
      <c r="AT95" s="10" t="s">
        <v>556</v>
      </c>
      <c r="AU95" s="10" t="s">
        <v>23</v>
      </c>
    </row>
    <row r="96" spans="2:65" s="30" customFormat="1" ht="22.5" customHeight="1">
      <c r="B96" s="31"/>
      <c r="C96" s="222" t="s">
        <v>74</v>
      </c>
      <c r="D96" s="222" t="s">
        <v>154</v>
      </c>
      <c r="E96" s="223" t="s">
        <v>1296</v>
      </c>
      <c r="F96" s="224" t="s">
        <v>1297</v>
      </c>
      <c r="G96" s="225" t="s">
        <v>928</v>
      </c>
      <c r="H96" s="226">
        <v>5</v>
      </c>
      <c r="I96" s="227"/>
      <c r="J96" s="228">
        <f>ROUND(I96*H96,2)</f>
        <v>0</v>
      </c>
      <c r="K96" s="224"/>
      <c r="L96" s="57"/>
      <c r="M96" s="229"/>
      <c r="N96" s="230" t="s">
        <v>45</v>
      </c>
      <c r="O96" s="32"/>
      <c r="P96" s="231">
        <f>O96*H96</f>
        <v>0</v>
      </c>
      <c r="Q96" s="231">
        <v>0</v>
      </c>
      <c r="R96" s="231">
        <f>Q96*H96</f>
        <v>0</v>
      </c>
      <c r="S96" s="231">
        <v>0</v>
      </c>
      <c r="T96" s="232">
        <f>S96*H96</f>
        <v>0</v>
      </c>
      <c r="AR96" s="10" t="s">
        <v>159</v>
      </c>
      <c r="AT96" s="10" t="s">
        <v>154</v>
      </c>
      <c r="AU96" s="10" t="s">
        <v>23</v>
      </c>
      <c r="AY96" s="10" t="s">
        <v>152</v>
      </c>
      <c r="BE96" s="233">
        <f>IF(N96="základní",J96,0)</f>
        <v>0</v>
      </c>
      <c r="BF96" s="233">
        <f>IF(N96="snížená",J96,0)</f>
        <v>0</v>
      </c>
      <c r="BG96" s="233">
        <f>IF(N96="zákl. přenesená",J96,0)</f>
        <v>0</v>
      </c>
      <c r="BH96" s="233">
        <f>IF(N96="sníž. přenesená",J96,0)</f>
        <v>0</v>
      </c>
      <c r="BI96" s="233">
        <f>IF(N96="nulová",J96,0)</f>
        <v>0</v>
      </c>
      <c r="BJ96" s="10" t="s">
        <v>23</v>
      </c>
      <c r="BK96" s="233">
        <f>ROUND(I96*H96,2)</f>
        <v>0</v>
      </c>
      <c r="BL96" s="10" t="s">
        <v>159</v>
      </c>
      <c r="BM96" s="10" t="s">
        <v>167</v>
      </c>
    </row>
    <row r="97" spans="2:47" s="30" customFormat="1" ht="12.8">
      <c r="B97" s="31"/>
      <c r="C97" s="59"/>
      <c r="D97" s="250" t="s">
        <v>556</v>
      </c>
      <c r="E97" s="59"/>
      <c r="F97" s="284" t="s">
        <v>1298</v>
      </c>
      <c r="G97" s="59"/>
      <c r="H97" s="59"/>
      <c r="I97" s="187"/>
      <c r="J97" s="59"/>
      <c r="K97" s="59"/>
      <c r="L97" s="57"/>
      <c r="M97" s="285"/>
      <c r="N97" s="32"/>
      <c r="O97" s="32"/>
      <c r="P97" s="32"/>
      <c r="Q97" s="32"/>
      <c r="R97" s="32"/>
      <c r="S97" s="32"/>
      <c r="T97" s="79"/>
      <c r="AT97" s="10" t="s">
        <v>556</v>
      </c>
      <c r="AU97" s="10" t="s">
        <v>23</v>
      </c>
    </row>
    <row r="98" spans="2:63" s="204" customFormat="1" ht="37.5" customHeight="1">
      <c r="B98" s="205"/>
      <c r="C98" s="206"/>
      <c r="D98" s="219" t="s">
        <v>73</v>
      </c>
      <c r="E98" s="298" t="s">
        <v>1299</v>
      </c>
      <c r="F98" s="298" t="s">
        <v>1299</v>
      </c>
      <c r="G98" s="206"/>
      <c r="H98" s="206"/>
      <c r="I98" s="209"/>
      <c r="J98" s="299">
        <f>BK98</f>
        <v>0</v>
      </c>
      <c r="K98" s="206"/>
      <c r="L98" s="211"/>
      <c r="M98" s="212"/>
      <c r="N98" s="213"/>
      <c r="O98" s="213"/>
      <c r="P98" s="214">
        <f>SUM(P99:P100)</f>
        <v>0</v>
      </c>
      <c r="Q98" s="213"/>
      <c r="R98" s="214">
        <f>SUM(R99:R100)</f>
        <v>0</v>
      </c>
      <c r="S98" s="213"/>
      <c r="T98" s="215">
        <f>SUM(T99:T100)</f>
        <v>0</v>
      </c>
      <c r="AR98" s="216" t="s">
        <v>23</v>
      </c>
      <c r="AT98" s="217" t="s">
        <v>73</v>
      </c>
      <c r="AU98" s="217" t="s">
        <v>74</v>
      </c>
      <c r="AY98" s="216" t="s">
        <v>152</v>
      </c>
      <c r="BK98" s="218">
        <f>SUM(BK99:BK100)</f>
        <v>0</v>
      </c>
    </row>
    <row r="99" spans="2:65" s="30" customFormat="1" ht="22.5" customHeight="1">
      <c r="B99" s="31"/>
      <c r="C99" s="222" t="s">
        <v>74</v>
      </c>
      <c r="D99" s="222" t="s">
        <v>154</v>
      </c>
      <c r="E99" s="223" t="s">
        <v>1300</v>
      </c>
      <c r="F99" s="224" t="s">
        <v>1301</v>
      </c>
      <c r="G99" s="225" t="s">
        <v>928</v>
      </c>
      <c r="H99" s="226">
        <v>1</v>
      </c>
      <c r="I99" s="227"/>
      <c r="J99" s="228">
        <f>ROUND(I99*H99,2)</f>
        <v>0</v>
      </c>
      <c r="K99" s="224"/>
      <c r="L99" s="57"/>
      <c r="M99" s="229"/>
      <c r="N99" s="230" t="s">
        <v>45</v>
      </c>
      <c r="O99" s="32"/>
      <c r="P99" s="231">
        <f>O99*H99</f>
        <v>0</v>
      </c>
      <c r="Q99" s="231">
        <v>0</v>
      </c>
      <c r="R99" s="231">
        <f>Q99*H99</f>
        <v>0</v>
      </c>
      <c r="S99" s="231">
        <v>0</v>
      </c>
      <c r="T99" s="232">
        <f>S99*H99</f>
        <v>0</v>
      </c>
      <c r="AR99" s="10" t="s">
        <v>159</v>
      </c>
      <c r="AT99" s="10" t="s">
        <v>154</v>
      </c>
      <c r="AU99" s="10" t="s">
        <v>23</v>
      </c>
      <c r="AY99" s="10" t="s">
        <v>152</v>
      </c>
      <c r="BE99" s="233">
        <f>IF(N99="základní",J99,0)</f>
        <v>0</v>
      </c>
      <c r="BF99" s="233">
        <f>IF(N99="snížená",J99,0)</f>
        <v>0</v>
      </c>
      <c r="BG99" s="233">
        <f>IF(N99="zákl. přenesená",J99,0)</f>
        <v>0</v>
      </c>
      <c r="BH99" s="233">
        <f>IF(N99="sníž. přenesená",J99,0)</f>
        <v>0</v>
      </c>
      <c r="BI99" s="233">
        <f>IF(N99="nulová",J99,0)</f>
        <v>0</v>
      </c>
      <c r="BJ99" s="10" t="s">
        <v>23</v>
      </c>
      <c r="BK99" s="233">
        <f>ROUND(I99*H99,2)</f>
        <v>0</v>
      </c>
      <c r="BL99" s="10" t="s">
        <v>159</v>
      </c>
      <c r="BM99" s="10" t="s">
        <v>159</v>
      </c>
    </row>
    <row r="100" spans="2:47" s="30" customFormat="1" ht="12.8">
      <c r="B100" s="31"/>
      <c r="C100" s="59"/>
      <c r="D100" s="250" t="s">
        <v>556</v>
      </c>
      <c r="E100" s="59"/>
      <c r="F100" s="284" t="s">
        <v>1302</v>
      </c>
      <c r="G100" s="59"/>
      <c r="H100" s="59"/>
      <c r="I100" s="187"/>
      <c r="J100" s="59"/>
      <c r="K100" s="59"/>
      <c r="L100" s="57"/>
      <c r="M100" s="285"/>
      <c r="N100" s="32"/>
      <c r="O100" s="32"/>
      <c r="P100" s="32"/>
      <c r="Q100" s="32"/>
      <c r="R100" s="32"/>
      <c r="S100" s="32"/>
      <c r="T100" s="79"/>
      <c r="AT100" s="10" t="s">
        <v>556</v>
      </c>
      <c r="AU100" s="10" t="s">
        <v>23</v>
      </c>
    </row>
    <row r="101" spans="2:63" s="204" customFormat="1" ht="37.5" customHeight="1">
      <c r="B101" s="205"/>
      <c r="C101" s="206"/>
      <c r="D101" s="219" t="s">
        <v>73</v>
      </c>
      <c r="E101" s="298" t="s">
        <v>1303</v>
      </c>
      <c r="F101" s="298" t="s">
        <v>1303</v>
      </c>
      <c r="G101" s="206"/>
      <c r="H101" s="206"/>
      <c r="I101" s="209"/>
      <c r="J101" s="299">
        <f>BK101</f>
        <v>0</v>
      </c>
      <c r="K101" s="206"/>
      <c r="L101" s="211"/>
      <c r="M101" s="212"/>
      <c r="N101" s="213"/>
      <c r="O101" s="213"/>
      <c r="P101" s="214">
        <f>SUM(P102:P103)</f>
        <v>0</v>
      </c>
      <c r="Q101" s="213"/>
      <c r="R101" s="214">
        <f>SUM(R102:R103)</f>
        <v>0</v>
      </c>
      <c r="S101" s="213"/>
      <c r="T101" s="215">
        <f>SUM(T102:T103)</f>
        <v>0</v>
      </c>
      <c r="AR101" s="216" t="s">
        <v>23</v>
      </c>
      <c r="AT101" s="217" t="s">
        <v>73</v>
      </c>
      <c r="AU101" s="217" t="s">
        <v>74</v>
      </c>
      <c r="AY101" s="216" t="s">
        <v>152</v>
      </c>
      <c r="BK101" s="218">
        <f>SUM(BK102:BK103)</f>
        <v>0</v>
      </c>
    </row>
    <row r="102" spans="2:65" s="30" customFormat="1" ht="22.5" customHeight="1">
      <c r="B102" s="31"/>
      <c r="C102" s="222" t="s">
        <v>74</v>
      </c>
      <c r="D102" s="222" t="s">
        <v>154</v>
      </c>
      <c r="E102" s="223" t="s">
        <v>1304</v>
      </c>
      <c r="F102" s="224" t="s">
        <v>1305</v>
      </c>
      <c r="G102" s="225" t="s">
        <v>928</v>
      </c>
      <c r="H102" s="226">
        <v>1</v>
      </c>
      <c r="I102" s="227"/>
      <c r="J102" s="228">
        <f>ROUND(I102*H102,2)</f>
        <v>0</v>
      </c>
      <c r="K102" s="224"/>
      <c r="L102" s="57"/>
      <c r="M102" s="229"/>
      <c r="N102" s="230" t="s">
        <v>45</v>
      </c>
      <c r="O102" s="32"/>
      <c r="P102" s="231">
        <f>O102*H102</f>
        <v>0</v>
      </c>
      <c r="Q102" s="231">
        <v>0</v>
      </c>
      <c r="R102" s="231">
        <f>Q102*H102</f>
        <v>0</v>
      </c>
      <c r="S102" s="231">
        <v>0</v>
      </c>
      <c r="T102" s="232">
        <f>S102*H102</f>
        <v>0</v>
      </c>
      <c r="AR102" s="10" t="s">
        <v>159</v>
      </c>
      <c r="AT102" s="10" t="s">
        <v>154</v>
      </c>
      <c r="AU102" s="10" t="s">
        <v>23</v>
      </c>
      <c r="AY102" s="10" t="s">
        <v>152</v>
      </c>
      <c r="BE102" s="233">
        <f>IF(N102="základní",J102,0)</f>
        <v>0</v>
      </c>
      <c r="BF102" s="233">
        <f>IF(N102="snížená",J102,0)</f>
        <v>0</v>
      </c>
      <c r="BG102" s="233">
        <f>IF(N102="zákl. přenesená",J102,0)</f>
        <v>0</v>
      </c>
      <c r="BH102" s="233">
        <f>IF(N102="sníž. přenesená",J102,0)</f>
        <v>0</v>
      </c>
      <c r="BI102" s="233">
        <f>IF(N102="nulová",J102,0)</f>
        <v>0</v>
      </c>
      <c r="BJ102" s="10" t="s">
        <v>23</v>
      </c>
      <c r="BK102" s="233">
        <f>ROUND(I102*H102,2)</f>
        <v>0</v>
      </c>
      <c r="BL102" s="10" t="s">
        <v>159</v>
      </c>
      <c r="BM102" s="10" t="s">
        <v>181</v>
      </c>
    </row>
    <row r="103" spans="2:47" s="30" customFormat="1" ht="12.8">
      <c r="B103" s="31"/>
      <c r="C103" s="59"/>
      <c r="D103" s="250" t="s">
        <v>556</v>
      </c>
      <c r="E103" s="59"/>
      <c r="F103" s="284" t="s">
        <v>1306</v>
      </c>
      <c r="G103" s="59"/>
      <c r="H103" s="59"/>
      <c r="I103" s="187"/>
      <c r="J103" s="59"/>
      <c r="K103" s="59"/>
      <c r="L103" s="57"/>
      <c r="M103" s="285"/>
      <c r="N103" s="32"/>
      <c r="O103" s="32"/>
      <c r="P103" s="32"/>
      <c r="Q103" s="32"/>
      <c r="R103" s="32"/>
      <c r="S103" s="32"/>
      <c r="T103" s="79"/>
      <c r="AT103" s="10" t="s">
        <v>556</v>
      </c>
      <c r="AU103" s="10" t="s">
        <v>23</v>
      </c>
    </row>
    <row r="104" spans="2:63" s="204" customFormat="1" ht="37.5" customHeight="1">
      <c r="B104" s="205"/>
      <c r="C104" s="206"/>
      <c r="D104" s="219" t="s">
        <v>73</v>
      </c>
      <c r="E104" s="298" t="s">
        <v>1307</v>
      </c>
      <c r="F104" s="298" t="s">
        <v>1307</v>
      </c>
      <c r="G104" s="206"/>
      <c r="H104" s="206"/>
      <c r="I104" s="209"/>
      <c r="J104" s="299">
        <f>BK104</f>
        <v>0</v>
      </c>
      <c r="K104" s="206"/>
      <c r="L104" s="211"/>
      <c r="M104" s="212"/>
      <c r="N104" s="213"/>
      <c r="O104" s="213"/>
      <c r="P104" s="214">
        <f>P105+P106+P107+P113</f>
        <v>0</v>
      </c>
      <c r="Q104" s="213"/>
      <c r="R104" s="214">
        <f>R105+R106+R107+R113</f>
        <v>0</v>
      </c>
      <c r="S104" s="213"/>
      <c r="T104" s="215">
        <f>T105+T106+T107+T113</f>
        <v>0</v>
      </c>
      <c r="AR104" s="216" t="s">
        <v>23</v>
      </c>
      <c r="AT104" s="217" t="s">
        <v>73</v>
      </c>
      <c r="AU104" s="217" t="s">
        <v>74</v>
      </c>
      <c r="AY104" s="216" t="s">
        <v>152</v>
      </c>
      <c r="BK104" s="218">
        <f>BK105+BK106+BK107+BK113</f>
        <v>0</v>
      </c>
    </row>
    <row r="105" spans="2:65" s="30" customFormat="1" ht="22.5" customHeight="1">
      <c r="B105" s="31"/>
      <c r="C105" s="222" t="s">
        <v>74</v>
      </c>
      <c r="D105" s="222" t="s">
        <v>154</v>
      </c>
      <c r="E105" s="223" t="s">
        <v>1308</v>
      </c>
      <c r="F105" s="224" t="s">
        <v>1309</v>
      </c>
      <c r="G105" s="225" t="s">
        <v>928</v>
      </c>
      <c r="H105" s="226">
        <v>1</v>
      </c>
      <c r="I105" s="227"/>
      <c r="J105" s="228">
        <f>ROUND(I105*H105,2)</f>
        <v>0</v>
      </c>
      <c r="K105" s="224"/>
      <c r="L105" s="57"/>
      <c r="M105" s="229"/>
      <c r="N105" s="230" t="s">
        <v>45</v>
      </c>
      <c r="O105" s="32"/>
      <c r="P105" s="231">
        <f>O105*H105</f>
        <v>0</v>
      </c>
      <c r="Q105" s="231">
        <v>0</v>
      </c>
      <c r="R105" s="231">
        <f>Q105*H105</f>
        <v>0</v>
      </c>
      <c r="S105" s="231">
        <v>0</v>
      </c>
      <c r="T105" s="232">
        <f>S105*H105</f>
        <v>0</v>
      </c>
      <c r="AR105" s="10" t="s">
        <v>159</v>
      </c>
      <c r="AT105" s="10" t="s">
        <v>154</v>
      </c>
      <c r="AU105" s="10" t="s">
        <v>23</v>
      </c>
      <c r="AY105" s="10" t="s">
        <v>152</v>
      </c>
      <c r="BE105" s="233">
        <f>IF(N105="základní",J105,0)</f>
        <v>0</v>
      </c>
      <c r="BF105" s="233">
        <f>IF(N105="snížená",J105,0)</f>
        <v>0</v>
      </c>
      <c r="BG105" s="233">
        <f>IF(N105="zákl. přenesená",J105,0)</f>
        <v>0</v>
      </c>
      <c r="BH105" s="233">
        <f>IF(N105="sníž. přenesená",J105,0)</f>
        <v>0</v>
      </c>
      <c r="BI105" s="233">
        <f>IF(N105="nulová",J105,0)</f>
        <v>0</v>
      </c>
      <c r="BJ105" s="10" t="s">
        <v>23</v>
      </c>
      <c r="BK105" s="233">
        <f>ROUND(I105*H105,2)</f>
        <v>0</v>
      </c>
      <c r="BL105" s="10" t="s">
        <v>159</v>
      </c>
      <c r="BM105" s="10" t="s">
        <v>187</v>
      </c>
    </row>
    <row r="106" spans="2:47" s="30" customFormat="1" ht="12.8">
      <c r="B106" s="31"/>
      <c r="C106" s="59"/>
      <c r="D106" s="250" t="s">
        <v>556</v>
      </c>
      <c r="E106" s="59"/>
      <c r="F106" s="284" t="s">
        <v>1310</v>
      </c>
      <c r="G106" s="59"/>
      <c r="H106" s="59"/>
      <c r="I106" s="187"/>
      <c r="J106" s="59"/>
      <c r="K106" s="59"/>
      <c r="L106" s="57"/>
      <c r="M106" s="285"/>
      <c r="N106" s="32"/>
      <c r="O106" s="32"/>
      <c r="P106" s="32"/>
      <c r="Q106" s="32"/>
      <c r="R106" s="32"/>
      <c r="S106" s="32"/>
      <c r="T106" s="79"/>
      <c r="AT106" s="10" t="s">
        <v>556</v>
      </c>
      <c r="AU106" s="10" t="s">
        <v>23</v>
      </c>
    </row>
    <row r="107" spans="2:63" s="204" customFormat="1" ht="29.9" customHeight="1">
      <c r="B107" s="205"/>
      <c r="C107" s="206"/>
      <c r="D107" s="219" t="s">
        <v>73</v>
      </c>
      <c r="E107" s="220" t="s">
        <v>1049</v>
      </c>
      <c r="F107" s="220" t="s">
        <v>1311</v>
      </c>
      <c r="G107" s="206"/>
      <c r="H107" s="206"/>
      <c r="I107" s="209"/>
      <c r="J107" s="221">
        <f>BK107</f>
        <v>0</v>
      </c>
      <c r="K107" s="206"/>
      <c r="L107" s="211"/>
      <c r="M107" s="212"/>
      <c r="N107" s="213"/>
      <c r="O107" s="213"/>
      <c r="P107" s="214">
        <f>SUM(P108:P112)</f>
        <v>0</v>
      </c>
      <c r="Q107" s="213"/>
      <c r="R107" s="214">
        <f>SUM(R108:R112)</f>
        <v>0</v>
      </c>
      <c r="S107" s="213"/>
      <c r="T107" s="215">
        <f>SUM(T108:T112)</f>
        <v>0</v>
      </c>
      <c r="AR107" s="216" t="s">
        <v>23</v>
      </c>
      <c r="AT107" s="217" t="s">
        <v>73</v>
      </c>
      <c r="AU107" s="217" t="s">
        <v>23</v>
      </c>
      <c r="AY107" s="216" t="s">
        <v>152</v>
      </c>
      <c r="BK107" s="218">
        <f>SUM(BK108:BK112)</f>
        <v>0</v>
      </c>
    </row>
    <row r="108" spans="2:65" s="30" customFormat="1" ht="22.5" customHeight="1">
      <c r="B108" s="31"/>
      <c r="C108" s="222" t="s">
        <v>74</v>
      </c>
      <c r="D108" s="222" t="s">
        <v>154</v>
      </c>
      <c r="E108" s="223" t="s">
        <v>1312</v>
      </c>
      <c r="F108" s="224" t="s">
        <v>1313</v>
      </c>
      <c r="G108" s="225" t="s">
        <v>157</v>
      </c>
      <c r="H108" s="226">
        <v>85</v>
      </c>
      <c r="I108" s="227"/>
      <c r="J108" s="228">
        <f>ROUND(I108*H108,2)</f>
        <v>0</v>
      </c>
      <c r="K108" s="224"/>
      <c r="L108" s="57"/>
      <c r="M108" s="229"/>
      <c r="N108" s="230" t="s">
        <v>45</v>
      </c>
      <c r="O108" s="32"/>
      <c r="P108" s="231">
        <f>O108*H108</f>
        <v>0</v>
      </c>
      <c r="Q108" s="231">
        <v>0</v>
      </c>
      <c r="R108" s="231">
        <f>Q108*H108</f>
        <v>0</v>
      </c>
      <c r="S108" s="231">
        <v>0</v>
      </c>
      <c r="T108" s="232">
        <f>S108*H108</f>
        <v>0</v>
      </c>
      <c r="AR108" s="10" t="s">
        <v>159</v>
      </c>
      <c r="AT108" s="10" t="s">
        <v>154</v>
      </c>
      <c r="AU108" s="10" t="s">
        <v>81</v>
      </c>
      <c r="AY108" s="10" t="s">
        <v>152</v>
      </c>
      <c r="BE108" s="233">
        <f>IF(N108="základní",J108,0)</f>
        <v>0</v>
      </c>
      <c r="BF108" s="233">
        <f>IF(N108="snížená",J108,0)</f>
        <v>0</v>
      </c>
      <c r="BG108" s="233">
        <f>IF(N108="zákl. přenesená",J108,0)</f>
        <v>0</v>
      </c>
      <c r="BH108" s="233">
        <f>IF(N108="sníž. přenesená",J108,0)</f>
        <v>0</v>
      </c>
      <c r="BI108" s="233">
        <f>IF(N108="nulová",J108,0)</f>
        <v>0</v>
      </c>
      <c r="BJ108" s="10" t="s">
        <v>23</v>
      </c>
      <c r="BK108" s="233">
        <f>ROUND(I108*H108,2)</f>
        <v>0</v>
      </c>
      <c r="BL108" s="10" t="s">
        <v>159</v>
      </c>
      <c r="BM108" s="10" t="s">
        <v>193</v>
      </c>
    </row>
    <row r="109" spans="2:65" s="30" customFormat="1" ht="22.5" customHeight="1">
      <c r="B109" s="31"/>
      <c r="C109" s="222" t="s">
        <v>74</v>
      </c>
      <c r="D109" s="222" t="s">
        <v>154</v>
      </c>
      <c r="E109" s="223" t="s">
        <v>1314</v>
      </c>
      <c r="F109" s="224" t="s">
        <v>1315</v>
      </c>
      <c r="G109" s="225" t="s">
        <v>157</v>
      </c>
      <c r="H109" s="226">
        <v>95</v>
      </c>
      <c r="I109" s="227"/>
      <c r="J109" s="228">
        <f>ROUND(I109*H109,2)</f>
        <v>0</v>
      </c>
      <c r="K109" s="224"/>
      <c r="L109" s="57"/>
      <c r="M109" s="229"/>
      <c r="N109" s="230" t="s">
        <v>45</v>
      </c>
      <c r="O109" s="32"/>
      <c r="P109" s="231">
        <f>O109*H109</f>
        <v>0</v>
      </c>
      <c r="Q109" s="231">
        <v>0</v>
      </c>
      <c r="R109" s="231">
        <f>Q109*H109</f>
        <v>0</v>
      </c>
      <c r="S109" s="231">
        <v>0</v>
      </c>
      <c r="T109" s="232">
        <f>S109*H109</f>
        <v>0</v>
      </c>
      <c r="AR109" s="10" t="s">
        <v>159</v>
      </c>
      <c r="AT109" s="10" t="s">
        <v>154</v>
      </c>
      <c r="AU109" s="10" t="s">
        <v>81</v>
      </c>
      <c r="AY109" s="10" t="s">
        <v>152</v>
      </c>
      <c r="BE109" s="233">
        <f>IF(N109="základní",J109,0)</f>
        <v>0</v>
      </c>
      <c r="BF109" s="233">
        <f>IF(N109="snížená",J109,0)</f>
        <v>0</v>
      </c>
      <c r="BG109" s="233">
        <f>IF(N109="zákl. přenesená",J109,0)</f>
        <v>0</v>
      </c>
      <c r="BH109" s="233">
        <f>IF(N109="sníž. přenesená",J109,0)</f>
        <v>0</v>
      </c>
      <c r="BI109" s="233">
        <f>IF(N109="nulová",J109,0)</f>
        <v>0</v>
      </c>
      <c r="BJ109" s="10" t="s">
        <v>23</v>
      </c>
      <c r="BK109" s="233">
        <f>ROUND(I109*H109,2)</f>
        <v>0</v>
      </c>
      <c r="BL109" s="10" t="s">
        <v>159</v>
      </c>
      <c r="BM109" s="10" t="s">
        <v>197</v>
      </c>
    </row>
    <row r="110" spans="2:65" s="30" customFormat="1" ht="22.5" customHeight="1">
      <c r="B110" s="31"/>
      <c r="C110" s="222" t="s">
        <v>74</v>
      </c>
      <c r="D110" s="222" t="s">
        <v>154</v>
      </c>
      <c r="E110" s="223" t="s">
        <v>1316</v>
      </c>
      <c r="F110" s="224" t="s">
        <v>1317</v>
      </c>
      <c r="G110" s="225" t="s">
        <v>157</v>
      </c>
      <c r="H110" s="226">
        <v>20</v>
      </c>
      <c r="I110" s="227"/>
      <c r="J110" s="228">
        <f>ROUND(I110*H110,2)</f>
        <v>0</v>
      </c>
      <c r="K110" s="224"/>
      <c r="L110" s="57"/>
      <c r="M110" s="229"/>
      <c r="N110" s="230" t="s">
        <v>45</v>
      </c>
      <c r="O110" s="32"/>
      <c r="P110" s="231">
        <f>O110*H110</f>
        <v>0</v>
      </c>
      <c r="Q110" s="231">
        <v>0</v>
      </c>
      <c r="R110" s="231">
        <f>Q110*H110</f>
        <v>0</v>
      </c>
      <c r="S110" s="231">
        <v>0</v>
      </c>
      <c r="T110" s="232">
        <f>S110*H110</f>
        <v>0</v>
      </c>
      <c r="AR110" s="10" t="s">
        <v>159</v>
      </c>
      <c r="AT110" s="10" t="s">
        <v>154</v>
      </c>
      <c r="AU110" s="10" t="s">
        <v>81</v>
      </c>
      <c r="AY110" s="10" t="s">
        <v>152</v>
      </c>
      <c r="BE110" s="233">
        <f>IF(N110="základní",J110,0)</f>
        <v>0</v>
      </c>
      <c r="BF110" s="233">
        <f>IF(N110="snížená",J110,0)</f>
        <v>0</v>
      </c>
      <c r="BG110" s="233">
        <f>IF(N110="zákl. přenesená",J110,0)</f>
        <v>0</v>
      </c>
      <c r="BH110" s="233">
        <f>IF(N110="sníž. přenesená",J110,0)</f>
        <v>0</v>
      </c>
      <c r="BI110" s="233">
        <f>IF(N110="nulová",J110,0)</f>
        <v>0</v>
      </c>
      <c r="BJ110" s="10" t="s">
        <v>23</v>
      </c>
      <c r="BK110" s="233">
        <f>ROUND(I110*H110,2)</f>
        <v>0</v>
      </c>
      <c r="BL110" s="10" t="s">
        <v>159</v>
      </c>
      <c r="BM110" s="10" t="s">
        <v>203</v>
      </c>
    </row>
    <row r="111" spans="2:65" s="30" customFormat="1" ht="22.5" customHeight="1">
      <c r="B111" s="31"/>
      <c r="C111" s="222" t="s">
        <v>74</v>
      </c>
      <c r="D111" s="222" t="s">
        <v>154</v>
      </c>
      <c r="E111" s="223" t="s">
        <v>1318</v>
      </c>
      <c r="F111" s="224" t="s">
        <v>1319</v>
      </c>
      <c r="G111" s="225" t="s">
        <v>928</v>
      </c>
      <c r="H111" s="226">
        <v>1</v>
      </c>
      <c r="I111" s="227"/>
      <c r="J111" s="228">
        <f>ROUND(I111*H111,2)</f>
        <v>0</v>
      </c>
      <c r="K111" s="224"/>
      <c r="L111" s="57"/>
      <c r="M111" s="229"/>
      <c r="N111" s="230" t="s">
        <v>45</v>
      </c>
      <c r="O111" s="32"/>
      <c r="P111" s="231">
        <f>O111*H111</f>
        <v>0</v>
      </c>
      <c r="Q111" s="231">
        <v>0</v>
      </c>
      <c r="R111" s="231">
        <f>Q111*H111</f>
        <v>0</v>
      </c>
      <c r="S111" s="231">
        <v>0</v>
      </c>
      <c r="T111" s="232">
        <f>S111*H111</f>
        <v>0</v>
      </c>
      <c r="AR111" s="10" t="s">
        <v>159</v>
      </c>
      <c r="AT111" s="10" t="s">
        <v>154</v>
      </c>
      <c r="AU111" s="10" t="s">
        <v>81</v>
      </c>
      <c r="AY111" s="10" t="s">
        <v>152</v>
      </c>
      <c r="BE111" s="233">
        <f>IF(N111="základní",J111,0)</f>
        <v>0</v>
      </c>
      <c r="BF111" s="233">
        <f>IF(N111="snížená",J111,0)</f>
        <v>0</v>
      </c>
      <c r="BG111" s="233">
        <f>IF(N111="zákl. přenesená",J111,0)</f>
        <v>0</v>
      </c>
      <c r="BH111" s="233">
        <f>IF(N111="sníž. přenesená",J111,0)</f>
        <v>0</v>
      </c>
      <c r="BI111" s="233">
        <f>IF(N111="nulová",J111,0)</f>
        <v>0</v>
      </c>
      <c r="BJ111" s="10" t="s">
        <v>23</v>
      </c>
      <c r="BK111" s="233">
        <f>ROUND(I111*H111,2)</f>
        <v>0</v>
      </c>
      <c r="BL111" s="10" t="s">
        <v>159</v>
      </c>
      <c r="BM111" s="10" t="s">
        <v>28</v>
      </c>
    </row>
    <row r="112" spans="2:47" s="30" customFormat="1" ht="12.8">
      <c r="B112" s="31"/>
      <c r="C112" s="59"/>
      <c r="D112" s="250" t="s">
        <v>556</v>
      </c>
      <c r="E112" s="59"/>
      <c r="F112" s="284" t="s">
        <v>1320</v>
      </c>
      <c r="G112" s="59"/>
      <c r="H112" s="59"/>
      <c r="I112" s="187"/>
      <c r="J112" s="59"/>
      <c r="K112" s="59"/>
      <c r="L112" s="57"/>
      <c r="M112" s="285"/>
      <c r="N112" s="32"/>
      <c r="O112" s="32"/>
      <c r="P112" s="32"/>
      <c r="Q112" s="32"/>
      <c r="R112" s="32"/>
      <c r="S112" s="32"/>
      <c r="T112" s="79"/>
      <c r="AT112" s="10" t="s">
        <v>556</v>
      </c>
      <c r="AU112" s="10" t="s">
        <v>81</v>
      </c>
    </row>
    <row r="113" spans="2:63" s="204" customFormat="1" ht="29.9" customHeight="1">
      <c r="B113" s="205"/>
      <c r="C113" s="206"/>
      <c r="D113" s="219" t="s">
        <v>73</v>
      </c>
      <c r="E113" s="220" t="s">
        <v>1080</v>
      </c>
      <c r="F113" s="220" t="s">
        <v>1321</v>
      </c>
      <c r="G113" s="206"/>
      <c r="H113" s="206"/>
      <c r="I113" s="209"/>
      <c r="J113" s="221">
        <f>BK113</f>
        <v>0</v>
      </c>
      <c r="K113" s="206"/>
      <c r="L113" s="211"/>
      <c r="M113" s="212"/>
      <c r="N113" s="213"/>
      <c r="O113" s="213"/>
      <c r="P113" s="214">
        <f>SUM(P114:P118)</f>
        <v>0</v>
      </c>
      <c r="Q113" s="213"/>
      <c r="R113" s="214">
        <f>SUM(R114:R118)</f>
        <v>0</v>
      </c>
      <c r="S113" s="213"/>
      <c r="T113" s="215">
        <f>SUM(T114:T118)</f>
        <v>0</v>
      </c>
      <c r="AR113" s="216" t="s">
        <v>23</v>
      </c>
      <c r="AT113" s="217" t="s">
        <v>73</v>
      </c>
      <c r="AU113" s="217" t="s">
        <v>23</v>
      </c>
      <c r="AY113" s="216" t="s">
        <v>152</v>
      </c>
      <c r="BK113" s="218">
        <f>SUM(BK114:BK118)</f>
        <v>0</v>
      </c>
    </row>
    <row r="114" spans="2:65" s="30" customFormat="1" ht="22.5" customHeight="1">
      <c r="B114" s="31"/>
      <c r="C114" s="222" t="s">
        <v>74</v>
      </c>
      <c r="D114" s="222" t="s">
        <v>154</v>
      </c>
      <c r="E114" s="223" t="s">
        <v>1322</v>
      </c>
      <c r="F114" s="224" t="s">
        <v>1323</v>
      </c>
      <c r="G114" s="225" t="s">
        <v>1324</v>
      </c>
      <c r="H114" s="226">
        <v>14</v>
      </c>
      <c r="I114" s="227"/>
      <c r="J114" s="228">
        <f>ROUND(I114*H114,2)</f>
        <v>0</v>
      </c>
      <c r="K114" s="224"/>
      <c r="L114" s="57"/>
      <c r="M114" s="229"/>
      <c r="N114" s="230" t="s">
        <v>45</v>
      </c>
      <c r="O114" s="32"/>
      <c r="P114" s="231">
        <f>O114*H114</f>
        <v>0</v>
      </c>
      <c r="Q114" s="231">
        <v>0</v>
      </c>
      <c r="R114" s="231">
        <f>Q114*H114</f>
        <v>0</v>
      </c>
      <c r="S114" s="231">
        <v>0</v>
      </c>
      <c r="T114" s="232">
        <f>S114*H114</f>
        <v>0</v>
      </c>
      <c r="AR114" s="10" t="s">
        <v>159</v>
      </c>
      <c r="AT114" s="10" t="s">
        <v>154</v>
      </c>
      <c r="AU114" s="10" t="s">
        <v>81</v>
      </c>
      <c r="AY114" s="10" t="s">
        <v>152</v>
      </c>
      <c r="BE114" s="233">
        <f>IF(N114="základní",J114,0)</f>
        <v>0</v>
      </c>
      <c r="BF114" s="233">
        <f>IF(N114="snížená",J114,0)</f>
        <v>0</v>
      </c>
      <c r="BG114" s="233">
        <f>IF(N114="zákl. přenesená",J114,0)</f>
        <v>0</v>
      </c>
      <c r="BH114" s="233">
        <f>IF(N114="sníž. přenesená",J114,0)</f>
        <v>0</v>
      </c>
      <c r="BI114" s="233">
        <f>IF(N114="nulová",J114,0)</f>
        <v>0</v>
      </c>
      <c r="BJ114" s="10" t="s">
        <v>23</v>
      </c>
      <c r="BK114" s="233">
        <f>ROUND(I114*H114,2)</f>
        <v>0</v>
      </c>
      <c r="BL114" s="10" t="s">
        <v>159</v>
      </c>
      <c r="BM114" s="10" t="s">
        <v>210</v>
      </c>
    </row>
    <row r="115" spans="2:65" s="30" customFormat="1" ht="22.5" customHeight="1">
      <c r="B115" s="31"/>
      <c r="C115" s="222" t="s">
        <v>74</v>
      </c>
      <c r="D115" s="222" t="s">
        <v>154</v>
      </c>
      <c r="E115" s="223" t="s">
        <v>1325</v>
      </c>
      <c r="F115" s="224" t="s">
        <v>1326</v>
      </c>
      <c r="G115" s="225" t="s">
        <v>928</v>
      </c>
      <c r="H115" s="226">
        <v>1</v>
      </c>
      <c r="I115" s="227"/>
      <c r="J115" s="228">
        <f>ROUND(I115*H115,2)</f>
        <v>0</v>
      </c>
      <c r="K115" s="224"/>
      <c r="L115" s="57"/>
      <c r="M115" s="229"/>
      <c r="N115" s="230" t="s">
        <v>45</v>
      </c>
      <c r="O115" s="32"/>
      <c r="P115" s="231">
        <f>O115*H115</f>
        <v>0</v>
      </c>
      <c r="Q115" s="231">
        <v>0</v>
      </c>
      <c r="R115" s="231">
        <f>Q115*H115</f>
        <v>0</v>
      </c>
      <c r="S115" s="231">
        <v>0</v>
      </c>
      <c r="T115" s="232">
        <f>S115*H115</f>
        <v>0</v>
      </c>
      <c r="AR115" s="10" t="s">
        <v>159</v>
      </c>
      <c r="AT115" s="10" t="s">
        <v>154</v>
      </c>
      <c r="AU115" s="10" t="s">
        <v>81</v>
      </c>
      <c r="AY115" s="10" t="s">
        <v>152</v>
      </c>
      <c r="BE115" s="233">
        <f>IF(N115="základní",J115,0)</f>
        <v>0</v>
      </c>
      <c r="BF115" s="233">
        <f>IF(N115="snížená",J115,0)</f>
        <v>0</v>
      </c>
      <c r="BG115" s="233">
        <f>IF(N115="zákl. přenesená",J115,0)</f>
        <v>0</v>
      </c>
      <c r="BH115" s="233">
        <f>IF(N115="sníž. přenesená",J115,0)</f>
        <v>0</v>
      </c>
      <c r="BI115" s="233">
        <f>IF(N115="nulová",J115,0)</f>
        <v>0</v>
      </c>
      <c r="BJ115" s="10" t="s">
        <v>23</v>
      </c>
      <c r="BK115" s="233">
        <f>ROUND(I115*H115,2)</f>
        <v>0</v>
      </c>
      <c r="BL115" s="10" t="s">
        <v>159</v>
      </c>
      <c r="BM115" s="10" t="s">
        <v>214</v>
      </c>
    </row>
    <row r="116" spans="2:65" s="30" customFormat="1" ht="22.5" customHeight="1">
      <c r="B116" s="31"/>
      <c r="C116" s="222" t="s">
        <v>74</v>
      </c>
      <c r="D116" s="222" t="s">
        <v>154</v>
      </c>
      <c r="E116" s="223" t="s">
        <v>1327</v>
      </c>
      <c r="F116" s="224" t="s">
        <v>1328</v>
      </c>
      <c r="G116" s="225" t="s">
        <v>928</v>
      </c>
      <c r="H116" s="226">
        <v>14</v>
      </c>
      <c r="I116" s="227"/>
      <c r="J116" s="228">
        <f>ROUND(I116*H116,2)</f>
        <v>0</v>
      </c>
      <c r="K116" s="224"/>
      <c r="L116" s="57"/>
      <c r="M116" s="229"/>
      <c r="N116" s="230" t="s">
        <v>45</v>
      </c>
      <c r="O116" s="32"/>
      <c r="P116" s="231">
        <f>O116*H116</f>
        <v>0</v>
      </c>
      <c r="Q116" s="231">
        <v>0</v>
      </c>
      <c r="R116" s="231">
        <f>Q116*H116</f>
        <v>0</v>
      </c>
      <c r="S116" s="231">
        <v>0</v>
      </c>
      <c r="T116" s="232">
        <f>S116*H116</f>
        <v>0</v>
      </c>
      <c r="AR116" s="10" t="s">
        <v>159</v>
      </c>
      <c r="AT116" s="10" t="s">
        <v>154</v>
      </c>
      <c r="AU116" s="10" t="s">
        <v>81</v>
      </c>
      <c r="AY116" s="10" t="s">
        <v>152</v>
      </c>
      <c r="BE116" s="233">
        <f>IF(N116="základní",J116,0)</f>
        <v>0</v>
      </c>
      <c r="BF116" s="233">
        <f>IF(N116="snížená",J116,0)</f>
        <v>0</v>
      </c>
      <c r="BG116" s="233">
        <f>IF(N116="zákl. přenesená",J116,0)</f>
        <v>0</v>
      </c>
      <c r="BH116" s="233">
        <f>IF(N116="sníž. přenesená",J116,0)</f>
        <v>0</v>
      </c>
      <c r="BI116" s="233">
        <f>IF(N116="nulová",J116,0)</f>
        <v>0</v>
      </c>
      <c r="BJ116" s="10" t="s">
        <v>23</v>
      </c>
      <c r="BK116" s="233">
        <f>ROUND(I116*H116,2)</f>
        <v>0</v>
      </c>
      <c r="BL116" s="10" t="s">
        <v>159</v>
      </c>
      <c r="BM116" s="10" t="s">
        <v>218</v>
      </c>
    </row>
    <row r="117" spans="2:65" s="30" customFormat="1" ht="22.5" customHeight="1">
      <c r="B117" s="31"/>
      <c r="C117" s="222" t="s">
        <v>74</v>
      </c>
      <c r="D117" s="222" t="s">
        <v>154</v>
      </c>
      <c r="E117" s="223" t="s">
        <v>1329</v>
      </c>
      <c r="F117" s="224" t="s">
        <v>1330</v>
      </c>
      <c r="G117" s="225" t="s">
        <v>928</v>
      </c>
      <c r="H117" s="226">
        <v>1</v>
      </c>
      <c r="I117" s="227"/>
      <c r="J117" s="228">
        <f>ROUND(I117*H117,2)</f>
        <v>0</v>
      </c>
      <c r="K117" s="224"/>
      <c r="L117" s="57"/>
      <c r="M117" s="229"/>
      <c r="N117" s="230" t="s">
        <v>45</v>
      </c>
      <c r="O117" s="32"/>
      <c r="P117" s="231">
        <f>O117*H117</f>
        <v>0</v>
      </c>
      <c r="Q117" s="231">
        <v>0</v>
      </c>
      <c r="R117" s="231">
        <f>Q117*H117</f>
        <v>0</v>
      </c>
      <c r="S117" s="231">
        <v>0</v>
      </c>
      <c r="T117" s="232">
        <f>S117*H117</f>
        <v>0</v>
      </c>
      <c r="AR117" s="10" t="s">
        <v>159</v>
      </c>
      <c r="AT117" s="10" t="s">
        <v>154</v>
      </c>
      <c r="AU117" s="10" t="s">
        <v>81</v>
      </c>
      <c r="AY117" s="10" t="s">
        <v>152</v>
      </c>
      <c r="BE117" s="233">
        <f>IF(N117="základní",J117,0)</f>
        <v>0</v>
      </c>
      <c r="BF117" s="233">
        <f>IF(N117="snížená",J117,0)</f>
        <v>0</v>
      </c>
      <c r="BG117" s="233">
        <f>IF(N117="zákl. přenesená",J117,0)</f>
        <v>0</v>
      </c>
      <c r="BH117" s="233">
        <f>IF(N117="sníž. přenesená",J117,0)</f>
        <v>0</v>
      </c>
      <c r="BI117" s="233">
        <f>IF(N117="nulová",J117,0)</f>
        <v>0</v>
      </c>
      <c r="BJ117" s="10" t="s">
        <v>23</v>
      </c>
      <c r="BK117" s="233">
        <f>ROUND(I117*H117,2)</f>
        <v>0</v>
      </c>
      <c r="BL117" s="10" t="s">
        <v>159</v>
      </c>
      <c r="BM117" s="10" t="s">
        <v>222</v>
      </c>
    </row>
    <row r="118" spans="2:65" s="30" customFormat="1" ht="22.5" customHeight="1">
      <c r="B118" s="31"/>
      <c r="C118" s="222" t="s">
        <v>74</v>
      </c>
      <c r="D118" s="222" t="s">
        <v>154</v>
      </c>
      <c r="E118" s="223" t="s">
        <v>1331</v>
      </c>
      <c r="F118" s="224" t="s">
        <v>1332</v>
      </c>
      <c r="G118" s="225" t="s">
        <v>928</v>
      </c>
      <c r="H118" s="226">
        <v>1</v>
      </c>
      <c r="I118" s="227"/>
      <c r="J118" s="228">
        <f>ROUND(I118*H118,2)</f>
        <v>0</v>
      </c>
      <c r="K118" s="224"/>
      <c r="L118" s="57"/>
      <c r="M118" s="229"/>
      <c r="N118" s="230" t="s">
        <v>45</v>
      </c>
      <c r="O118" s="32"/>
      <c r="P118" s="231">
        <f>O118*H118</f>
        <v>0</v>
      </c>
      <c r="Q118" s="231">
        <v>0</v>
      </c>
      <c r="R118" s="231">
        <f>Q118*H118</f>
        <v>0</v>
      </c>
      <c r="S118" s="231">
        <v>0</v>
      </c>
      <c r="T118" s="232">
        <f>S118*H118</f>
        <v>0</v>
      </c>
      <c r="AR118" s="10" t="s">
        <v>159</v>
      </c>
      <c r="AT118" s="10" t="s">
        <v>154</v>
      </c>
      <c r="AU118" s="10" t="s">
        <v>81</v>
      </c>
      <c r="AY118" s="10" t="s">
        <v>152</v>
      </c>
      <c r="BE118" s="233">
        <f>IF(N118="základní",J118,0)</f>
        <v>0</v>
      </c>
      <c r="BF118" s="233">
        <f>IF(N118="snížená",J118,0)</f>
        <v>0</v>
      </c>
      <c r="BG118" s="233">
        <f>IF(N118="zákl. přenesená",J118,0)</f>
        <v>0</v>
      </c>
      <c r="BH118" s="233">
        <f>IF(N118="sníž. přenesená",J118,0)</f>
        <v>0</v>
      </c>
      <c r="BI118" s="233">
        <f>IF(N118="nulová",J118,0)</f>
        <v>0</v>
      </c>
      <c r="BJ118" s="10" t="s">
        <v>23</v>
      </c>
      <c r="BK118" s="233">
        <f>ROUND(I118*H118,2)</f>
        <v>0</v>
      </c>
      <c r="BL118" s="10" t="s">
        <v>159</v>
      </c>
      <c r="BM118" s="10" t="s">
        <v>10</v>
      </c>
    </row>
    <row r="119" spans="2:63" s="204" customFormat="1" ht="37.5" customHeight="1">
      <c r="B119" s="205"/>
      <c r="C119" s="206"/>
      <c r="D119" s="219" t="s">
        <v>73</v>
      </c>
      <c r="E119" s="298" t="s">
        <v>1088</v>
      </c>
      <c r="F119" s="298" t="s">
        <v>1333</v>
      </c>
      <c r="G119" s="206"/>
      <c r="H119" s="206"/>
      <c r="I119" s="209"/>
      <c r="J119" s="299">
        <f>BK119</f>
        <v>0</v>
      </c>
      <c r="K119" s="206"/>
      <c r="L119" s="211"/>
      <c r="M119" s="212"/>
      <c r="N119" s="213"/>
      <c r="O119" s="213"/>
      <c r="P119" s="214">
        <f>SUM(P120:P125)</f>
        <v>0</v>
      </c>
      <c r="Q119" s="213"/>
      <c r="R119" s="214">
        <f>SUM(R120:R125)</f>
        <v>0</v>
      </c>
      <c r="S119" s="213"/>
      <c r="T119" s="215">
        <f>SUM(T120:T125)</f>
        <v>0</v>
      </c>
      <c r="AR119" s="216" t="s">
        <v>23</v>
      </c>
      <c r="AT119" s="217" t="s">
        <v>73</v>
      </c>
      <c r="AU119" s="217" t="s">
        <v>74</v>
      </c>
      <c r="AY119" s="216" t="s">
        <v>152</v>
      </c>
      <c r="BK119" s="218">
        <f>SUM(BK120:BK125)</f>
        <v>0</v>
      </c>
    </row>
    <row r="120" spans="2:65" s="30" customFormat="1" ht="22.5" customHeight="1">
      <c r="B120" s="31"/>
      <c r="C120" s="222" t="s">
        <v>74</v>
      </c>
      <c r="D120" s="222" t="s">
        <v>154</v>
      </c>
      <c r="E120" s="223" t="s">
        <v>1334</v>
      </c>
      <c r="F120" s="224" t="s">
        <v>1335</v>
      </c>
      <c r="G120" s="225" t="s">
        <v>157</v>
      </c>
      <c r="H120" s="226">
        <v>90</v>
      </c>
      <c r="I120" s="227"/>
      <c r="J120" s="228">
        <f>ROUND(I120*H120,2)</f>
        <v>0</v>
      </c>
      <c r="K120" s="224"/>
      <c r="L120" s="57"/>
      <c r="M120" s="229"/>
      <c r="N120" s="230" t="s">
        <v>45</v>
      </c>
      <c r="O120" s="32"/>
      <c r="P120" s="231">
        <f>O120*H120</f>
        <v>0</v>
      </c>
      <c r="Q120" s="231">
        <v>0</v>
      </c>
      <c r="R120" s="231">
        <f>Q120*H120</f>
        <v>0</v>
      </c>
      <c r="S120" s="231">
        <v>0</v>
      </c>
      <c r="T120" s="232">
        <f>S120*H120</f>
        <v>0</v>
      </c>
      <c r="AR120" s="10" t="s">
        <v>159</v>
      </c>
      <c r="AT120" s="10" t="s">
        <v>154</v>
      </c>
      <c r="AU120" s="10" t="s">
        <v>23</v>
      </c>
      <c r="AY120" s="10" t="s">
        <v>152</v>
      </c>
      <c r="BE120" s="233">
        <f>IF(N120="základní",J120,0)</f>
        <v>0</v>
      </c>
      <c r="BF120" s="233">
        <f>IF(N120="snížená",J120,0)</f>
        <v>0</v>
      </c>
      <c r="BG120" s="233">
        <f>IF(N120="zákl. přenesená",J120,0)</f>
        <v>0</v>
      </c>
      <c r="BH120" s="233">
        <f>IF(N120="sníž. přenesená",J120,0)</f>
        <v>0</v>
      </c>
      <c r="BI120" s="233">
        <f>IF(N120="nulová",J120,0)</f>
        <v>0</v>
      </c>
      <c r="BJ120" s="10" t="s">
        <v>23</v>
      </c>
      <c r="BK120" s="233">
        <f>ROUND(I120*H120,2)</f>
        <v>0</v>
      </c>
      <c r="BL120" s="10" t="s">
        <v>159</v>
      </c>
      <c r="BM120" s="10" t="s">
        <v>232</v>
      </c>
    </row>
    <row r="121" spans="2:65" s="30" customFormat="1" ht="22.5" customHeight="1">
      <c r="B121" s="31"/>
      <c r="C121" s="222" t="s">
        <v>74</v>
      </c>
      <c r="D121" s="222" t="s">
        <v>154</v>
      </c>
      <c r="E121" s="223" t="s">
        <v>1336</v>
      </c>
      <c r="F121" s="224" t="s">
        <v>1337</v>
      </c>
      <c r="G121" s="225" t="s">
        <v>928</v>
      </c>
      <c r="H121" s="226">
        <v>1</v>
      </c>
      <c r="I121" s="227"/>
      <c r="J121" s="228">
        <f>ROUND(I121*H121,2)</f>
        <v>0</v>
      </c>
      <c r="K121" s="224"/>
      <c r="L121" s="57"/>
      <c r="M121" s="229"/>
      <c r="N121" s="230" t="s">
        <v>45</v>
      </c>
      <c r="O121" s="32"/>
      <c r="P121" s="231">
        <f>O121*H121</f>
        <v>0</v>
      </c>
      <c r="Q121" s="231">
        <v>0</v>
      </c>
      <c r="R121" s="231">
        <f>Q121*H121</f>
        <v>0</v>
      </c>
      <c r="S121" s="231">
        <v>0</v>
      </c>
      <c r="T121" s="232">
        <f>S121*H121</f>
        <v>0</v>
      </c>
      <c r="AR121" s="10" t="s">
        <v>159</v>
      </c>
      <c r="AT121" s="10" t="s">
        <v>154</v>
      </c>
      <c r="AU121" s="10" t="s">
        <v>23</v>
      </c>
      <c r="AY121" s="10" t="s">
        <v>152</v>
      </c>
      <c r="BE121" s="233">
        <f>IF(N121="základní",J121,0)</f>
        <v>0</v>
      </c>
      <c r="BF121" s="233">
        <f>IF(N121="snížená",J121,0)</f>
        <v>0</v>
      </c>
      <c r="BG121" s="233">
        <f>IF(N121="zákl. přenesená",J121,0)</f>
        <v>0</v>
      </c>
      <c r="BH121" s="233">
        <f>IF(N121="sníž. přenesená",J121,0)</f>
        <v>0</v>
      </c>
      <c r="BI121" s="233">
        <f>IF(N121="nulová",J121,0)</f>
        <v>0</v>
      </c>
      <c r="BJ121" s="10" t="s">
        <v>23</v>
      </c>
      <c r="BK121" s="233">
        <f>ROUND(I121*H121,2)</f>
        <v>0</v>
      </c>
      <c r="BL121" s="10" t="s">
        <v>159</v>
      </c>
      <c r="BM121" s="10" t="s">
        <v>239</v>
      </c>
    </row>
    <row r="122" spans="2:65" s="30" customFormat="1" ht="22.5" customHeight="1">
      <c r="B122" s="31"/>
      <c r="C122" s="222" t="s">
        <v>74</v>
      </c>
      <c r="D122" s="222" t="s">
        <v>154</v>
      </c>
      <c r="E122" s="223" t="s">
        <v>1338</v>
      </c>
      <c r="F122" s="224" t="s">
        <v>1339</v>
      </c>
      <c r="G122" s="225" t="s">
        <v>928</v>
      </c>
      <c r="H122" s="226">
        <v>1</v>
      </c>
      <c r="I122" s="227"/>
      <c r="J122" s="228">
        <f>ROUND(I122*H122,2)</f>
        <v>0</v>
      </c>
      <c r="K122" s="224"/>
      <c r="L122" s="57"/>
      <c r="M122" s="229"/>
      <c r="N122" s="230" t="s">
        <v>45</v>
      </c>
      <c r="O122" s="32"/>
      <c r="P122" s="231">
        <f>O122*H122</f>
        <v>0</v>
      </c>
      <c r="Q122" s="231">
        <v>0</v>
      </c>
      <c r="R122" s="231">
        <f>Q122*H122</f>
        <v>0</v>
      </c>
      <c r="S122" s="231">
        <v>0</v>
      </c>
      <c r="T122" s="232">
        <f>S122*H122</f>
        <v>0</v>
      </c>
      <c r="AR122" s="10" t="s">
        <v>159</v>
      </c>
      <c r="AT122" s="10" t="s">
        <v>154</v>
      </c>
      <c r="AU122" s="10" t="s">
        <v>23</v>
      </c>
      <c r="AY122" s="10" t="s">
        <v>152</v>
      </c>
      <c r="BE122" s="233">
        <f>IF(N122="základní",J122,0)</f>
        <v>0</v>
      </c>
      <c r="BF122" s="233">
        <f>IF(N122="snížená",J122,0)</f>
        <v>0</v>
      </c>
      <c r="BG122" s="233">
        <f>IF(N122="zákl. přenesená",J122,0)</f>
        <v>0</v>
      </c>
      <c r="BH122" s="233">
        <f>IF(N122="sníž. přenesená",J122,0)</f>
        <v>0</v>
      </c>
      <c r="BI122" s="233">
        <f>IF(N122="nulová",J122,0)</f>
        <v>0</v>
      </c>
      <c r="BJ122" s="10" t="s">
        <v>23</v>
      </c>
      <c r="BK122" s="233">
        <f>ROUND(I122*H122,2)</f>
        <v>0</v>
      </c>
      <c r="BL122" s="10" t="s">
        <v>159</v>
      </c>
      <c r="BM122" s="10" t="s">
        <v>244</v>
      </c>
    </row>
    <row r="123" spans="2:65" s="30" customFormat="1" ht="22.5" customHeight="1">
      <c r="B123" s="31"/>
      <c r="C123" s="222" t="s">
        <v>74</v>
      </c>
      <c r="D123" s="222" t="s">
        <v>154</v>
      </c>
      <c r="E123" s="223" t="s">
        <v>1340</v>
      </c>
      <c r="F123" s="224" t="s">
        <v>1341</v>
      </c>
      <c r="G123" s="225" t="s">
        <v>928</v>
      </c>
      <c r="H123" s="226">
        <v>6</v>
      </c>
      <c r="I123" s="227"/>
      <c r="J123" s="228">
        <f>ROUND(I123*H123,2)</f>
        <v>0</v>
      </c>
      <c r="K123" s="224"/>
      <c r="L123" s="57"/>
      <c r="M123" s="229"/>
      <c r="N123" s="230" t="s">
        <v>45</v>
      </c>
      <c r="O123" s="32"/>
      <c r="P123" s="231">
        <f>O123*H123</f>
        <v>0</v>
      </c>
      <c r="Q123" s="231">
        <v>0</v>
      </c>
      <c r="R123" s="231">
        <f>Q123*H123</f>
        <v>0</v>
      </c>
      <c r="S123" s="231">
        <v>0</v>
      </c>
      <c r="T123" s="232">
        <f>S123*H123</f>
        <v>0</v>
      </c>
      <c r="AR123" s="10" t="s">
        <v>159</v>
      </c>
      <c r="AT123" s="10" t="s">
        <v>154</v>
      </c>
      <c r="AU123" s="10" t="s">
        <v>23</v>
      </c>
      <c r="AY123" s="10" t="s">
        <v>152</v>
      </c>
      <c r="BE123" s="233">
        <f>IF(N123="základní",J123,0)</f>
        <v>0</v>
      </c>
      <c r="BF123" s="233">
        <f>IF(N123="snížená",J123,0)</f>
        <v>0</v>
      </c>
      <c r="BG123" s="233">
        <f>IF(N123="zákl. přenesená",J123,0)</f>
        <v>0</v>
      </c>
      <c r="BH123" s="233">
        <f>IF(N123="sníž. přenesená",J123,0)</f>
        <v>0</v>
      </c>
      <c r="BI123" s="233">
        <f>IF(N123="nulová",J123,0)</f>
        <v>0</v>
      </c>
      <c r="BJ123" s="10" t="s">
        <v>23</v>
      </c>
      <c r="BK123" s="233">
        <f>ROUND(I123*H123,2)</f>
        <v>0</v>
      </c>
      <c r="BL123" s="10" t="s">
        <v>159</v>
      </c>
      <c r="BM123" s="10" t="s">
        <v>249</v>
      </c>
    </row>
    <row r="124" spans="2:65" s="30" customFormat="1" ht="22.5" customHeight="1">
      <c r="B124" s="31"/>
      <c r="C124" s="222" t="s">
        <v>74</v>
      </c>
      <c r="D124" s="222" t="s">
        <v>154</v>
      </c>
      <c r="E124" s="223" t="s">
        <v>1342</v>
      </c>
      <c r="F124" s="224" t="s">
        <v>1343</v>
      </c>
      <c r="G124" s="225" t="s">
        <v>928</v>
      </c>
      <c r="H124" s="226">
        <v>1</v>
      </c>
      <c r="I124" s="227"/>
      <c r="J124" s="228">
        <f>ROUND(I124*H124,2)</f>
        <v>0</v>
      </c>
      <c r="K124" s="224"/>
      <c r="L124" s="57"/>
      <c r="M124" s="229"/>
      <c r="N124" s="230" t="s">
        <v>45</v>
      </c>
      <c r="O124" s="32"/>
      <c r="P124" s="231">
        <f>O124*H124</f>
        <v>0</v>
      </c>
      <c r="Q124" s="231">
        <v>0</v>
      </c>
      <c r="R124" s="231">
        <f>Q124*H124</f>
        <v>0</v>
      </c>
      <c r="S124" s="231">
        <v>0</v>
      </c>
      <c r="T124" s="232">
        <f>S124*H124</f>
        <v>0</v>
      </c>
      <c r="AR124" s="10" t="s">
        <v>159</v>
      </c>
      <c r="AT124" s="10" t="s">
        <v>154</v>
      </c>
      <c r="AU124" s="10" t="s">
        <v>23</v>
      </c>
      <c r="AY124" s="10" t="s">
        <v>152</v>
      </c>
      <c r="BE124" s="233">
        <f>IF(N124="základní",J124,0)</f>
        <v>0</v>
      </c>
      <c r="BF124" s="233">
        <f>IF(N124="snížená",J124,0)</f>
        <v>0</v>
      </c>
      <c r="BG124" s="233">
        <f>IF(N124="zákl. přenesená",J124,0)</f>
        <v>0</v>
      </c>
      <c r="BH124" s="233">
        <f>IF(N124="sníž. přenesená",J124,0)</f>
        <v>0</v>
      </c>
      <c r="BI124" s="233">
        <f>IF(N124="nulová",J124,0)</f>
        <v>0</v>
      </c>
      <c r="BJ124" s="10" t="s">
        <v>23</v>
      </c>
      <c r="BK124" s="233">
        <f>ROUND(I124*H124,2)</f>
        <v>0</v>
      </c>
      <c r="BL124" s="10" t="s">
        <v>159</v>
      </c>
      <c r="BM124" s="10" t="s">
        <v>254</v>
      </c>
    </row>
    <row r="125" spans="2:65" s="30" customFormat="1" ht="22.5" customHeight="1">
      <c r="B125" s="31"/>
      <c r="C125" s="222" t="s">
        <v>74</v>
      </c>
      <c r="D125" s="222" t="s">
        <v>154</v>
      </c>
      <c r="E125" s="223" t="s">
        <v>1344</v>
      </c>
      <c r="F125" s="224" t="s">
        <v>1345</v>
      </c>
      <c r="G125" s="225" t="s">
        <v>928</v>
      </c>
      <c r="H125" s="226">
        <v>2</v>
      </c>
      <c r="I125" s="227"/>
      <c r="J125" s="228">
        <f>ROUND(I125*H125,2)</f>
        <v>0</v>
      </c>
      <c r="K125" s="224"/>
      <c r="L125" s="57"/>
      <c r="M125" s="229"/>
      <c r="N125" s="230" t="s">
        <v>45</v>
      </c>
      <c r="O125" s="32"/>
      <c r="P125" s="231">
        <f>O125*H125</f>
        <v>0</v>
      </c>
      <c r="Q125" s="231">
        <v>0</v>
      </c>
      <c r="R125" s="231">
        <f>Q125*H125</f>
        <v>0</v>
      </c>
      <c r="S125" s="231">
        <v>0</v>
      </c>
      <c r="T125" s="232">
        <f>S125*H125</f>
        <v>0</v>
      </c>
      <c r="AR125" s="10" t="s">
        <v>159</v>
      </c>
      <c r="AT125" s="10" t="s">
        <v>154</v>
      </c>
      <c r="AU125" s="10" t="s">
        <v>23</v>
      </c>
      <c r="AY125" s="10" t="s">
        <v>152</v>
      </c>
      <c r="BE125" s="233">
        <f>IF(N125="základní",J125,0)</f>
        <v>0</v>
      </c>
      <c r="BF125" s="233">
        <f>IF(N125="snížená",J125,0)</f>
        <v>0</v>
      </c>
      <c r="BG125" s="233">
        <f>IF(N125="zákl. přenesená",J125,0)</f>
        <v>0</v>
      </c>
      <c r="BH125" s="233">
        <f>IF(N125="sníž. přenesená",J125,0)</f>
        <v>0</v>
      </c>
      <c r="BI125" s="233">
        <f>IF(N125="nulová",J125,0)</f>
        <v>0</v>
      </c>
      <c r="BJ125" s="10" t="s">
        <v>23</v>
      </c>
      <c r="BK125" s="233">
        <f>ROUND(I125*H125,2)</f>
        <v>0</v>
      </c>
      <c r="BL125" s="10" t="s">
        <v>159</v>
      </c>
      <c r="BM125" s="10" t="s">
        <v>9</v>
      </c>
    </row>
    <row r="126" spans="2:63" s="204" customFormat="1" ht="37.5" customHeight="1">
      <c r="B126" s="205"/>
      <c r="C126" s="206"/>
      <c r="D126" s="207" t="s">
        <v>73</v>
      </c>
      <c r="E126" s="208" t="s">
        <v>1346</v>
      </c>
      <c r="F126" s="208" t="s">
        <v>1347</v>
      </c>
      <c r="G126" s="206"/>
      <c r="H126" s="206"/>
      <c r="I126" s="209"/>
      <c r="J126" s="210">
        <f>BK126</f>
        <v>0</v>
      </c>
      <c r="K126" s="206"/>
      <c r="L126" s="211"/>
      <c r="M126" s="289"/>
      <c r="N126" s="290"/>
      <c r="O126" s="290"/>
      <c r="P126" s="291">
        <v>0</v>
      </c>
      <c r="Q126" s="290"/>
      <c r="R126" s="291">
        <v>0</v>
      </c>
      <c r="S126" s="290"/>
      <c r="T126" s="292">
        <v>0</v>
      </c>
      <c r="AR126" s="216" t="s">
        <v>23</v>
      </c>
      <c r="AT126" s="217" t="s">
        <v>73</v>
      </c>
      <c r="AU126" s="217" t="s">
        <v>74</v>
      </c>
      <c r="AY126" s="216" t="s">
        <v>152</v>
      </c>
      <c r="BK126" s="218">
        <v>0</v>
      </c>
    </row>
    <row r="127" spans="2:12" s="30" customFormat="1" ht="6.95" customHeight="1">
      <c r="B127" s="52"/>
      <c r="C127" s="53"/>
      <c r="D127" s="53"/>
      <c r="E127" s="53"/>
      <c r="F127" s="53"/>
      <c r="G127" s="53"/>
      <c r="H127" s="53"/>
      <c r="I127" s="161"/>
      <c r="J127" s="53"/>
      <c r="K127" s="53"/>
      <c r="L127" s="57"/>
    </row>
  </sheetData>
  <autoFilter ref="C89:K126"/>
  <mergeCells count="12">
    <mergeCell ref="G1:H1"/>
    <mergeCell ref="L2:V2"/>
    <mergeCell ref="E7:H7"/>
    <mergeCell ref="E9:H9"/>
    <mergeCell ref="E11:H11"/>
    <mergeCell ref="E26:H26"/>
    <mergeCell ref="E47:H47"/>
    <mergeCell ref="E49:H49"/>
    <mergeCell ref="E51:H51"/>
    <mergeCell ref="E78:H78"/>
    <mergeCell ref="E80:H80"/>
    <mergeCell ref="E82:H82"/>
  </mergeCells>
  <hyperlinks>
    <hyperlink ref="F1" location="C2" display="1) Krycí list soupisu"/>
    <hyperlink ref="G1" location="C58" display="2) Rekapitulace"/>
    <hyperlink ref="J1" location="C89" display="3) Soupis prací"/>
    <hyperlink ref="L1" location="'Rekapitulace stavby'!C2" display="Rekapitulace stavby"/>
  </hyperlinks>
  <printOptions/>
  <pageMargins left="0.583333333333333" right="0.583333333333333" top="0.583333333333333" bottom="0.583333333333333" header="0.511805555555555" footer="0"/>
  <pageSetup fitToHeight="100" fitToWidth="1" horizontalDpi="300" verticalDpi="300" orientation="landscape" paperSize="9" copies="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101"/>
  <sheetViews>
    <sheetView showGridLines="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3" customWidth="1"/>
    <col min="10" max="10" width="23.5" style="0" customWidth="1"/>
    <col min="11" max="11" width="15.5" style="0" customWidth="1"/>
    <col min="12" max="12" width="8.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32" max="43" width="8.5" style="0" customWidth="1"/>
    <col min="44" max="65" width="9.33203125" style="0" hidden="1" customWidth="1"/>
    <col min="66" max="1025" width="8.5" style="0" customWidth="1"/>
  </cols>
  <sheetData>
    <row r="1" spans="1:70" ht="21.85" customHeight="1">
      <c r="A1" s="6"/>
      <c r="B1" s="134"/>
      <c r="C1" s="134"/>
      <c r="D1" s="135" t="s">
        <v>1</v>
      </c>
      <c r="E1" s="134"/>
      <c r="F1" s="136" t="s">
        <v>99</v>
      </c>
      <c r="G1" s="136" t="s">
        <v>100</v>
      </c>
      <c r="H1" s="136"/>
      <c r="I1" s="137"/>
      <c r="J1" s="136" t="s">
        <v>101</v>
      </c>
      <c r="K1" s="135" t="s">
        <v>102</v>
      </c>
      <c r="L1" s="136" t="s">
        <v>103</v>
      </c>
      <c r="M1" s="136"/>
      <c r="N1" s="136"/>
      <c r="O1" s="136"/>
      <c r="P1" s="136"/>
      <c r="Q1" s="136"/>
      <c r="R1" s="136"/>
      <c r="S1" s="136"/>
      <c r="T1" s="136"/>
      <c r="U1" s="5"/>
      <c r="V1" s="5"/>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row>
    <row r="2" spans="3:46" ht="36.95" customHeight="1">
      <c r="L2" s="9"/>
      <c r="M2" s="9"/>
      <c r="N2" s="9"/>
      <c r="O2" s="9"/>
      <c r="P2" s="9"/>
      <c r="Q2" s="9"/>
      <c r="R2" s="9"/>
      <c r="S2" s="9"/>
      <c r="T2" s="9"/>
      <c r="U2" s="9"/>
      <c r="V2" s="9"/>
      <c r="AT2" s="10" t="s">
        <v>98</v>
      </c>
    </row>
    <row r="3" spans="2:46" ht="6.95" customHeight="1">
      <c r="B3" s="11"/>
      <c r="C3" s="12"/>
      <c r="D3" s="12"/>
      <c r="E3" s="12"/>
      <c r="F3" s="12"/>
      <c r="G3" s="12"/>
      <c r="H3" s="12"/>
      <c r="I3" s="138"/>
      <c r="J3" s="12"/>
      <c r="K3" s="13"/>
      <c r="AT3" s="10" t="s">
        <v>81</v>
      </c>
    </row>
    <row r="4" spans="2:46" ht="36.95" customHeight="1">
      <c r="B4" s="14"/>
      <c r="C4" s="15"/>
      <c r="D4" s="16" t="s">
        <v>104</v>
      </c>
      <c r="E4" s="15"/>
      <c r="F4" s="15"/>
      <c r="G4" s="15"/>
      <c r="H4" s="15"/>
      <c r="I4" s="139"/>
      <c r="J4" s="15"/>
      <c r="K4" s="17"/>
      <c r="M4" s="18" t="s">
        <v>12</v>
      </c>
      <c r="AT4" s="10" t="s">
        <v>6</v>
      </c>
    </row>
    <row r="5" spans="2:11" ht="6.95" customHeight="1">
      <c r="B5" s="14"/>
      <c r="C5" s="15"/>
      <c r="D5" s="15"/>
      <c r="E5" s="15"/>
      <c r="F5" s="15"/>
      <c r="G5" s="15"/>
      <c r="H5" s="15"/>
      <c r="I5" s="139"/>
      <c r="J5" s="15"/>
      <c r="K5" s="17"/>
    </row>
    <row r="6" spans="2:11" ht="12.8">
      <c r="B6" s="14"/>
      <c r="C6" s="15"/>
      <c r="D6" s="25" t="s">
        <v>18</v>
      </c>
      <c r="E6" s="15"/>
      <c r="F6" s="15"/>
      <c r="G6" s="15"/>
      <c r="H6" s="15"/>
      <c r="I6" s="139"/>
      <c r="J6" s="15"/>
      <c r="K6" s="17"/>
    </row>
    <row r="7" spans="2:11" ht="22.5" customHeight="1">
      <c r="B7" s="14"/>
      <c r="C7" s="15"/>
      <c r="D7" s="15"/>
      <c r="E7" s="140" t="str">
        <f>'Rekapitulace stavby'!K6</f>
        <v>NZM Valtice</v>
      </c>
      <c r="F7" s="140"/>
      <c r="G7" s="140"/>
      <c r="H7" s="140"/>
      <c r="I7" s="139"/>
      <c r="J7" s="15"/>
      <c r="K7" s="17"/>
    </row>
    <row r="8" spans="2:11" ht="12.8">
      <c r="B8" s="14"/>
      <c r="C8" s="15"/>
      <c r="D8" s="25" t="s">
        <v>105</v>
      </c>
      <c r="E8" s="15"/>
      <c r="F8" s="15"/>
      <c r="G8" s="15"/>
      <c r="H8" s="15"/>
      <c r="I8" s="139"/>
      <c r="J8" s="15"/>
      <c r="K8" s="17"/>
    </row>
    <row r="9" spans="2:11" s="30" customFormat="1" ht="22.5" customHeight="1">
      <c r="B9" s="31"/>
      <c r="C9" s="32"/>
      <c r="D9" s="32"/>
      <c r="E9" s="140" t="s">
        <v>106</v>
      </c>
      <c r="F9" s="140"/>
      <c r="G9" s="140"/>
      <c r="H9" s="140"/>
      <c r="I9" s="141"/>
      <c r="J9" s="32"/>
      <c r="K9" s="36"/>
    </row>
    <row r="10" spans="2:11" s="30" customFormat="1" ht="12.8">
      <c r="B10" s="31"/>
      <c r="C10" s="32"/>
      <c r="D10" s="25" t="s">
        <v>107</v>
      </c>
      <c r="E10" s="32"/>
      <c r="F10" s="32"/>
      <c r="G10" s="32"/>
      <c r="H10" s="32"/>
      <c r="I10" s="141"/>
      <c r="J10" s="32"/>
      <c r="K10" s="36"/>
    </row>
    <row r="11" spans="2:11" s="30" customFormat="1" ht="36.95" customHeight="1">
      <c r="B11" s="31"/>
      <c r="C11" s="32"/>
      <c r="D11" s="32"/>
      <c r="E11" s="69" t="s">
        <v>1348</v>
      </c>
      <c r="F11" s="69"/>
      <c r="G11" s="69"/>
      <c r="H11" s="69"/>
      <c r="I11" s="141"/>
      <c r="J11" s="32"/>
      <c r="K11" s="36"/>
    </row>
    <row r="12" spans="2:11" s="30" customFormat="1" ht="12.8">
      <c r="B12" s="31"/>
      <c r="C12" s="32"/>
      <c r="D12" s="32"/>
      <c r="E12" s="32"/>
      <c r="F12" s="32"/>
      <c r="G12" s="32"/>
      <c r="H12" s="32"/>
      <c r="I12" s="141"/>
      <c r="J12" s="32"/>
      <c r="K12" s="36"/>
    </row>
    <row r="13" spans="2:11" s="30" customFormat="1" ht="14.4" customHeight="1">
      <c r="B13" s="31"/>
      <c r="C13" s="32"/>
      <c r="D13" s="25" t="s">
        <v>21</v>
      </c>
      <c r="E13" s="32"/>
      <c r="F13" s="21"/>
      <c r="G13" s="32"/>
      <c r="H13" s="32"/>
      <c r="I13" s="142" t="s">
        <v>22</v>
      </c>
      <c r="J13" s="21"/>
      <c r="K13" s="36"/>
    </row>
    <row r="14" spans="2:11" s="30" customFormat="1" ht="14.4" customHeight="1">
      <c r="B14" s="31"/>
      <c r="C14" s="32"/>
      <c r="D14" s="25" t="s">
        <v>24</v>
      </c>
      <c r="E14" s="32"/>
      <c r="F14" s="21" t="s">
        <v>25</v>
      </c>
      <c r="G14" s="32"/>
      <c r="H14" s="32"/>
      <c r="I14" s="142" t="s">
        <v>26</v>
      </c>
      <c r="J14" s="72" t="str">
        <f>'Rekapitulace stavby'!AN8</f>
        <v>1.5.2016</v>
      </c>
      <c r="K14" s="36"/>
    </row>
    <row r="15" spans="2:11" s="30" customFormat="1" ht="10.8" customHeight="1">
      <c r="B15" s="31"/>
      <c r="C15" s="32"/>
      <c r="D15" s="32"/>
      <c r="E15" s="32"/>
      <c r="F15" s="32"/>
      <c r="G15" s="32"/>
      <c r="H15" s="32"/>
      <c r="I15" s="141"/>
      <c r="J15" s="32"/>
      <c r="K15" s="36"/>
    </row>
    <row r="16" spans="2:11" s="30" customFormat="1" ht="14.4" customHeight="1">
      <c r="B16" s="31"/>
      <c r="C16" s="32"/>
      <c r="D16" s="25" t="s">
        <v>30</v>
      </c>
      <c r="E16" s="32"/>
      <c r="F16" s="32"/>
      <c r="G16" s="32"/>
      <c r="H16" s="32"/>
      <c r="I16" s="142" t="s">
        <v>31</v>
      </c>
      <c r="J16" s="21" t="str">
        <f>IF('Rekapitulace stavby'!AN10="","",'Rekapitulace stavby'!AN10)</f>
        <v/>
      </c>
      <c r="K16" s="36"/>
    </row>
    <row r="17" spans="2:11" s="30" customFormat="1" ht="18" customHeight="1">
      <c r="B17" s="31"/>
      <c r="C17" s="32"/>
      <c r="D17" s="32"/>
      <c r="E17" s="21" t="str">
        <f>IF('Rekapitulace stavby'!E11="","",'Rekapitulace stavby'!E11)</f>
        <v/>
      </c>
      <c r="F17" s="32"/>
      <c r="G17" s="32"/>
      <c r="H17" s="32"/>
      <c r="I17" s="142" t="s">
        <v>33</v>
      </c>
      <c r="J17" s="21" t="str">
        <f>IF('Rekapitulace stavby'!AN11="","",'Rekapitulace stavby'!AN11)</f>
        <v/>
      </c>
      <c r="K17" s="36"/>
    </row>
    <row r="18" spans="2:11" s="30" customFormat="1" ht="6.95" customHeight="1">
      <c r="B18" s="31"/>
      <c r="C18" s="32"/>
      <c r="D18" s="32"/>
      <c r="E18" s="32"/>
      <c r="F18" s="32"/>
      <c r="G18" s="32"/>
      <c r="H18" s="32"/>
      <c r="I18" s="141"/>
      <c r="J18" s="32"/>
      <c r="K18" s="36"/>
    </row>
    <row r="19" spans="2:11" s="30" customFormat="1" ht="14.4" customHeight="1">
      <c r="B19" s="31"/>
      <c r="C19" s="32"/>
      <c r="D19" s="25" t="s">
        <v>34</v>
      </c>
      <c r="E19" s="32"/>
      <c r="F19" s="32"/>
      <c r="G19" s="32"/>
      <c r="H19" s="32"/>
      <c r="I19" s="142" t="s">
        <v>31</v>
      </c>
      <c r="J19" s="21" t="str">
        <f>IF('Rekapitulace stavby'!AN13="Vyplň údaj","",IF('Rekapitulace stavby'!AN13="","",'Rekapitulace stavby'!AN13))</f>
        <v/>
      </c>
      <c r="K19" s="36"/>
    </row>
    <row r="20" spans="2:11" s="30" customFormat="1" ht="18" customHeight="1">
      <c r="B20" s="31"/>
      <c r="C20" s="32"/>
      <c r="D20" s="32"/>
      <c r="E20" s="21" t="str">
        <f>IF('Rekapitulace stavby'!E14="Vyplň údaj","",IF('Rekapitulace stavby'!E14="","",'Rekapitulace stavby'!E14))</f>
        <v/>
      </c>
      <c r="F20" s="32"/>
      <c r="G20" s="32"/>
      <c r="H20" s="32"/>
      <c r="I20" s="142" t="s">
        <v>33</v>
      </c>
      <c r="J20" s="21" t="str">
        <f>IF('Rekapitulace stavby'!AN14="Vyplň údaj","",IF('Rekapitulace stavby'!AN14="","",'Rekapitulace stavby'!AN14))</f>
        <v/>
      </c>
      <c r="K20" s="36"/>
    </row>
    <row r="21" spans="2:11" s="30" customFormat="1" ht="6.95" customHeight="1">
      <c r="B21" s="31"/>
      <c r="C21" s="32"/>
      <c r="D21" s="32"/>
      <c r="E21" s="32"/>
      <c r="F21" s="32"/>
      <c r="G21" s="32"/>
      <c r="H21" s="32"/>
      <c r="I21" s="141"/>
      <c r="J21" s="32"/>
      <c r="K21" s="36"/>
    </row>
    <row r="22" spans="2:11" s="30" customFormat="1" ht="14.4" customHeight="1">
      <c r="B22" s="31"/>
      <c r="C22" s="32"/>
      <c r="D22" s="25" t="s">
        <v>36</v>
      </c>
      <c r="E22" s="32"/>
      <c r="F22" s="32"/>
      <c r="G22" s="32"/>
      <c r="H22" s="32"/>
      <c r="I22" s="142" t="s">
        <v>31</v>
      </c>
      <c r="J22" s="21" t="str">
        <f>IF('Rekapitulace stavby'!AN16="","",'Rekapitulace stavby'!AN16)</f>
        <v/>
      </c>
      <c r="K22" s="36"/>
    </row>
    <row r="23" spans="2:11" s="30" customFormat="1" ht="18" customHeight="1">
      <c r="B23" s="31"/>
      <c r="C23" s="32"/>
      <c r="D23" s="32"/>
      <c r="E23" s="21" t="str">
        <f>IF('Rekapitulace stavby'!E17="","",'Rekapitulace stavby'!E17)</f>
        <v/>
      </c>
      <c r="F23" s="32"/>
      <c r="G23" s="32"/>
      <c r="H23" s="32"/>
      <c r="I23" s="142" t="s">
        <v>33</v>
      </c>
      <c r="J23" s="21" t="str">
        <f>IF('Rekapitulace stavby'!AN17="","",'Rekapitulace stavby'!AN17)</f>
        <v/>
      </c>
      <c r="K23" s="36"/>
    </row>
    <row r="24" spans="2:11" s="30" customFormat="1" ht="6.95" customHeight="1">
      <c r="B24" s="31"/>
      <c r="C24" s="32"/>
      <c r="D24" s="32"/>
      <c r="E24" s="32"/>
      <c r="F24" s="32"/>
      <c r="G24" s="32"/>
      <c r="H24" s="32"/>
      <c r="I24" s="141"/>
      <c r="J24" s="32"/>
      <c r="K24" s="36"/>
    </row>
    <row r="25" spans="2:11" s="30" customFormat="1" ht="14.4" customHeight="1">
      <c r="B25" s="31"/>
      <c r="C25" s="32"/>
      <c r="D25" s="25" t="s">
        <v>38</v>
      </c>
      <c r="E25" s="32"/>
      <c r="F25" s="32"/>
      <c r="G25" s="32"/>
      <c r="H25" s="32"/>
      <c r="I25" s="141"/>
      <c r="J25" s="32"/>
      <c r="K25" s="36"/>
    </row>
    <row r="26" spans="2:11" s="143" customFormat="1" ht="22.5" customHeight="1">
      <c r="B26" s="144"/>
      <c r="C26" s="145"/>
      <c r="D26" s="145"/>
      <c r="E26" s="28" t="s">
        <v>109</v>
      </c>
      <c r="F26" s="28"/>
      <c r="G26" s="28"/>
      <c r="H26" s="28"/>
      <c r="I26" s="146"/>
      <c r="J26" s="145"/>
      <c r="K26" s="147"/>
    </row>
    <row r="27" spans="2:11" s="30" customFormat="1" ht="6.95" customHeight="1">
      <c r="B27" s="31"/>
      <c r="C27" s="32"/>
      <c r="D27" s="32"/>
      <c r="E27" s="32"/>
      <c r="F27" s="32"/>
      <c r="G27" s="32"/>
      <c r="H27" s="32"/>
      <c r="I27" s="141"/>
      <c r="J27" s="32"/>
      <c r="K27" s="36"/>
    </row>
    <row r="28" spans="2:11" s="30" customFormat="1" ht="6.95" customHeight="1">
      <c r="B28" s="31"/>
      <c r="C28" s="32"/>
      <c r="D28" s="89"/>
      <c r="E28" s="89"/>
      <c r="F28" s="89"/>
      <c r="G28" s="89"/>
      <c r="H28" s="89"/>
      <c r="I28" s="148"/>
      <c r="J28" s="89"/>
      <c r="K28" s="149"/>
    </row>
    <row r="29" spans="2:11" s="30" customFormat="1" ht="25.5" customHeight="1">
      <c r="B29" s="31"/>
      <c r="C29" s="32"/>
      <c r="D29" s="150" t="s">
        <v>40</v>
      </c>
      <c r="E29" s="32"/>
      <c r="F29" s="32"/>
      <c r="G29" s="32"/>
      <c r="H29" s="32"/>
      <c r="I29" s="141"/>
      <c r="J29" s="94">
        <f>ROUND(J87,2)</f>
        <v>0</v>
      </c>
      <c r="K29" s="36"/>
    </row>
    <row r="30" spans="2:11" s="30" customFormat="1" ht="6.95" customHeight="1">
      <c r="B30" s="31"/>
      <c r="C30" s="32"/>
      <c r="D30" s="89"/>
      <c r="E30" s="89"/>
      <c r="F30" s="89"/>
      <c r="G30" s="89"/>
      <c r="H30" s="89"/>
      <c r="I30" s="148"/>
      <c r="J30" s="89"/>
      <c r="K30" s="149"/>
    </row>
    <row r="31" spans="2:11" s="30" customFormat="1" ht="14.4" customHeight="1">
      <c r="B31" s="31"/>
      <c r="C31" s="32"/>
      <c r="D31" s="32"/>
      <c r="E31" s="32"/>
      <c r="F31" s="37" t="s">
        <v>42</v>
      </c>
      <c r="G31" s="32"/>
      <c r="H31" s="32"/>
      <c r="I31" s="151" t="s">
        <v>41</v>
      </c>
      <c r="J31" s="37" t="s">
        <v>43</v>
      </c>
      <c r="K31" s="36"/>
    </row>
    <row r="32" spans="2:11" s="30" customFormat="1" ht="14.4" customHeight="1">
      <c r="B32" s="31"/>
      <c r="C32" s="32"/>
      <c r="D32" s="41" t="s">
        <v>44</v>
      </c>
      <c r="E32" s="41" t="s">
        <v>45</v>
      </c>
      <c r="F32" s="152">
        <f>ROUND(SUM(BE87:BE100),2)</f>
        <v>0</v>
      </c>
      <c r="G32" s="32"/>
      <c r="H32" s="32"/>
      <c r="I32" s="153">
        <v>0.21</v>
      </c>
      <c r="J32" s="152">
        <f>ROUND(ROUND((SUM(BE87:BE100)),2)*I32,2)</f>
        <v>0</v>
      </c>
      <c r="K32" s="36"/>
    </row>
    <row r="33" spans="2:11" s="30" customFormat="1" ht="14.4" customHeight="1">
      <c r="B33" s="31"/>
      <c r="C33" s="32"/>
      <c r="D33" s="32"/>
      <c r="E33" s="41" t="s">
        <v>46</v>
      </c>
      <c r="F33" s="152">
        <f>ROUND(SUM(BF87:BF100),2)</f>
        <v>0</v>
      </c>
      <c r="G33" s="32"/>
      <c r="H33" s="32"/>
      <c r="I33" s="153">
        <v>0.15</v>
      </c>
      <c r="J33" s="152">
        <f>ROUND(ROUND((SUM(BF87:BF100)),2)*I33,2)</f>
        <v>0</v>
      </c>
      <c r="K33" s="36"/>
    </row>
    <row r="34" spans="2:11" s="30" customFormat="1" ht="14.4" customHeight="1" hidden="1">
      <c r="B34" s="31"/>
      <c r="C34" s="32"/>
      <c r="D34" s="32"/>
      <c r="E34" s="41" t="s">
        <v>47</v>
      </c>
      <c r="F34" s="152">
        <f>ROUND(SUM(BG87:BG100),2)</f>
        <v>0</v>
      </c>
      <c r="G34" s="32"/>
      <c r="H34" s="32"/>
      <c r="I34" s="153">
        <v>0.21</v>
      </c>
      <c r="J34" s="152">
        <v>0</v>
      </c>
      <c r="K34" s="36"/>
    </row>
    <row r="35" spans="2:11" s="30" customFormat="1" ht="14.4" customHeight="1" hidden="1">
      <c r="B35" s="31"/>
      <c r="C35" s="32"/>
      <c r="D35" s="32"/>
      <c r="E35" s="41" t="s">
        <v>48</v>
      </c>
      <c r="F35" s="152">
        <f>ROUND(SUM(BH87:BH100),2)</f>
        <v>0</v>
      </c>
      <c r="G35" s="32"/>
      <c r="H35" s="32"/>
      <c r="I35" s="153">
        <v>0.15</v>
      </c>
      <c r="J35" s="152">
        <v>0</v>
      </c>
      <c r="K35" s="36"/>
    </row>
    <row r="36" spans="2:11" s="30" customFormat="1" ht="14.4" customHeight="1" hidden="1">
      <c r="B36" s="31"/>
      <c r="C36" s="32"/>
      <c r="D36" s="32"/>
      <c r="E36" s="41" t="s">
        <v>49</v>
      </c>
      <c r="F36" s="152">
        <f>ROUND(SUM(BI87:BI100),2)</f>
        <v>0</v>
      </c>
      <c r="G36" s="32"/>
      <c r="H36" s="32"/>
      <c r="I36" s="153">
        <v>0</v>
      </c>
      <c r="J36" s="152">
        <v>0</v>
      </c>
      <c r="K36" s="36"/>
    </row>
    <row r="37" spans="2:11" s="30" customFormat="1" ht="6.95" customHeight="1">
      <c r="B37" s="31"/>
      <c r="C37" s="32"/>
      <c r="D37" s="32"/>
      <c r="E37" s="32"/>
      <c r="F37" s="32"/>
      <c r="G37" s="32"/>
      <c r="H37" s="32"/>
      <c r="I37" s="141"/>
      <c r="J37" s="32"/>
      <c r="K37" s="36"/>
    </row>
    <row r="38" spans="2:11" s="30" customFormat="1" ht="25.5" customHeight="1">
      <c r="B38" s="31"/>
      <c r="C38" s="154"/>
      <c r="D38" s="155" t="s">
        <v>50</v>
      </c>
      <c r="E38" s="81"/>
      <c r="F38" s="81"/>
      <c r="G38" s="156" t="s">
        <v>51</v>
      </c>
      <c r="H38" s="157" t="s">
        <v>52</v>
      </c>
      <c r="I38" s="158"/>
      <c r="J38" s="159">
        <f>SUM(J29:J36)</f>
        <v>0</v>
      </c>
      <c r="K38" s="160"/>
    </row>
    <row r="39" spans="2:11" s="30" customFormat="1" ht="14.4" customHeight="1">
      <c r="B39" s="52"/>
      <c r="C39" s="53"/>
      <c r="D39" s="53"/>
      <c r="E39" s="53"/>
      <c r="F39" s="53"/>
      <c r="G39" s="53"/>
      <c r="H39" s="53"/>
      <c r="I39" s="161"/>
      <c r="J39" s="53"/>
      <c r="K39" s="54"/>
    </row>
    <row r="43" spans="2:11" s="30" customFormat="1" ht="6.95" customHeight="1">
      <c r="B43" s="162"/>
      <c r="C43" s="163"/>
      <c r="D43" s="163"/>
      <c r="E43" s="163"/>
      <c r="F43" s="163"/>
      <c r="G43" s="163"/>
      <c r="H43" s="163"/>
      <c r="I43" s="164"/>
      <c r="J43" s="163"/>
      <c r="K43" s="165"/>
    </row>
    <row r="44" spans="2:11" s="30" customFormat="1" ht="36.95" customHeight="1">
      <c r="B44" s="31"/>
      <c r="C44" s="16" t="s">
        <v>110</v>
      </c>
      <c r="D44" s="32"/>
      <c r="E44" s="32"/>
      <c r="F44" s="32"/>
      <c r="G44" s="32"/>
      <c r="H44" s="32"/>
      <c r="I44" s="141"/>
      <c r="J44" s="32"/>
      <c r="K44" s="36"/>
    </row>
    <row r="45" spans="2:11" s="30" customFormat="1" ht="6.95" customHeight="1">
      <c r="B45" s="31"/>
      <c r="C45" s="32"/>
      <c r="D45" s="32"/>
      <c r="E45" s="32"/>
      <c r="F45" s="32"/>
      <c r="G45" s="32"/>
      <c r="H45" s="32"/>
      <c r="I45" s="141"/>
      <c r="J45" s="32"/>
      <c r="K45" s="36"/>
    </row>
    <row r="46" spans="2:11" s="30" customFormat="1" ht="14.4" customHeight="1">
      <c r="B46" s="31"/>
      <c r="C46" s="25" t="s">
        <v>18</v>
      </c>
      <c r="D46" s="32"/>
      <c r="E46" s="32"/>
      <c r="F46" s="32"/>
      <c r="G46" s="32"/>
      <c r="H46" s="32"/>
      <c r="I46" s="141"/>
      <c r="J46" s="32"/>
      <c r="K46" s="36"/>
    </row>
    <row r="47" spans="2:11" s="30" customFormat="1" ht="22.5" customHeight="1">
      <c r="B47" s="31"/>
      <c r="C47" s="32"/>
      <c r="D47" s="32"/>
      <c r="E47" s="140" t="str">
        <f>E7</f>
        <v>NZM Valtice</v>
      </c>
      <c r="F47" s="140"/>
      <c r="G47" s="140"/>
      <c r="H47" s="140"/>
      <c r="I47" s="141"/>
      <c r="J47" s="32"/>
      <c r="K47" s="36"/>
    </row>
    <row r="48" spans="2:11" ht="12.8">
      <c r="B48" s="14"/>
      <c r="C48" s="25" t="s">
        <v>105</v>
      </c>
      <c r="D48" s="15"/>
      <c r="E48" s="15"/>
      <c r="F48" s="15"/>
      <c r="G48" s="15"/>
      <c r="H48" s="15"/>
      <c r="I48" s="139"/>
      <c r="J48" s="15"/>
      <c r="K48" s="17"/>
    </row>
    <row r="49" spans="2:11" s="30" customFormat="1" ht="22.5" customHeight="1">
      <c r="B49" s="31"/>
      <c r="C49" s="32"/>
      <c r="D49" s="32"/>
      <c r="E49" s="140" t="s">
        <v>106</v>
      </c>
      <c r="F49" s="140"/>
      <c r="G49" s="140"/>
      <c r="H49" s="140"/>
      <c r="I49" s="141"/>
      <c r="J49" s="32"/>
      <c r="K49" s="36"/>
    </row>
    <row r="50" spans="2:11" s="30" customFormat="1" ht="14.4" customHeight="1">
      <c r="B50" s="31"/>
      <c r="C50" s="25" t="s">
        <v>107</v>
      </c>
      <c r="D50" s="32"/>
      <c r="E50" s="32"/>
      <c r="F50" s="32"/>
      <c r="G50" s="32"/>
      <c r="H50" s="32"/>
      <c r="I50" s="141"/>
      <c r="J50" s="32"/>
      <c r="K50" s="36"/>
    </row>
    <row r="51" spans="2:11" s="30" customFormat="1" ht="23.25" customHeight="1">
      <c r="B51" s="31"/>
      <c r="C51" s="32"/>
      <c r="D51" s="32"/>
      <c r="E51" s="69" t="str">
        <f>E11</f>
        <v>99 - Vedlejší a ostatní náklady</v>
      </c>
      <c r="F51" s="69"/>
      <c r="G51" s="69"/>
      <c r="H51" s="69"/>
      <c r="I51" s="141"/>
      <c r="J51" s="32"/>
      <c r="K51" s="36"/>
    </row>
    <row r="52" spans="2:11" s="30" customFormat="1" ht="6.95" customHeight="1">
      <c r="B52" s="31"/>
      <c r="C52" s="32"/>
      <c r="D52" s="32"/>
      <c r="E52" s="32"/>
      <c r="F52" s="32"/>
      <c r="G52" s="32"/>
      <c r="H52" s="32"/>
      <c r="I52" s="141"/>
      <c r="J52" s="32"/>
      <c r="K52" s="36"/>
    </row>
    <row r="53" spans="2:11" s="30" customFormat="1" ht="18" customHeight="1">
      <c r="B53" s="31"/>
      <c r="C53" s="25" t="s">
        <v>24</v>
      </c>
      <c r="D53" s="32"/>
      <c r="E53" s="32"/>
      <c r="F53" s="21" t="str">
        <f>F14</f>
        <v>Nám. Svobody 8, 691 42 Valtice</v>
      </c>
      <c r="G53" s="32"/>
      <c r="H53" s="32"/>
      <c r="I53" s="142" t="s">
        <v>26</v>
      </c>
      <c r="J53" s="72" t="str">
        <f>IF(J14="","",J14)</f>
        <v>1.5.2016</v>
      </c>
      <c r="K53" s="36"/>
    </row>
    <row r="54" spans="2:11" s="30" customFormat="1" ht="6.95" customHeight="1">
      <c r="B54" s="31"/>
      <c r="C54" s="32"/>
      <c r="D54" s="32"/>
      <c r="E54" s="32"/>
      <c r="F54" s="32"/>
      <c r="G54" s="32"/>
      <c r="H54" s="32"/>
      <c r="I54" s="141"/>
      <c r="J54" s="32"/>
      <c r="K54" s="36"/>
    </row>
    <row r="55" spans="2:11" s="30" customFormat="1" ht="12.8">
      <c r="B55" s="31"/>
      <c r="C55" s="25" t="s">
        <v>30</v>
      </c>
      <c r="D55" s="32"/>
      <c r="E55" s="32"/>
      <c r="F55" s="21" t="str">
        <f>E17</f>
        <v/>
      </c>
      <c r="G55" s="32"/>
      <c r="H55" s="32"/>
      <c r="I55" s="142" t="s">
        <v>36</v>
      </c>
      <c r="J55" s="21" t="str">
        <f>E23</f>
        <v/>
      </c>
      <c r="K55" s="36"/>
    </row>
    <row r="56" spans="2:11" s="30" customFormat="1" ht="14.4" customHeight="1">
      <c r="B56" s="31"/>
      <c r="C56" s="25" t="s">
        <v>34</v>
      </c>
      <c r="D56" s="32"/>
      <c r="E56" s="32"/>
      <c r="F56" s="21" t="str">
        <f>IF(E20="","",E20)</f>
        <v/>
      </c>
      <c r="G56" s="32"/>
      <c r="H56" s="32"/>
      <c r="I56" s="141"/>
      <c r="J56" s="32"/>
      <c r="K56" s="36"/>
    </row>
    <row r="57" spans="2:11" s="30" customFormat="1" ht="10.3" customHeight="1">
      <c r="B57" s="31"/>
      <c r="C57" s="32"/>
      <c r="D57" s="32"/>
      <c r="E57" s="32"/>
      <c r="F57" s="32"/>
      <c r="G57" s="32"/>
      <c r="H57" s="32"/>
      <c r="I57" s="141"/>
      <c r="J57" s="32"/>
      <c r="K57" s="36"/>
    </row>
    <row r="58" spans="2:11" s="30" customFormat="1" ht="29.3" customHeight="1">
      <c r="B58" s="31"/>
      <c r="C58" s="166" t="s">
        <v>111</v>
      </c>
      <c r="D58" s="154"/>
      <c r="E58" s="154"/>
      <c r="F58" s="154"/>
      <c r="G58" s="154"/>
      <c r="H58" s="154"/>
      <c r="I58" s="167"/>
      <c r="J58" s="168" t="s">
        <v>112</v>
      </c>
      <c r="K58" s="169"/>
    </row>
    <row r="59" spans="2:11" s="30" customFormat="1" ht="10.3" customHeight="1">
      <c r="B59" s="31"/>
      <c r="C59" s="32"/>
      <c r="D59" s="32"/>
      <c r="E59" s="32"/>
      <c r="F59" s="32"/>
      <c r="G59" s="32"/>
      <c r="H59" s="32"/>
      <c r="I59" s="141"/>
      <c r="J59" s="32"/>
      <c r="K59" s="36"/>
    </row>
    <row r="60" spans="2:47" s="30" customFormat="1" ht="29.3" customHeight="1">
      <c r="B60" s="31"/>
      <c r="C60" s="170" t="s">
        <v>113</v>
      </c>
      <c r="D60" s="32"/>
      <c r="E60" s="32"/>
      <c r="F60" s="32"/>
      <c r="G60" s="32"/>
      <c r="H60" s="32"/>
      <c r="I60" s="141"/>
      <c r="J60" s="94">
        <f>J87</f>
        <v>0</v>
      </c>
      <c r="K60" s="36"/>
      <c r="AU60" s="10" t="s">
        <v>114</v>
      </c>
    </row>
    <row r="61" spans="2:11" s="171" customFormat="1" ht="24.95" customHeight="1">
      <c r="B61" s="172"/>
      <c r="C61" s="173"/>
      <c r="D61" s="174" t="s">
        <v>1349</v>
      </c>
      <c r="E61" s="175"/>
      <c r="F61" s="175"/>
      <c r="G61" s="175"/>
      <c r="H61" s="175"/>
      <c r="I61" s="176"/>
      <c r="J61" s="177">
        <f>J88</f>
        <v>0</v>
      </c>
      <c r="K61" s="178"/>
    </row>
    <row r="62" spans="2:11" s="179" customFormat="1" ht="19.95" customHeight="1">
      <c r="B62" s="180"/>
      <c r="C62" s="181"/>
      <c r="D62" s="182" t="s">
        <v>1350</v>
      </c>
      <c r="E62" s="183"/>
      <c r="F62" s="183"/>
      <c r="G62" s="183"/>
      <c r="H62" s="183"/>
      <c r="I62" s="184"/>
      <c r="J62" s="185">
        <f>J89</f>
        <v>0</v>
      </c>
      <c r="K62" s="186"/>
    </row>
    <row r="63" spans="2:11" s="179" customFormat="1" ht="19.95" customHeight="1">
      <c r="B63" s="180"/>
      <c r="C63" s="181"/>
      <c r="D63" s="182" t="s">
        <v>1351</v>
      </c>
      <c r="E63" s="183"/>
      <c r="F63" s="183"/>
      <c r="G63" s="183"/>
      <c r="H63" s="183"/>
      <c r="I63" s="184"/>
      <c r="J63" s="185">
        <f>J94</f>
        <v>0</v>
      </c>
      <c r="K63" s="186"/>
    </row>
    <row r="64" spans="2:11" s="179" customFormat="1" ht="19.95" customHeight="1">
      <c r="B64" s="180"/>
      <c r="C64" s="181"/>
      <c r="D64" s="182" t="s">
        <v>1352</v>
      </c>
      <c r="E64" s="183"/>
      <c r="F64" s="183"/>
      <c r="G64" s="183"/>
      <c r="H64" s="183"/>
      <c r="I64" s="184"/>
      <c r="J64" s="185">
        <f>J96</f>
        <v>0</v>
      </c>
      <c r="K64" s="186"/>
    </row>
    <row r="65" spans="2:11" s="179" customFormat="1" ht="19.95" customHeight="1">
      <c r="B65" s="180"/>
      <c r="C65" s="181"/>
      <c r="D65" s="182" t="s">
        <v>1353</v>
      </c>
      <c r="E65" s="183"/>
      <c r="F65" s="183"/>
      <c r="G65" s="183"/>
      <c r="H65" s="183"/>
      <c r="I65" s="184"/>
      <c r="J65" s="185">
        <f>J99</f>
        <v>0</v>
      </c>
      <c r="K65" s="186"/>
    </row>
    <row r="66" spans="2:11" s="30" customFormat="1" ht="21.85" customHeight="1">
      <c r="B66" s="31"/>
      <c r="C66" s="32"/>
      <c r="D66" s="32"/>
      <c r="E66" s="32"/>
      <c r="F66" s="32"/>
      <c r="G66" s="32"/>
      <c r="H66" s="32"/>
      <c r="I66" s="141"/>
      <c r="J66" s="32"/>
      <c r="K66" s="36"/>
    </row>
    <row r="67" spans="2:11" s="30" customFormat="1" ht="6.95" customHeight="1">
      <c r="B67" s="52"/>
      <c r="C67" s="53"/>
      <c r="D67" s="53"/>
      <c r="E67" s="53"/>
      <c r="F67" s="53"/>
      <c r="G67" s="53"/>
      <c r="H67" s="53"/>
      <c r="I67" s="161"/>
      <c r="J67" s="53"/>
      <c r="K67" s="54"/>
    </row>
    <row r="71" spans="2:12" s="30" customFormat="1" ht="6.95" customHeight="1">
      <c r="B71" s="55"/>
      <c r="C71" s="56"/>
      <c r="D71" s="56"/>
      <c r="E71" s="56"/>
      <c r="F71" s="56"/>
      <c r="G71" s="56"/>
      <c r="H71" s="56"/>
      <c r="I71" s="164"/>
      <c r="J71" s="56"/>
      <c r="K71" s="56"/>
      <c r="L71" s="57"/>
    </row>
    <row r="72" spans="2:12" s="30" customFormat="1" ht="36.95" customHeight="1">
      <c r="B72" s="31"/>
      <c r="C72" s="58" t="s">
        <v>136</v>
      </c>
      <c r="D72" s="59"/>
      <c r="E72" s="59"/>
      <c r="F72" s="59"/>
      <c r="G72" s="59"/>
      <c r="H72" s="59"/>
      <c r="I72" s="187"/>
      <c r="J72" s="59"/>
      <c r="K72" s="59"/>
      <c r="L72" s="57"/>
    </row>
    <row r="73" spans="2:12" s="30" customFormat="1" ht="6.95" customHeight="1">
      <c r="B73" s="31"/>
      <c r="C73" s="59"/>
      <c r="D73" s="59"/>
      <c r="E73" s="59"/>
      <c r="F73" s="59"/>
      <c r="G73" s="59"/>
      <c r="H73" s="59"/>
      <c r="I73" s="187"/>
      <c r="J73" s="59"/>
      <c r="K73" s="59"/>
      <c r="L73" s="57"/>
    </row>
    <row r="74" spans="2:12" s="30" customFormat="1" ht="14.4" customHeight="1">
      <c r="B74" s="31"/>
      <c r="C74" s="62" t="s">
        <v>18</v>
      </c>
      <c r="D74" s="59"/>
      <c r="E74" s="59"/>
      <c r="F74" s="59"/>
      <c r="G74" s="59"/>
      <c r="H74" s="59"/>
      <c r="I74" s="187"/>
      <c r="J74" s="59"/>
      <c r="K74" s="59"/>
      <c r="L74" s="57"/>
    </row>
    <row r="75" spans="2:12" s="30" customFormat="1" ht="22.5" customHeight="1">
      <c r="B75" s="31"/>
      <c r="C75" s="59"/>
      <c r="D75" s="59"/>
      <c r="E75" s="140" t="str">
        <f>E7</f>
        <v>NZM Valtice</v>
      </c>
      <c r="F75" s="140"/>
      <c r="G75" s="140"/>
      <c r="H75" s="140"/>
      <c r="I75" s="187"/>
      <c r="J75" s="59"/>
      <c r="K75" s="59"/>
      <c r="L75" s="57"/>
    </row>
    <row r="76" spans="2:12" ht="12.8">
      <c r="B76" s="14"/>
      <c r="C76" s="62" t="s">
        <v>105</v>
      </c>
      <c r="D76" s="188"/>
      <c r="E76" s="188"/>
      <c r="F76" s="188"/>
      <c r="G76" s="188"/>
      <c r="H76" s="188"/>
      <c r="J76" s="188"/>
      <c r="K76" s="188"/>
      <c r="L76" s="189"/>
    </row>
    <row r="77" spans="2:12" s="30" customFormat="1" ht="22.5" customHeight="1">
      <c r="B77" s="31"/>
      <c r="C77" s="59"/>
      <c r="D77" s="59"/>
      <c r="E77" s="140" t="s">
        <v>106</v>
      </c>
      <c r="F77" s="140"/>
      <c r="G77" s="140"/>
      <c r="H77" s="140"/>
      <c r="I77" s="187"/>
      <c r="J77" s="59"/>
      <c r="K77" s="59"/>
      <c r="L77" s="57"/>
    </row>
    <row r="78" spans="2:12" s="30" customFormat="1" ht="14.4" customHeight="1">
      <c r="B78" s="31"/>
      <c r="C78" s="62" t="s">
        <v>107</v>
      </c>
      <c r="D78" s="59"/>
      <c r="E78" s="59"/>
      <c r="F78" s="59"/>
      <c r="G78" s="59"/>
      <c r="H78" s="59"/>
      <c r="I78" s="187"/>
      <c r="J78" s="59"/>
      <c r="K78" s="59"/>
      <c r="L78" s="57"/>
    </row>
    <row r="79" spans="2:12" s="30" customFormat="1" ht="23.25" customHeight="1">
      <c r="B79" s="31"/>
      <c r="C79" s="59"/>
      <c r="D79" s="59"/>
      <c r="E79" s="69" t="str">
        <f>E11</f>
        <v>99 - Vedlejší a ostatní náklady</v>
      </c>
      <c r="F79" s="69"/>
      <c r="G79" s="69"/>
      <c r="H79" s="69"/>
      <c r="I79" s="187"/>
      <c r="J79" s="59"/>
      <c r="K79" s="59"/>
      <c r="L79" s="57"/>
    </row>
    <row r="80" spans="2:12" s="30" customFormat="1" ht="6.95" customHeight="1">
      <c r="B80" s="31"/>
      <c r="C80" s="59"/>
      <c r="D80" s="59"/>
      <c r="E80" s="59"/>
      <c r="F80" s="59"/>
      <c r="G80" s="59"/>
      <c r="H80" s="59"/>
      <c r="I80" s="187"/>
      <c r="J80" s="59"/>
      <c r="K80" s="59"/>
      <c r="L80" s="57"/>
    </row>
    <row r="81" spans="2:12" s="30" customFormat="1" ht="18" customHeight="1">
      <c r="B81" s="31"/>
      <c r="C81" s="62" t="s">
        <v>24</v>
      </c>
      <c r="D81" s="59"/>
      <c r="E81" s="59"/>
      <c r="F81" s="190" t="str">
        <f>F14</f>
        <v>Nám. Svobody 8, 691 42 Valtice</v>
      </c>
      <c r="G81" s="59"/>
      <c r="H81" s="59"/>
      <c r="I81" s="191" t="s">
        <v>26</v>
      </c>
      <c r="J81" s="192" t="str">
        <f>IF(J14="","",J14)</f>
        <v>1.5.2016</v>
      </c>
      <c r="K81" s="59"/>
      <c r="L81" s="57"/>
    </row>
    <row r="82" spans="2:12" s="30" customFormat="1" ht="6.95" customHeight="1">
      <c r="B82" s="31"/>
      <c r="C82" s="59"/>
      <c r="D82" s="59"/>
      <c r="E82" s="59"/>
      <c r="F82" s="59"/>
      <c r="G82" s="59"/>
      <c r="H82" s="59"/>
      <c r="I82" s="187"/>
      <c r="J82" s="59"/>
      <c r="K82" s="59"/>
      <c r="L82" s="57"/>
    </row>
    <row r="83" spans="2:12" s="30" customFormat="1" ht="12.8">
      <c r="B83" s="31"/>
      <c r="C83" s="62" t="s">
        <v>30</v>
      </c>
      <c r="D83" s="59"/>
      <c r="E83" s="59"/>
      <c r="F83" s="190" t="str">
        <f>E17</f>
        <v/>
      </c>
      <c r="G83" s="59"/>
      <c r="H83" s="59"/>
      <c r="I83" s="191" t="s">
        <v>36</v>
      </c>
      <c r="J83" s="190" t="str">
        <f>E23</f>
        <v/>
      </c>
      <c r="K83" s="59"/>
      <c r="L83" s="57"/>
    </row>
    <row r="84" spans="2:12" s="30" customFormat="1" ht="14.4" customHeight="1">
      <c r="B84" s="31"/>
      <c r="C84" s="62" t="s">
        <v>34</v>
      </c>
      <c r="D84" s="59"/>
      <c r="E84" s="59"/>
      <c r="F84" s="190" t="str">
        <f>IF(E20="","",E20)</f>
        <v/>
      </c>
      <c r="G84" s="59"/>
      <c r="H84" s="59"/>
      <c r="I84" s="187"/>
      <c r="J84" s="59"/>
      <c r="K84" s="59"/>
      <c r="L84" s="57"/>
    </row>
    <row r="85" spans="2:12" s="30" customFormat="1" ht="10.3" customHeight="1">
      <c r="B85" s="31"/>
      <c r="C85" s="59"/>
      <c r="D85" s="59"/>
      <c r="E85" s="59"/>
      <c r="F85" s="59"/>
      <c r="G85" s="59"/>
      <c r="H85" s="59"/>
      <c r="I85" s="187"/>
      <c r="J85" s="59"/>
      <c r="K85" s="59"/>
      <c r="L85" s="57"/>
    </row>
    <row r="86" spans="2:20" s="193" customFormat="1" ht="29.3" customHeight="1">
      <c r="B86" s="194"/>
      <c r="C86" s="195" t="s">
        <v>137</v>
      </c>
      <c r="D86" s="196" t="s">
        <v>59</v>
      </c>
      <c r="E86" s="196" t="s">
        <v>55</v>
      </c>
      <c r="F86" s="196" t="s">
        <v>138</v>
      </c>
      <c r="G86" s="196" t="s">
        <v>139</v>
      </c>
      <c r="H86" s="196" t="s">
        <v>140</v>
      </c>
      <c r="I86" s="197" t="s">
        <v>141</v>
      </c>
      <c r="J86" s="196" t="s">
        <v>112</v>
      </c>
      <c r="K86" s="198" t="s">
        <v>142</v>
      </c>
      <c r="L86" s="199"/>
      <c r="M86" s="85" t="s">
        <v>143</v>
      </c>
      <c r="N86" s="86" t="s">
        <v>44</v>
      </c>
      <c r="O86" s="86" t="s">
        <v>144</v>
      </c>
      <c r="P86" s="86" t="s">
        <v>145</v>
      </c>
      <c r="Q86" s="86" t="s">
        <v>146</v>
      </c>
      <c r="R86" s="86" t="s">
        <v>147</v>
      </c>
      <c r="S86" s="86" t="s">
        <v>148</v>
      </c>
      <c r="T86" s="87" t="s">
        <v>149</v>
      </c>
    </row>
    <row r="87" spans="2:63" s="30" customFormat="1" ht="29.3" customHeight="1">
      <c r="B87" s="31"/>
      <c r="C87" s="91" t="s">
        <v>113</v>
      </c>
      <c r="D87" s="59"/>
      <c r="E87" s="59"/>
      <c r="F87" s="59"/>
      <c r="G87" s="59"/>
      <c r="H87" s="59"/>
      <c r="I87" s="187"/>
      <c r="J87" s="200">
        <f>BK87</f>
        <v>0</v>
      </c>
      <c r="K87" s="59"/>
      <c r="L87" s="57"/>
      <c r="M87" s="88"/>
      <c r="N87" s="89"/>
      <c r="O87" s="89"/>
      <c r="P87" s="201">
        <f>P88</f>
        <v>0</v>
      </c>
      <c r="Q87" s="89"/>
      <c r="R87" s="201">
        <f>R88</f>
        <v>0</v>
      </c>
      <c r="S87" s="89"/>
      <c r="T87" s="202">
        <f>T88</f>
        <v>0</v>
      </c>
      <c r="AT87" s="10" t="s">
        <v>73</v>
      </c>
      <c r="AU87" s="10" t="s">
        <v>114</v>
      </c>
      <c r="BK87" s="203">
        <f>BK88</f>
        <v>0</v>
      </c>
    </row>
    <row r="88" spans="2:63" s="204" customFormat="1" ht="37.5" customHeight="1">
      <c r="B88" s="205"/>
      <c r="C88" s="206"/>
      <c r="D88" s="207" t="s">
        <v>73</v>
      </c>
      <c r="E88" s="208" t="s">
        <v>1354</v>
      </c>
      <c r="F88" s="208" t="s">
        <v>1355</v>
      </c>
      <c r="G88" s="206"/>
      <c r="H88" s="206"/>
      <c r="I88" s="209"/>
      <c r="J88" s="210">
        <f>BK88</f>
        <v>0</v>
      </c>
      <c r="K88" s="206"/>
      <c r="L88" s="211"/>
      <c r="M88" s="212"/>
      <c r="N88" s="213"/>
      <c r="O88" s="213"/>
      <c r="P88" s="214">
        <f>P89+P94+P96+P99</f>
        <v>0</v>
      </c>
      <c r="Q88" s="213"/>
      <c r="R88" s="214">
        <f>R89+R94+R96+R99</f>
        <v>0</v>
      </c>
      <c r="S88" s="213"/>
      <c r="T88" s="215">
        <f>T89+T94+T96+T99</f>
        <v>0</v>
      </c>
      <c r="AR88" s="216" t="s">
        <v>181</v>
      </c>
      <c r="AT88" s="217" t="s">
        <v>73</v>
      </c>
      <c r="AU88" s="217" t="s">
        <v>74</v>
      </c>
      <c r="AY88" s="216" t="s">
        <v>152</v>
      </c>
      <c r="BK88" s="218">
        <f>BK89+BK94+BK96+BK99</f>
        <v>0</v>
      </c>
    </row>
    <row r="89" spans="2:63" s="204" customFormat="1" ht="19.95" customHeight="1">
      <c r="B89" s="205"/>
      <c r="C89" s="206"/>
      <c r="D89" s="219" t="s">
        <v>73</v>
      </c>
      <c r="E89" s="220" t="s">
        <v>1356</v>
      </c>
      <c r="F89" s="220" t="s">
        <v>1357</v>
      </c>
      <c r="G89" s="206"/>
      <c r="H89" s="206"/>
      <c r="I89" s="209"/>
      <c r="J89" s="221">
        <f>BK89</f>
        <v>0</v>
      </c>
      <c r="K89" s="206"/>
      <c r="L89" s="211"/>
      <c r="M89" s="212"/>
      <c r="N89" s="213"/>
      <c r="O89" s="213"/>
      <c r="P89" s="214">
        <f>SUM(P90:P93)</f>
        <v>0</v>
      </c>
      <c r="Q89" s="213"/>
      <c r="R89" s="214">
        <f>SUM(R90:R93)</f>
        <v>0</v>
      </c>
      <c r="S89" s="213"/>
      <c r="T89" s="215">
        <f>SUM(T90:T93)</f>
        <v>0</v>
      </c>
      <c r="AR89" s="216" t="s">
        <v>181</v>
      </c>
      <c r="AT89" s="217" t="s">
        <v>73</v>
      </c>
      <c r="AU89" s="217" t="s">
        <v>23</v>
      </c>
      <c r="AY89" s="216" t="s">
        <v>152</v>
      </c>
      <c r="BK89" s="218">
        <f>SUM(BK90:BK93)</f>
        <v>0</v>
      </c>
    </row>
    <row r="90" spans="2:65" s="30" customFormat="1" ht="31.5" customHeight="1">
      <c r="B90" s="31"/>
      <c r="C90" s="222" t="s">
        <v>23</v>
      </c>
      <c r="D90" s="222" t="s">
        <v>154</v>
      </c>
      <c r="E90" s="223" t="s">
        <v>1358</v>
      </c>
      <c r="F90" s="224" t="s">
        <v>1359</v>
      </c>
      <c r="G90" s="225" t="s">
        <v>928</v>
      </c>
      <c r="H90" s="226">
        <v>1</v>
      </c>
      <c r="I90" s="227"/>
      <c r="J90" s="228">
        <f>ROUND(I90*H90,2)</f>
        <v>0</v>
      </c>
      <c r="K90" s="224" t="s">
        <v>158</v>
      </c>
      <c r="L90" s="57"/>
      <c r="M90" s="229"/>
      <c r="N90" s="230" t="s">
        <v>45</v>
      </c>
      <c r="O90" s="32"/>
      <c r="P90" s="231">
        <f>O90*H90</f>
        <v>0</v>
      </c>
      <c r="Q90" s="231">
        <v>0</v>
      </c>
      <c r="R90" s="231">
        <f>Q90*H90</f>
        <v>0</v>
      </c>
      <c r="S90" s="231">
        <v>0</v>
      </c>
      <c r="T90" s="232">
        <f>S90*H90</f>
        <v>0</v>
      </c>
      <c r="AR90" s="10" t="s">
        <v>1360</v>
      </c>
      <c r="AT90" s="10" t="s">
        <v>154</v>
      </c>
      <c r="AU90" s="10" t="s">
        <v>81</v>
      </c>
      <c r="AY90" s="10" t="s">
        <v>152</v>
      </c>
      <c r="BE90" s="233">
        <f>IF(N90="základní",J90,0)</f>
        <v>0</v>
      </c>
      <c r="BF90" s="233">
        <f>IF(N90="snížená",J90,0)</f>
        <v>0</v>
      </c>
      <c r="BG90" s="233">
        <f>IF(N90="zákl. přenesená",J90,0)</f>
        <v>0</v>
      </c>
      <c r="BH90" s="233">
        <f>IF(N90="sníž. přenesená",J90,0)</f>
        <v>0</v>
      </c>
      <c r="BI90" s="233">
        <f>IF(N90="nulová",J90,0)</f>
        <v>0</v>
      </c>
      <c r="BJ90" s="10" t="s">
        <v>23</v>
      </c>
      <c r="BK90" s="233">
        <f>ROUND(I90*H90,2)</f>
        <v>0</v>
      </c>
      <c r="BL90" s="10" t="s">
        <v>1360</v>
      </c>
      <c r="BM90" s="10" t="s">
        <v>1361</v>
      </c>
    </row>
    <row r="91" spans="2:65" s="30" customFormat="1" ht="31.5" customHeight="1">
      <c r="B91" s="31"/>
      <c r="C91" s="222" t="s">
        <v>81</v>
      </c>
      <c r="D91" s="222" t="s">
        <v>154</v>
      </c>
      <c r="E91" s="223" t="s">
        <v>1362</v>
      </c>
      <c r="F91" s="224" t="s">
        <v>1363</v>
      </c>
      <c r="G91" s="225" t="s">
        <v>928</v>
      </c>
      <c r="H91" s="226">
        <v>10</v>
      </c>
      <c r="I91" s="227"/>
      <c r="J91" s="228">
        <f>ROUND(I91*H91,2)</f>
        <v>0</v>
      </c>
      <c r="K91" s="224" t="s">
        <v>158</v>
      </c>
      <c r="L91" s="57"/>
      <c r="M91" s="229"/>
      <c r="N91" s="230" t="s">
        <v>45</v>
      </c>
      <c r="O91" s="32"/>
      <c r="P91" s="231">
        <f>O91*H91</f>
        <v>0</v>
      </c>
      <c r="Q91" s="231">
        <v>0</v>
      </c>
      <c r="R91" s="231">
        <f>Q91*H91</f>
        <v>0</v>
      </c>
      <c r="S91" s="231">
        <v>0</v>
      </c>
      <c r="T91" s="232">
        <f>S91*H91</f>
        <v>0</v>
      </c>
      <c r="AR91" s="10" t="s">
        <v>1360</v>
      </c>
      <c r="AT91" s="10" t="s">
        <v>154</v>
      </c>
      <c r="AU91" s="10" t="s">
        <v>81</v>
      </c>
      <c r="AY91" s="10" t="s">
        <v>152</v>
      </c>
      <c r="BE91" s="233">
        <f>IF(N91="základní",J91,0)</f>
        <v>0</v>
      </c>
      <c r="BF91" s="233">
        <f>IF(N91="snížená",J91,0)</f>
        <v>0</v>
      </c>
      <c r="BG91" s="233">
        <f>IF(N91="zákl. přenesená",J91,0)</f>
        <v>0</v>
      </c>
      <c r="BH91" s="233">
        <f>IF(N91="sníž. přenesená",J91,0)</f>
        <v>0</v>
      </c>
      <c r="BI91" s="233">
        <f>IF(N91="nulová",J91,0)</f>
        <v>0</v>
      </c>
      <c r="BJ91" s="10" t="s">
        <v>23</v>
      </c>
      <c r="BK91" s="233">
        <f>ROUND(I91*H91,2)</f>
        <v>0</v>
      </c>
      <c r="BL91" s="10" t="s">
        <v>1360</v>
      </c>
      <c r="BM91" s="10" t="s">
        <v>1364</v>
      </c>
    </row>
    <row r="92" spans="2:47" s="30" customFormat="1" ht="12.8">
      <c r="B92" s="31"/>
      <c r="C92" s="59"/>
      <c r="D92" s="237" t="s">
        <v>556</v>
      </c>
      <c r="E92" s="59"/>
      <c r="F92" s="286" t="s">
        <v>1365</v>
      </c>
      <c r="G92" s="59"/>
      <c r="H92" s="59"/>
      <c r="I92" s="187"/>
      <c r="J92" s="59"/>
      <c r="K92" s="59"/>
      <c r="L92" s="57"/>
      <c r="M92" s="285"/>
      <c r="N92" s="32"/>
      <c r="O92" s="32"/>
      <c r="P92" s="32"/>
      <c r="Q92" s="32"/>
      <c r="R92" s="32"/>
      <c r="S92" s="32"/>
      <c r="T92" s="79"/>
      <c r="AT92" s="10" t="s">
        <v>556</v>
      </c>
      <c r="AU92" s="10" t="s">
        <v>81</v>
      </c>
    </row>
    <row r="93" spans="2:65" s="30" customFormat="1" ht="31.5" customHeight="1">
      <c r="B93" s="31"/>
      <c r="C93" s="222" t="s">
        <v>167</v>
      </c>
      <c r="D93" s="222" t="s">
        <v>154</v>
      </c>
      <c r="E93" s="223" t="s">
        <v>1366</v>
      </c>
      <c r="F93" s="224" t="s">
        <v>1367</v>
      </c>
      <c r="G93" s="225" t="s">
        <v>928</v>
      </c>
      <c r="H93" s="226">
        <v>1</v>
      </c>
      <c r="I93" s="227"/>
      <c r="J93" s="228">
        <f>ROUND(I93*H93,2)</f>
        <v>0</v>
      </c>
      <c r="K93" s="224" t="s">
        <v>158</v>
      </c>
      <c r="L93" s="57"/>
      <c r="M93" s="229"/>
      <c r="N93" s="230" t="s">
        <v>45</v>
      </c>
      <c r="O93" s="32"/>
      <c r="P93" s="231">
        <f>O93*H93</f>
        <v>0</v>
      </c>
      <c r="Q93" s="231">
        <v>0</v>
      </c>
      <c r="R93" s="231">
        <f>Q93*H93</f>
        <v>0</v>
      </c>
      <c r="S93" s="231">
        <v>0</v>
      </c>
      <c r="T93" s="232">
        <f>S93*H93</f>
        <v>0</v>
      </c>
      <c r="AR93" s="10" t="s">
        <v>1360</v>
      </c>
      <c r="AT93" s="10" t="s">
        <v>154</v>
      </c>
      <c r="AU93" s="10" t="s">
        <v>81</v>
      </c>
      <c r="AY93" s="10" t="s">
        <v>152</v>
      </c>
      <c r="BE93" s="233">
        <f>IF(N93="základní",J93,0)</f>
        <v>0</v>
      </c>
      <c r="BF93" s="233">
        <f>IF(N93="snížená",J93,0)</f>
        <v>0</v>
      </c>
      <c r="BG93" s="233">
        <f>IF(N93="zákl. přenesená",J93,0)</f>
        <v>0</v>
      </c>
      <c r="BH93" s="233">
        <f>IF(N93="sníž. přenesená",J93,0)</f>
        <v>0</v>
      </c>
      <c r="BI93" s="233">
        <f>IF(N93="nulová",J93,0)</f>
        <v>0</v>
      </c>
      <c r="BJ93" s="10" t="s">
        <v>23</v>
      </c>
      <c r="BK93" s="233">
        <f>ROUND(I93*H93,2)</f>
        <v>0</v>
      </c>
      <c r="BL93" s="10" t="s">
        <v>1360</v>
      </c>
      <c r="BM93" s="10" t="s">
        <v>1368</v>
      </c>
    </row>
    <row r="94" spans="2:63" s="204" customFormat="1" ht="29.9" customHeight="1">
      <c r="B94" s="205"/>
      <c r="C94" s="206"/>
      <c r="D94" s="219" t="s">
        <v>73</v>
      </c>
      <c r="E94" s="220" t="s">
        <v>1369</v>
      </c>
      <c r="F94" s="220" t="s">
        <v>1370</v>
      </c>
      <c r="G94" s="206"/>
      <c r="H94" s="206"/>
      <c r="I94" s="209"/>
      <c r="J94" s="221">
        <f>BK94</f>
        <v>0</v>
      </c>
      <c r="K94" s="206"/>
      <c r="L94" s="211"/>
      <c r="M94" s="212"/>
      <c r="N94" s="213"/>
      <c r="O94" s="213"/>
      <c r="P94" s="214">
        <f>P95</f>
        <v>0</v>
      </c>
      <c r="Q94" s="213"/>
      <c r="R94" s="214">
        <f>R95</f>
        <v>0</v>
      </c>
      <c r="S94" s="213"/>
      <c r="T94" s="215">
        <f>T95</f>
        <v>0</v>
      </c>
      <c r="AR94" s="216" t="s">
        <v>181</v>
      </c>
      <c r="AT94" s="217" t="s">
        <v>73</v>
      </c>
      <c r="AU94" s="217" t="s">
        <v>23</v>
      </c>
      <c r="AY94" s="216" t="s">
        <v>152</v>
      </c>
      <c r="BK94" s="218">
        <f>BK95</f>
        <v>0</v>
      </c>
    </row>
    <row r="95" spans="2:65" s="30" customFormat="1" ht="22.5" customHeight="1">
      <c r="B95" s="31"/>
      <c r="C95" s="222" t="s">
        <v>159</v>
      </c>
      <c r="D95" s="222" t="s">
        <v>154</v>
      </c>
      <c r="E95" s="223" t="s">
        <v>1371</v>
      </c>
      <c r="F95" s="224" t="s">
        <v>1372</v>
      </c>
      <c r="G95" s="225" t="s">
        <v>928</v>
      </c>
      <c r="H95" s="226">
        <v>1</v>
      </c>
      <c r="I95" s="227"/>
      <c r="J95" s="228">
        <f>ROUND(I95*H95,2)</f>
        <v>0</v>
      </c>
      <c r="K95" s="224" t="s">
        <v>158</v>
      </c>
      <c r="L95" s="57"/>
      <c r="M95" s="229"/>
      <c r="N95" s="230" t="s">
        <v>45</v>
      </c>
      <c r="O95" s="32"/>
      <c r="P95" s="231">
        <f>O95*H95</f>
        <v>0</v>
      </c>
      <c r="Q95" s="231">
        <v>0</v>
      </c>
      <c r="R95" s="231">
        <f>Q95*H95</f>
        <v>0</v>
      </c>
      <c r="S95" s="231">
        <v>0</v>
      </c>
      <c r="T95" s="232">
        <f>S95*H95</f>
        <v>0</v>
      </c>
      <c r="AR95" s="10" t="s">
        <v>1360</v>
      </c>
      <c r="AT95" s="10" t="s">
        <v>154</v>
      </c>
      <c r="AU95" s="10" t="s">
        <v>81</v>
      </c>
      <c r="AY95" s="10" t="s">
        <v>152</v>
      </c>
      <c r="BE95" s="233">
        <f>IF(N95="základní",J95,0)</f>
        <v>0</v>
      </c>
      <c r="BF95" s="233">
        <f>IF(N95="snížená",J95,0)</f>
        <v>0</v>
      </c>
      <c r="BG95" s="233">
        <f>IF(N95="zákl. přenesená",J95,0)</f>
        <v>0</v>
      </c>
      <c r="BH95" s="233">
        <f>IF(N95="sníž. přenesená",J95,0)</f>
        <v>0</v>
      </c>
      <c r="BI95" s="233">
        <f>IF(N95="nulová",J95,0)</f>
        <v>0</v>
      </c>
      <c r="BJ95" s="10" t="s">
        <v>23</v>
      </c>
      <c r="BK95" s="233">
        <f>ROUND(I95*H95,2)</f>
        <v>0</v>
      </c>
      <c r="BL95" s="10" t="s">
        <v>1360</v>
      </c>
      <c r="BM95" s="10" t="s">
        <v>1373</v>
      </c>
    </row>
    <row r="96" spans="2:63" s="204" customFormat="1" ht="29.9" customHeight="1">
      <c r="B96" s="205"/>
      <c r="C96" s="206"/>
      <c r="D96" s="219" t="s">
        <v>73</v>
      </c>
      <c r="E96" s="220" t="s">
        <v>1374</v>
      </c>
      <c r="F96" s="220" t="s">
        <v>1375</v>
      </c>
      <c r="G96" s="206"/>
      <c r="H96" s="206"/>
      <c r="I96" s="209"/>
      <c r="J96" s="221">
        <f>BK96</f>
        <v>0</v>
      </c>
      <c r="K96" s="206"/>
      <c r="L96" s="211"/>
      <c r="M96" s="212"/>
      <c r="N96" s="213"/>
      <c r="O96" s="213"/>
      <c r="P96" s="214">
        <f>SUM(P97:P98)</f>
        <v>0</v>
      </c>
      <c r="Q96" s="213"/>
      <c r="R96" s="214">
        <f>SUM(R97:R98)</f>
        <v>0</v>
      </c>
      <c r="S96" s="213"/>
      <c r="T96" s="215">
        <f>SUM(T97:T98)</f>
        <v>0</v>
      </c>
      <c r="AR96" s="216" t="s">
        <v>181</v>
      </c>
      <c r="AT96" s="217" t="s">
        <v>73</v>
      </c>
      <c r="AU96" s="217" t="s">
        <v>23</v>
      </c>
      <c r="AY96" s="216" t="s">
        <v>152</v>
      </c>
      <c r="BK96" s="218">
        <f>SUM(BK97:BK98)</f>
        <v>0</v>
      </c>
    </row>
    <row r="97" spans="2:65" s="30" customFormat="1" ht="22.5" customHeight="1">
      <c r="B97" s="31"/>
      <c r="C97" s="222" t="s">
        <v>181</v>
      </c>
      <c r="D97" s="222" t="s">
        <v>154</v>
      </c>
      <c r="E97" s="223" t="s">
        <v>1376</v>
      </c>
      <c r="F97" s="224" t="s">
        <v>1377</v>
      </c>
      <c r="G97" s="225" t="s">
        <v>928</v>
      </c>
      <c r="H97" s="226">
        <v>1</v>
      </c>
      <c r="I97" s="227"/>
      <c r="J97" s="228">
        <f>ROUND(I97*H97,2)</f>
        <v>0</v>
      </c>
      <c r="K97" s="224" t="s">
        <v>158</v>
      </c>
      <c r="L97" s="57"/>
      <c r="M97" s="229"/>
      <c r="N97" s="230" t="s">
        <v>45</v>
      </c>
      <c r="O97" s="32"/>
      <c r="P97" s="231">
        <f>O97*H97</f>
        <v>0</v>
      </c>
      <c r="Q97" s="231">
        <v>0</v>
      </c>
      <c r="R97" s="231">
        <f>Q97*H97</f>
        <v>0</v>
      </c>
      <c r="S97" s="231">
        <v>0</v>
      </c>
      <c r="T97" s="232">
        <f>S97*H97</f>
        <v>0</v>
      </c>
      <c r="AR97" s="10" t="s">
        <v>1360</v>
      </c>
      <c r="AT97" s="10" t="s">
        <v>154</v>
      </c>
      <c r="AU97" s="10" t="s">
        <v>81</v>
      </c>
      <c r="AY97" s="10" t="s">
        <v>152</v>
      </c>
      <c r="BE97" s="233">
        <f>IF(N97="základní",J97,0)</f>
        <v>0</v>
      </c>
      <c r="BF97" s="233">
        <f>IF(N97="snížená",J97,0)</f>
        <v>0</v>
      </c>
      <c r="BG97" s="233">
        <f>IF(N97="zákl. přenesená",J97,0)</f>
        <v>0</v>
      </c>
      <c r="BH97" s="233">
        <f>IF(N97="sníž. přenesená",J97,0)</f>
        <v>0</v>
      </c>
      <c r="BI97" s="233">
        <f>IF(N97="nulová",J97,0)</f>
        <v>0</v>
      </c>
      <c r="BJ97" s="10" t="s">
        <v>23</v>
      </c>
      <c r="BK97" s="233">
        <f>ROUND(I97*H97,2)</f>
        <v>0</v>
      </c>
      <c r="BL97" s="10" t="s">
        <v>1360</v>
      </c>
      <c r="BM97" s="10" t="s">
        <v>1378</v>
      </c>
    </row>
    <row r="98" spans="2:65" s="30" customFormat="1" ht="31.5" customHeight="1">
      <c r="B98" s="31"/>
      <c r="C98" s="222" t="s">
        <v>193</v>
      </c>
      <c r="D98" s="222" t="s">
        <v>154</v>
      </c>
      <c r="E98" s="223" t="s">
        <v>1379</v>
      </c>
      <c r="F98" s="224" t="s">
        <v>1380</v>
      </c>
      <c r="G98" s="225" t="s">
        <v>928</v>
      </c>
      <c r="H98" s="226">
        <v>1</v>
      </c>
      <c r="I98" s="227"/>
      <c r="J98" s="228">
        <f>ROUND(I98*H98,2)</f>
        <v>0</v>
      </c>
      <c r="K98" s="224" t="s">
        <v>158</v>
      </c>
      <c r="L98" s="57"/>
      <c r="M98" s="229"/>
      <c r="N98" s="230" t="s">
        <v>45</v>
      </c>
      <c r="O98" s="32"/>
      <c r="P98" s="231">
        <f>O98*H98</f>
        <v>0</v>
      </c>
      <c r="Q98" s="231">
        <v>0</v>
      </c>
      <c r="R98" s="231">
        <f>Q98*H98</f>
        <v>0</v>
      </c>
      <c r="S98" s="231">
        <v>0</v>
      </c>
      <c r="T98" s="232">
        <f>S98*H98</f>
        <v>0</v>
      </c>
      <c r="AR98" s="10" t="s">
        <v>1360</v>
      </c>
      <c r="AT98" s="10" t="s">
        <v>154</v>
      </c>
      <c r="AU98" s="10" t="s">
        <v>81</v>
      </c>
      <c r="AY98" s="10" t="s">
        <v>152</v>
      </c>
      <c r="BE98" s="233">
        <f>IF(N98="základní",J98,0)</f>
        <v>0</v>
      </c>
      <c r="BF98" s="233">
        <f>IF(N98="snížená",J98,0)</f>
        <v>0</v>
      </c>
      <c r="BG98" s="233">
        <f>IF(N98="zákl. přenesená",J98,0)</f>
        <v>0</v>
      </c>
      <c r="BH98" s="233">
        <f>IF(N98="sníž. přenesená",J98,0)</f>
        <v>0</v>
      </c>
      <c r="BI98" s="233">
        <f>IF(N98="nulová",J98,0)</f>
        <v>0</v>
      </c>
      <c r="BJ98" s="10" t="s">
        <v>23</v>
      </c>
      <c r="BK98" s="233">
        <f>ROUND(I98*H98,2)</f>
        <v>0</v>
      </c>
      <c r="BL98" s="10" t="s">
        <v>1360</v>
      </c>
      <c r="BM98" s="10" t="s">
        <v>1381</v>
      </c>
    </row>
    <row r="99" spans="2:63" s="204" customFormat="1" ht="29.9" customHeight="1">
      <c r="B99" s="205"/>
      <c r="C99" s="206"/>
      <c r="D99" s="219" t="s">
        <v>73</v>
      </c>
      <c r="E99" s="220" t="s">
        <v>1382</v>
      </c>
      <c r="F99" s="220" t="s">
        <v>1383</v>
      </c>
      <c r="G99" s="206"/>
      <c r="H99" s="206"/>
      <c r="I99" s="209"/>
      <c r="J99" s="221">
        <f>BK99</f>
        <v>0</v>
      </c>
      <c r="K99" s="206"/>
      <c r="L99" s="211"/>
      <c r="M99" s="212"/>
      <c r="N99" s="213"/>
      <c r="O99" s="213"/>
      <c r="P99" s="214">
        <f>P100</f>
        <v>0</v>
      </c>
      <c r="Q99" s="213"/>
      <c r="R99" s="214">
        <f>R100</f>
        <v>0</v>
      </c>
      <c r="S99" s="213"/>
      <c r="T99" s="215">
        <f>T100</f>
        <v>0</v>
      </c>
      <c r="AR99" s="216" t="s">
        <v>181</v>
      </c>
      <c r="AT99" s="217" t="s">
        <v>73</v>
      </c>
      <c r="AU99" s="217" t="s">
        <v>23</v>
      </c>
      <c r="AY99" s="216" t="s">
        <v>152</v>
      </c>
      <c r="BK99" s="218">
        <f>BK100</f>
        <v>0</v>
      </c>
    </row>
    <row r="100" spans="2:65" s="30" customFormat="1" ht="31.5" customHeight="1">
      <c r="B100" s="31"/>
      <c r="C100" s="222" t="s">
        <v>197</v>
      </c>
      <c r="D100" s="222" t="s">
        <v>154</v>
      </c>
      <c r="E100" s="223" t="s">
        <v>1384</v>
      </c>
      <c r="F100" s="224" t="s">
        <v>1385</v>
      </c>
      <c r="G100" s="225" t="s">
        <v>928</v>
      </c>
      <c r="H100" s="226">
        <v>1</v>
      </c>
      <c r="I100" s="227"/>
      <c r="J100" s="228">
        <f>ROUND(I100*H100,2)</f>
        <v>0</v>
      </c>
      <c r="K100" s="224" t="s">
        <v>158</v>
      </c>
      <c r="L100" s="57"/>
      <c r="M100" s="229"/>
      <c r="N100" s="294" t="s">
        <v>45</v>
      </c>
      <c r="O100" s="295"/>
      <c r="P100" s="296">
        <f>O100*H100</f>
        <v>0</v>
      </c>
      <c r="Q100" s="296">
        <v>0</v>
      </c>
      <c r="R100" s="296">
        <f>Q100*H100</f>
        <v>0</v>
      </c>
      <c r="S100" s="296">
        <v>0</v>
      </c>
      <c r="T100" s="297">
        <f>S100*H100</f>
        <v>0</v>
      </c>
      <c r="AR100" s="10" t="s">
        <v>1360</v>
      </c>
      <c r="AT100" s="10" t="s">
        <v>154</v>
      </c>
      <c r="AU100" s="10" t="s">
        <v>81</v>
      </c>
      <c r="AY100" s="10" t="s">
        <v>152</v>
      </c>
      <c r="BE100" s="233">
        <f>IF(N100="základní",J100,0)</f>
        <v>0</v>
      </c>
      <c r="BF100" s="233">
        <f>IF(N100="snížená",J100,0)</f>
        <v>0</v>
      </c>
      <c r="BG100" s="233">
        <f>IF(N100="zákl. přenesená",J100,0)</f>
        <v>0</v>
      </c>
      <c r="BH100" s="233">
        <f>IF(N100="sníž. přenesená",J100,0)</f>
        <v>0</v>
      </c>
      <c r="BI100" s="233">
        <f>IF(N100="nulová",J100,0)</f>
        <v>0</v>
      </c>
      <c r="BJ100" s="10" t="s">
        <v>23</v>
      </c>
      <c r="BK100" s="233">
        <f>ROUND(I100*H100,2)</f>
        <v>0</v>
      </c>
      <c r="BL100" s="10" t="s">
        <v>1360</v>
      </c>
      <c r="BM100" s="10" t="s">
        <v>1386</v>
      </c>
    </row>
    <row r="101" spans="2:12" s="30" customFormat="1" ht="6.95" customHeight="1">
      <c r="B101" s="52"/>
      <c r="C101" s="53"/>
      <c r="D101" s="53"/>
      <c r="E101" s="53"/>
      <c r="F101" s="53"/>
      <c r="G101" s="53"/>
      <c r="H101" s="53"/>
      <c r="I101" s="161"/>
      <c r="J101" s="53"/>
      <c r="K101" s="53"/>
      <c r="L101" s="57"/>
    </row>
  </sheetData>
  <autoFilter ref="C86:K100"/>
  <mergeCells count="12">
    <mergeCell ref="G1:H1"/>
    <mergeCell ref="L2:V2"/>
    <mergeCell ref="E7:H7"/>
    <mergeCell ref="E9:H9"/>
    <mergeCell ref="E11:H11"/>
    <mergeCell ref="E26:H26"/>
    <mergeCell ref="E47:H47"/>
    <mergeCell ref="E49:H49"/>
    <mergeCell ref="E51:H51"/>
    <mergeCell ref="E75:H75"/>
    <mergeCell ref="E77:H77"/>
    <mergeCell ref="E79:H79"/>
  </mergeCells>
  <hyperlinks>
    <hyperlink ref="F1" location="C2" display="1) Krycí list soupisu"/>
    <hyperlink ref="G1" location="C58" display="2) Rekapitulace"/>
    <hyperlink ref="J1" location="C86" display="3) Soupis prací"/>
    <hyperlink ref="L1" location="'Rekapitulace stavby'!C2" display="Rekapitulace stavby"/>
  </hyperlinks>
  <printOptions/>
  <pageMargins left="0.583333333333333" right="0.583333333333333" top="0.583333333333333" bottom="0.583333333333333" header="0.511805555555555" footer="0"/>
  <pageSetup fitToHeight="100" fitToWidth="1" horizontalDpi="300" verticalDpi="300" orientation="landscape" paperSize="9" copies="1"/>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election activeCell="A1" sqref="A1"/>
    </sheetView>
  </sheetViews>
  <sheetFormatPr defaultColWidth="9.33203125" defaultRowHeight="13.5"/>
  <cols>
    <col min="1" max="1" width="8.33203125" style="300" customWidth="1"/>
    <col min="2" max="2" width="1.66796875" style="300" customWidth="1"/>
    <col min="3" max="4" width="5" style="300" customWidth="1"/>
    <col min="5" max="5" width="11.66015625" style="300" customWidth="1"/>
    <col min="6" max="6" width="9.16015625" style="300" customWidth="1"/>
    <col min="7" max="7" width="5" style="300" customWidth="1"/>
    <col min="8" max="8" width="77.83203125" style="300" customWidth="1"/>
    <col min="9" max="10" width="20" style="300" customWidth="1"/>
    <col min="11" max="11" width="1.66796875" style="300" customWidth="1"/>
    <col min="12" max="1025" width="8.83203125" style="0" customWidth="1"/>
  </cols>
  <sheetData>
    <row r="1" ht="37.5" customHeight="1"/>
    <row r="2" spans="2:11" ht="7.5" customHeight="1">
      <c r="B2" s="301"/>
      <c r="C2" s="302"/>
      <c r="D2" s="302"/>
      <c r="E2" s="302"/>
      <c r="F2" s="302"/>
      <c r="G2" s="302"/>
      <c r="H2" s="302"/>
      <c r="I2" s="302"/>
      <c r="J2" s="302"/>
      <c r="K2" s="303"/>
    </row>
    <row r="3" spans="2:11" s="304" customFormat="1" ht="45" customHeight="1">
      <c r="B3" s="305"/>
      <c r="C3" s="306" t="s">
        <v>1387</v>
      </c>
      <c r="D3" s="306"/>
      <c r="E3" s="306"/>
      <c r="F3" s="306"/>
      <c r="G3" s="306"/>
      <c r="H3" s="306"/>
      <c r="I3" s="306"/>
      <c r="J3" s="306"/>
      <c r="K3" s="307"/>
    </row>
    <row r="4" spans="2:11" ht="25.5" customHeight="1">
      <c r="B4" s="308"/>
      <c r="C4" s="309" t="s">
        <v>1388</v>
      </c>
      <c r="D4" s="309"/>
      <c r="E4" s="309"/>
      <c r="F4" s="309"/>
      <c r="G4" s="309"/>
      <c r="H4" s="309"/>
      <c r="I4" s="309"/>
      <c r="J4" s="309"/>
      <c r="K4" s="310"/>
    </row>
    <row r="5" spans="2:11" ht="5.25" customHeight="1">
      <c r="B5" s="308"/>
      <c r="C5" s="311"/>
      <c r="D5" s="311"/>
      <c r="E5" s="311"/>
      <c r="F5" s="311"/>
      <c r="G5" s="311"/>
      <c r="H5" s="311"/>
      <c r="I5" s="311"/>
      <c r="J5" s="311"/>
      <c r="K5" s="310"/>
    </row>
    <row r="6" spans="2:11" ht="15" customHeight="1">
      <c r="B6" s="308"/>
      <c r="C6" s="312" t="s">
        <v>1389</v>
      </c>
      <c r="D6" s="312"/>
      <c r="E6" s="312"/>
      <c r="F6" s="312"/>
      <c r="G6" s="312"/>
      <c r="H6" s="312"/>
      <c r="I6" s="312"/>
      <c r="J6" s="312"/>
      <c r="K6" s="310"/>
    </row>
    <row r="7" spans="2:11" ht="15" customHeight="1">
      <c r="B7" s="313"/>
      <c r="C7" s="312" t="s">
        <v>1390</v>
      </c>
      <c r="D7" s="312"/>
      <c r="E7" s="312"/>
      <c r="F7" s="312"/>
      <c r="G7" s="312"/>
      <c r="H7" s="312"/>
      <c r="I7" s="312"/>
      <c r="J7" s="312"/>
      <c r="K7" s="310"/>
    </row>
    <row r="8" spans="2:11" ht="12.75" customHeight="1">
      <c r="B8" s="313"/>
      <c r="C8" s="312"/>
      <c r="D8" s="312"/>
      <c r="E8" s="312"/>
      <c r="F8" s="312"/>
      <c r="G8" s="312"/>
      <c r="H8" s="312"/>
      <c r="I8" s="312"/>
      <c r="J8" s="312"/>
      <c r="K8" s="310"/>
    </row>
    <row r="9" spans="2:11" ht="15" customHeight="1">
      <c r="B9" s="313"/>
      <c r="C9" s="314" t="s">
        <v>1391</v>
      </c>
      <c r="D9" s="314"/>
      <c r="E9" s="314"/>
      <c r="F9" s="314"/>
      <c r="G9" s="314"/>
      <c r="H9" s="314"/>
      <c r="I9" s="314"/>
      <c r="J9" s="314"/>
      <c r="K9" s="310"/>
    </row>
    <row r="10" spans="2:11" ht="15" customHeight="1">
      <c r="B10" s="313"/>
      <c r="C10" s="312"/>
      <c r="D10" s="315" t="s">
        <v>1392</v>
      </c>
      <c r="E10" s="315"/>
      <c r="F10" s="315"/>
      <c r="G10" s="315"/>
      <c r="H10" s="315"/>
      <c r="I10" s="315"/>
      <c r="J10" s="315"/>
      <c r="K10" s="310"/>
    </row>
    <row r="11" spans="2:11" ht="15" customHeight="1">
      <c r="B11" s="313"/>
      <c r="C11" s="316"/>
      <c r="D11" s="312" t="s">
        <v>1393</v>
      </c>
      <c r="E11" s="312"/>
      <c r="F11" s="312"/>
      <c r="G11" s="312"/>
      <c r="H11" s="312"/>
      <c r="I11" s="312"/>
      <c r="J11" s="312"/>
      <c r="K11" s="310"/>
    </row>
    <row r="12" spans="2:11" ht="12.75" customHeight="1">
      <c r="B12" s="313"/>
      <c r="C12" s="316"/>
      <c r="D12" s="316"/>
      <c r="E12" s="316"/>
      <c r="F12" s="316"/>
      <c r="G12" s="316"/>
      <c r="H12" s="316"/>
      <c r="I12" s="316"/>
      <c r="J12" s="316"/>
      <c r="K12" s="310"/>
    </row>
    <row r="13" spans="2:11" ht="15" customHeight="1">
      <c r="B13" s="313"/>
      <c r="C13" s="316"/>
      <c r="D13" s="315" t="s">
        <v>1394</v>
      </c>
      <c r="E13" s="315"/>
      <c r="F13" s="315"/>
      <c r="G13" s="315"/>
      <c r="H13" s="315"/>
      <c r="I13" s="315"/>
      <c r="J13" s="315"/>
      <c r="K13" s="310"/>
    </row>
    <row r="14" spans="2:11" ht="15" customHeight="1">
      <c r="B14" s="313"/>
      <c r="C14" s="316"/>
      <c r="D14" s="312" t="s">
        <v>1395</v>
      </c>
      <c r="E14" s="312"/>
      <c r="F14" s="312"/>
      <c r="G14" s="312"/>
      <c r="H14" s="312"/>
      <c r="I14" s="312"/>
      <c r="J14" s="312"/>
      <c r="K14" s="310"/>
    </row>
    <row r="15" spans="2:11" ht="15" customHeight="1">
      <c r="B15" s="313"/>
      <c r="C15" s="316"/>
      <c r="D15" s="312" t="s">
        <v>1396</v>
      </c>
      <c r="E15" s="312"/>
      <c r="F15" s="312"/>
      <c r="G15" s="312"/>
      <c r="H15" s="312"/>
      <c r="I15" s="312"/>
      <c r="J15" s="312"/>
      <c r="K15" s="310"/>
    </row>
    <row r="16" spans="2:11" ht="15" customHeight="1">
      <c r="B16" s="313"/>
      <c r="C16" s="316"/>
      <c r="D16" s="316"/>
      <c r="E16" s="317" t="s">
        <v>79</v>
      </c>
      <c r="F16" s="312" t="s">
        <v>1397</v>
      </c>
      <c r="G16" s="312"/>
      <c r="H16" s="312"/>
      <c r="I16" s="312"/>
      <c r="J16" s="312"/>
      <c r="K16" s="310"/>
    </row>
    <row r="17" spans="2:11" ht="15" customHeight="1">
      <c r="B17" s="313"/>
      <c r="C17" s="316"/>
      <c r="D17" s="316"/>
      <c r="E17" s="317" t="s">
        <v>1398</v>
      </c>
      <c r="F17" s="312" t="s">
        <v>1399</v>
      </c>
      <c r="G17" s="312"/>
      <c r="H17" s="312"/>
      <c r="I17" s="312"/>
      <c r="J17" s="312"/>
      <c r="K17" s="310"/>
    </row>
    <row r="18" spans="2:11" ht="15" customHeight="1">
      <c r="B18" s="313"/>
      <c r="C18" s="316"/>
      <c r="D18" s="316"/>
      <c r="E18" s="317" t="s">
        <v>1400</v>
      </c>
      <c r="F18" s="312" t="s">
        <v>1401</v>
      </c>
      <c r="G18" s="312"/>
      <c r="H18" s="312"/>
      <c r="I18" s="312"/>
      <c r="J18" s="312"/>
      <c r="K18" s="310"/>
    </row>
    <row r="19" spans="2:11" ht="15" customHeight="1">
      <c r="B19" s="313"/>
      <c r="C19" s="316"/>
      <c r="D19" s="316"/>
      <c r="E19" s="317" t="s">
        <v>1402</v>
      </c>
      <c r="F19" s="312" t="s">
        <v>97</v>
      </c>
      <c r="G19" s="312"/>
      <c r="H19" s="312"/>
      <c r="I19" s="312"/>
      <c r="J19" s="312"/>
      <c r="K19" s="310"/>
    </row>
    <row r="20" spans="2:11" ht="15" customHeight="1">
      <c r="B20" s="313"/>
      <c r="C20" s="316"/>
      <c r="D20" s="316"/>
      <c r="E20" s="317" t="s">
        <v>1403</v>
      </c>
      <c r="F20" s="312" t="s">
        <v>1307</v>
      </c>
      <c r="G20" s="312"/>
      <c r="H20" s="312"/>
      <c r="I20" s="312"/>
      <c r="J20" s="312"/>
      <c r="K20" s="310"/>
    </row>
    <row r="21" spans="2:11" ht="15" customHeight="1">
      <c r="B21" s="313"/>
      <c r="C21" s="316"/>
      <c r="D21" s="316"/>
      <c r="E21" s="317" t="s">
        <v>85</v>
      </c>
      <c r="F21" s="312" t="s">
        <v>1404</v>
      </c>
      <c r="G21" s="312"/>
      <c r="H21" s="312"/>
      <c r="I21" s="312"/>
      <c r="J21" s="312"/>
      <c r="K21" s="310"/>
    </row>
    <row r="22" spans="2:11" ht="12.75" customHeight="1">
      <c r="B22" s="313"/>
      <c r="C22" s="316"/>
      <c r="D22" s="316"/>
      <c r="E22" s="316"/>
      <c r="F22" s="316"/>
      <c r="G22" s="316"/>
      <c r="H22" s="316"/>
      <c r="I22" s="316"/>
      <c r="J22" s="316"/>
      <c r="K22" s="310"/>
    </row>
    <row r="23" spans="2:11" ht="15" customHeight="1">
      <c r="B23" s="313"/>
      <c r="C23" s="314" t="s">
        <v>1405</v>
      </c>
      <c r="D23" s="314"/>
      <c r="E23" s="314"/>
      <c r="F23" s="314"/>
      <c r="G23" s="314"/>
      <c r="H23" s="314"/>
      <c r="I23" s="314"/>
      <c r="J23" s="314"/>
      <c r="K23" s="310"/>
    </row>
    <row r="24" spans="2:11" ht="15" customHeight="1">
      <c r="B24" s="313"/>
      <c r="C24" s="312" t="s">
        <v>1406</v>
      </c>
      <c r="D24" s="312"/>
      <c r="E24" s="312"/>
      <c r="F24" s="312"/>
      <c r="G24" s="312"/>
      <c r="H24" s="312"/>
      <c r="I24" s="312"/>
      <c r="J24" s="312"/>
      <c r="K24" s="310"/>
    </row>
    <row r="25" spans="2:11" ht="15" customHeight="1">
      <c r="B25" s="313"/>
      <c r="C25" s="312"/>
      <c r="D25" s="318" t="s">
        <v>1407</v>
      </c>
      <c r="E25" s="318"/>
      <c r="F25" s="318"/>
      <c r="G25" s="318"/>
      <c r="H25" s="318"/>
      <c r="I25" s="318"/>
      <c r="J25" s="318"/>
      <c r="K25" s="310"/>
    </row>
    <row r="26" spans="2:11" ht="15" customHeight="1">
      <c r="B26" s="313"/>
      <c r="C26" s="316"/>
      <c r="D26" s="312" t="s">
        <v>1408</v>
      </c>
      <c r="E26" s="312"/>
      <c r="F26" s="312"/>
      <c r="G26" s="312"/>
      <c r="H26" s="312"/>
      <c r="I26" s="312"/>
      <c r="J26" s="312"/>
      <c r="K26" s="310"/>
    </row>
    <row r="27" spans="2:11" ht="12.75" customHeight="1">
      <c r="B27" s="313"/>
      <c r="C27" s="316"/>
      <c r="D27" s="316"/>
      <c r="E27" s="316"/>
      <c r="F27" s="316"/>
      <c r="G27" s="316"/>
      <c r="H27" s="316"/>
      <c r="I27" s="316"/>
      <c r="J27" s="316"/>
      <c r="K27" s="310"/>
    </row>
    <row r="28" spans="2:11" ht="15" customHeight="1">
      <c r="B28" s="313"/>
      <c r="C28" s="316"/>
      <c r="D28" s="318" t="s">
        <v>1409</v>
      </c>
      <c r="E28" s="318"/>
      <c r="F28" s="318"/>
      <c r="G28" s="318"/>
      <c r="H28" s="318"/>
      <c r="I28" s="318"/>
      <c r="J28" s="318"/>
      <c r="K28" s="310"/>
    </row>
    <row r="29" spans="2:11" ht="15" customHeight="1">
      <c r="B29" s="313"/>
      <c r="C29" s="316"/>
      <c r="D29" s="312" t="s">
        <v>1410</v>
      </c>
      <c r="E29" s="312"/>
      <c r="F29" s="312"/>
      <c r="G29" s="312"/>
      <c r="H29" s="312"/>
      <c r="I29" s="312"/>
      <c r="J29" s="312"/>
      <c r="K29" s="310"/>
    </row>
    <row r="30" spans="2:11" ht="12.75" customHeight="1">
      <c r="B30" s="313"/>
      <c r="C30" s="316"/>
      <c r="D30" s="316"/>
      <c r="E30" s="316"/>
      <c r="F30" s="316"/>
      <c r="G30" s="316"/>
      <c r="H30" s="316"/>
      <c r="I30" s="316"/>
      <c r="J30" s="316"/>
      <c r="K30" s="310"/>
    </row>
    <row r="31" spans="2:11" ht="15" customHeight="1">
      <c r="B31" s="313"/>
      <c r="C31" s="316"/>
      <c r="D31" s="318" t="s">
        <v>1411</v>
      </c>
      <c r="E31" s="318"/>
      <c r="F31" s="318"/>
      <c r="G31" s="318"/>
      <c r="H31" s="318"/>
      <c r="I31" s="318"/>
      <c r="J31" s="318"/>
      <c r="K31" s="310"/>
    </row>
    <row r="32" spans="2:11" ht="15" customHeight="1">
      <c r="B32" s="313"/>
      <c r="C32" s="316"/>
      <c r="D32" s="312" t="s">
        <v>1412</v>
      </c>
      <c r="E32" s="312"/>
      <c r="F32" s="312"/>
      <c r="G32" s="312"/>
      <c r="H32" s="312"/>
      <c r="I32" s="312"/>
      <c r="J32" s="312"/>
      <c r="K32" s="310"/>
    </row>
    <row r="33" spans="2:11" ht="15" customHeight="1">
      <c r="B33" s="313"/>
      <c r="C33" s="316"/>
      <c r="D33" s="312" t="s">
        <v>1413</v>
      </c>
      <c r="E33" s="312"/>
      <c r="F33" s="312"/>
      <c r="G33" s="312"/>
      <c r="H33" s="312"/>
      <c r="I33" s="312"/>
      <c r="J33" s="312"/>
      <c r="K33" s="310"/>
    </row>
    <row r="34" spans="2:11" ht="15" customHeight="1">
      <c r="B34" s="313"/>
      <c r="C34" s="316"/>
      <c r="D34" s="312"/>
      <c r="E34" s="319" t="s">
        <v>137</v>
      </c>
      <c r="F34" s="312"/>
      <c r="G34" s="312" t="s">
        <v>1414</v>
      </c>
      <c r="H34" s="312"/>
      <c r="I34" s="312"/>
      <c r="J34" s="312"/>
      <c r="K34" s="310"/>
    </row>
    <row r="35" spans="2:11" ht="30.75" customHeight="1">
      <c r="B35" s="313"/>
      <c r="C35" s="316"/>
      <c r="D35" s="312"/>
      <c r="E35" s="319" t="s">
        <v>1415</v>
      </c>
      <c r="F35" s="312"/>
      <c r="G35" s="312" t="s">
        <v>1416</v>
      </c>
      <c r="H35" s="312"/>
      <c r="I35" s="312"/>
      <c r="J35" s="312"/>
      <c r="K35" s="310"/>
    </row>
    <row r="36" spans="2:11" ht="15" customHeight="1">
      <c r="B36" s="313"/>
      <c r="C36" s="316"/>
      <c r="D36" s="312"/>
      <c r="E36" s="319" t="s">
        <v>55</v>
      </c>
      <c r="F36" s="312"/>
      <c r="G36" s="312" t="s">
        <v>1417</v>
      </c>
      <c r="H36" s="312"/>
      <c r="I36" s="312"/>
      <c r="J36" s="312"/>
      <c r="K36" s="310"/>
    </row>
    <row r="37" spans="2:11" ht="15" customHeight="1">
      <c r="B37" s="313"/>
      <c r="C37" s="316"/>
      <c r="D37" s="312"/>
      <c r="E37" s="319" t="s">
        <v>138</v>
      </c>
      <c r="F37" s="312"/>
      <c r="G37" s="312" t="s">
        <v>1418</v>
      </c>
      <c r="H37" s="312"/>
      <c r="I37" s="312"/>
      <c r="J37" s="312"/>
      <c r="K37" s="310"/>
    </row>
    <row r="38" spans="2:11" ht="15" customHeight="1">
      <c r="B38" s="313"/>
      <c r="C38" s="316"/>
      <c r="D38" s="312"/>
      <c r="E38" s="319" t="s">
        <v>139</v>
      </c>
      <c r="F38" s="312"/>
      <c r="G38" s="312" t="s">
        <v>1419</v>
      </c>
      <c r="H38" s="312"/>
      <c r="I38" s="312"/>
      <c r="J38" s="312"/>
      <c r="K38" s="310"/>
    </row>
    <row r="39" spans="2:11" ht="15" customHeight="1">
      <c r="B39" s="313"/>
      <c r="C39" s="316"/>
      <c r="D39" s="312"/>
      <c r="E39" s="319" t="s">
        <v>140</v>
      </c>
      <c r="F39" s="312"/>
      <c r="G39" s="312" t="s">
        <v>1420</v>
      </c>
      <c r="H39" s="312"/>
      <c r="I39" s="312"/>
      <c r="J39" s="312"/>
      <c r="K39" s="310"/>
    </row>
    <row r="40" spans="2:11" ht="15" customHeight="1">
      <c r="B40" s="313"/>
      <c r="C40" s="316"/>
      <c r="D40" s="312"/>
      <c r="E40" s="319" t="s">
        <v>1421</v>
      </c>
      <c r="F40" s="312"/>
      <c r="G40" s="312" t="s">
        <v>1422</v>
      </c>
      <c r="H40" s="312"/>
      <c r="I40" s="312"/>
      <c r="J40" s="312"/>
      <c r="K40" s="310"/>
    </row>
    <row r="41" spans="2:11" ht="15" customHeight="1">
      <c r="B41" s="313"/>
      <c r="C41" s="316"/>
      <c r="D41" s="312"/>
      <c r="E41" s="319"/>
      <c r="F41" s="312"/>
      <c r="G41" s="312" t="s">
        <v>1423</v>
      </c>
      <c r="H41" s="312"/>
      <c r="I41" s="312"/>
      <c r="J41" s="312"/>
      <c r="K41" s="310"/>
    </row>
    <row r="42" spans="2:11" ht="15" customHeight="1">
      <c r="B42" s="313"/>
      <c r="C42" s="316"/>
      <c r="D42" s="312"/>
      <c r="E42" s="319" t="s">
        <v>1424</v>
      </c>
      <c r="F42" s="312"/>
      <c r="G42" s="312" t="s">
        <v>1425</v>
      </c>
      <c r="H42" s="312"/>
      <c r="I42" s="312"/>
      <c r="J42" s="312"/>
      <c r="K42" s="310"/>
    </row>
    <row r="43" spans="2:11" ht="15" customHeight="1">
      <c r="B43" s="313"/>
      <c r="C43" s="316"/>
      <c r="D43" s="312"/>
      <c r="E43" s="319" t="s">
        <v>142</v>
      </c>
      <c r="F43" s="312"/>
      <c r="G43" s="312" t="s">
        <v>1426</v>
      </c>
      <c r="H43" s="312"/>
      <c r="I43" s="312"/>
      <c r="J43" s="312"/>
      <c r="K43" s="310"/>
    </row>
    <row r="44" spans="2:11" ht="12.75" customHeight="1">
      <c r="B44" s="313"/>
      <c r="C44" s="316"/>
      <c r="D44" s="312"/>
      <c r="E44" s="312"/>
      <c r="F44" s="312"/>
      <c r="G44" s="312"/>
      <c r="H44" s="312"/>
      <c r="I44" s="312"/>
      <c r="J44" s="312"/>
      <c r="K44" s="310"/>
    </row>
    <row r="45" spans="2:11" ht="15" customHeight="1">
      <c r="B45" s="313"/>
      <c r="C45" s="316"/>
      <c r="D45" s="312" t="s">
        <v>1427</v>
      </c>
      <c r="E45" s="312"/>
      <c r="F45" s="312"/>
      <c r="G45" s="312"/>
      <c r="H45" s="312"/>
      <c r="I45" s="312"/>
      <c r="J45" s="312"/>
      <c r="K45" s="310"/>
    </row>
    <row r="46" spans="2:11" ht="15" customHeight="1">
      <c r="B46" s="313"/>
      <c r="C46" s="316"/>
      <c r="D46" s="316"/>
      <c r="E46" s="312" t="s">
        <v>1428</v>
      </c>
      <c r="F46" s="312"/>
      <c r="G46" s="312"/>
      <c r="H46" s="312"/>
      <c r="I46" s="312"/>
      <c r="J46" s="312"/>
      <c r="K46" s="310"/>
    </row>
    <row r="47" spans="2:11" ht="15" customHeight="1">
      <c r="B47" s="313"/>
      <c r="C47" s="316"/>
      <c r="D47" s="316"/>
      <c r="E47" s="312" t="s">
        <v>1429</v>
      </c>
      <c r="F47" s="312"/>
      <c r="G47" s="312"/>
      <c r="H47" s="312"/>
      <c r="I47" s="312"/>
      <c r="J47" s="312"/>
      <c r="K47" s="310"/>
    </row>
    <row r="48" spans="2:11" ht="15" customHeight="1">
      <c r="B48" s="313"/>
      <c r="C48" s="316"/>
      <c r="D48" s="316"/>
      <c r="E48" s="312" t="s">
        <v>1430</v>
      </c>
      <c r="F48" s="312"/>
      <c r="G48" s="312"/>
      <c r="H48" s="312"/>
      <c r="I48" s="312"/>
      <c r="J48" s="312"/>
      <c r="K48" s="310"/>
    </row>
    <row r="49" spans="2:11" ht="15" customHeight="1">
      <c r="B49" s="313"/>
      <c r="C49" s="316"/>
      <c r="D49" s="312" t="s">
        <v>1431</v>
      </c>
      <c r="E49" s="312"/>
      <c r="F49" s="312"/>
      <c r="G49" s="312"/>
      <c r="H49" s="312"/>
      <c r="I49" s="312"/>
      <c r="J49" s="312"/>
      <c r="K49" s="310"/>
    </row>
    <row r="50" spans="2:11" ht="25.5" customHeight="1">
      <c r="B50" s="308"/>
      <c r="C50" s="309" t="s">
        <v>1432</v>
      </c>
      <c r="D50" s="309"/>
      <c r="E50" s="309"/>
      <c r="F50" s="309"/>
      <c r="G50" s="309"/>
      <c r="H50" s="309"/>
      <c r="I50" s="309"/>
      <c r="J50" s="309"/>
      <c r="K50" s="310"/>
    </row>
    <row r="51" spans="2:11" ht="5.25" customHeight="1">
      <c r="B51" s="308"/>
      <c r="C51" s="311"/>
      <c r="D51" s="311"/>
      <c r="E51" s="311"/>
      <c r="F51" s="311"/>
      <c r="G51" s="311"/>
      <c r="H51" s="311"/>
      <c r="I51" s="311"/>
      <c r="J51" s="311"/>
      <c r="K51" s="310"/>
    </row>
    <row r="52" spans="2:11" ht="15" customHeight="1">
      <c r="B52" s="308"/>
      <c r="C52" s="312" t="s">
        <v>1433</v>
      </c>
      <c r="D52" s="312"/>
      <c r="E52" s="312"/>
      <c r="F52" s="312"/>
      <c r="G52" s="312"/>
      <c r="H52" s="312"/>
      <c r="I52" s="312"/>
      <c r="J52" s="312"/>
      <c r="K52" s="310"/>
    </row>
    <row r="53" spans="2:11" ht="15" customHeight="1">
      <c r="B53" s="308"/>
      <c r="C53" s="312" t="s">
        <v>1434</v>
      </c>
      <c r="D53" s="312"/>
      <c r="E53" s="312"/>
      <c r="F53" s="312"/>
      <c r="G53" s="312"/>
      <c r="H53" s="312"/>
      <c r="I53" s="312"/>
      <c r="J53" s="312"/>
      <c r="K53" s="310"/>
    </row>
    <row r="54" spans="2:11" ht="12.75" customHeight="1">
      <c r="B54" s="308"/>
      <c r="C54" s="312"/>
      <c r="D54" s="312"/>
      <c r="E54" s="312"/>
      <c r="F54" s="312"/>
      <c r="G54" s="312"/>
      <c r="H54" s="312"/>
      <c r="I54" s="312"/>
      <c r="J54" s="312"/>
      <c r="K54" s="310"/>
    </row>
    <row r="55" spans="2:11" ht="15" customHeight="1">
      <c r="B55" s="308"/>
      <c r="C55" s="312" t="s">
        <v>1435</v>
      </c>
      <c r="D55" s="312"/>
      <c r="E55" s="312"/>
      <c r="F55" s="312"/>
      <c r="G55" s="312"/>
      <c r="H55" s="312"/>
      <c r="I55" s="312"/>
      <c r="J55" s="312"/>
      <c r="K55" s="310"/>
    </row>
    <row r="56" spans="2:11" ht="15" customHeight="1">
      <c r="B56" s="308"/>
      <c r="C56" s="316"/>
      <c r="D56" s="312" t="s">
        <v>1436</v>
      </c>
      <c r="E56" s="312"/>
      <c r="F56" s="312"/>
      <c r="G56" s="312"/>
      <c r="H56" s="312"/>
      <c r="I56" s="312"/>
      <c r="J56" s="312"/>
      <c r="K56" s="310"/>
    </row>
    <row r="57" spans="2:11" ht="15" customHeight="1">
      <c r="B57" s="308"/>
      <c r="C57" s="316"/>
      <c r="D57" s="312" t="s">
        <v>1437</v>
      </c>
      <c r="E57" s="312"/>
      <c r="F57" s="312"/>
      <c r="G57" s="312"/>
      <c r="H57" s="312"/>
      <c r="I57" s="312"/>
      <c r="J57" s="312"/>
      <c r="K57" s="310"/>
    </row>
    <row r="58" spans="2:11" ht="15" customHeight="1">
      <c r="B58" s="308"/>
      <c r="C58" s="316"/>
      <c r="D58" s="312" t="s">
        <v>1438</v>
      </c>
      <c r="E58" s="312"/>
      <c r="F58" s="312"/>
      <c r="G58" s="312"/>
      <c r="H58" s="312"/>
      <c r="I58" s="312"/>
      <c r="J58" s="312"/>
      <c r="K58" s="310"/>
    </row>
    <row r="59" spans="2:11" ht="15" customHeight="1">
      <c r="B59" s="308"/>
      <c r="C59" s="316"/>
      <c r="D59" s="312" t="s">
        <v>1439</v>
      </c>
      <c r="E59" s="312"/>
      <c r="F59" s="312"/>
      <c r="G59" s="312"/>
      <c r="H59" s="312"/>
      <c r="I59" s="312"/>
      <c r="J59" s="312"/>
      <c r="K59" s="310"/>
    </row>
    <row r="60" spans="2:11" ht="15" customHeight="1">
      <c r="B60" s="308"/>
      <c r="C60" s="316"/>
      <c r="D60" s="320" t="s">
        <v>1440</v>
      </c>
      <c r="E60" s="320"/>
      <c r="F60" s="320"/>
      <c r="G60" s="320"/>
      <c r="H60" s="320"/>
      <c r="I60" s="320"/>
      <c r="J60" s="320"/>
      <c r="K60" s="310"/>
    </row>
    <row r="61" spans="2:11" ht="15" customHeight="1">
      <c r="B61" s="308"/>
      <c r="C61" s="316"/>
      <c r="D61" s="312" t="s">
        <v>1441</v>
      </c>
      <c r="E61" s="312"/>
      <c r="F61" s="312"/>
      <c r="G61" s="312"/>
      <c r="H61" s="312"/>
      <c r="I61" s="312"/>
      <c r="J61" s="312"/>
      <c r="K61" s="310"/>
    </row>
    <row r="62" spans="2:11" ht="12.75" customHeight="1">
      <c r="B62" s="308"/>
      <c r="C62" s="316"/>
      <c r="D62" s="316"/>
      <c r="E62" s="321"/>
      <c r="F62" s="316"/>
      <c r="G62" s="316"/>
      <c r="H62" s="316"/>
      <c r="I62" s="316"/>
      <c r="J62" s="316"/>
      <c r="K62" s="310"/>
    </row>
    <row r="63" spans="2:11" ht="15" customHeight="1">
      <c r="B63" s="308"/>
      <c r="C63" s="316"/>
      <c r="D63" s="312" t="s">
        <v>1442</v>
      </c>
      <c r="E63" s="312"/>
      <c r="F63" s="312"/>
      <c r="G63" s="312"/>
      <c r="H63" s="312"/>
      <c r="I63" s="312"/>
      <c r="J63" s="312"/>
      <c r="K63" s="310"/>
    </row>
    <row r="64" spans="2:11" ht="15" customHeight="1">
      <c r="B64" s="308"/>
      <c r="C64" s="316"/>
      <c r="D64" s="320" t="s">
        <v>1443</v>
      </c>
      <c r="E64" s="320"/>
      <c r="F64" s="320"/>
      <c r="G64" s="320"/>
      <c r="H64" s="320"/>
      <c r="I64" s="320"/>
      <c r="J64" s="320"/>
      <c r="K64" s="310"/>
    </row>
    <row r="65" spans="2:11" ht="15" customHeight="1">
      <c r="B65" s="308"/>
      <c r="C65" s="316"/>
      <c r="D65" s="312" t="s">
        <v>1444</v>
      </c>
      <c r="E65" s="312"/>
      <c r="F65" s="312"/>
      <c r="G65" s="312"/>
      <c r="H65" s="312"/>
      <c r="I65" s="312"/>
      <c r="J65" s="312"/>
      <c r="K65" s="310"/>
    </row>
    <row r="66" spans="2:11" ht="15" customHeight="1">
      <c r="B66" s="308"/>
      <c r="C66" s="316"/>
      <c r="D66" s="312" t="s">
        <v>1445</v>
      </c>
      <c r="E66" s="312"/>
      <c r="F66" s="312"/>
      <c r="G66" s="312"/>
      <c r="H66" s="312"/>
      <c r="I66" s="312"/>
      <c r="J66" s="312"/>
      <c r="K66" s="310"/>
    </row>
    <row r="67" spans="2:11" ht="15" customHeight="1">
      <c r="B67" s="308"/>
      <c r="C67" s="316"/>
      <c r="D67" s="312" t="s">
        <v>1446</v>
      </c>
      <c r="E67" s="312"/>
      <c r="F67" s="312"/>
      <c r="G67" s="312"/>
      <c r="H67" s="312"/>
      <c r="I67" s="312"/>
      <c r="J67" s="312"/>
      <c r="K67" s="310"/>
    </row>
    <row r="68" spans="2:11" ht="15" customHeight="1">
      <c r="B68" s="308"/>
      <c r="C68" s="316"/>
      <c r="D68" s="312" t="s">
        <v>1447</v>
      </c>
      <c r="E68" s="312"/>
      <c r="F68" s="312"/>
      <c r="G68" s="312"/>
      <c r="H68" s="312"/>
      <c r="I68" s="312"/>
      <c r="J68" s="312"/>
      <c r="K68" s="310"/>
    </row>
    <row r="69" spans="2:11" ht="12.75" customHeight="1">
      <c r="B69" s="322"/>
      <c r="C69" s="323"/>
      <c r="D69" s="323"/>
      <c r="E69" s="323"/>
      <c r="F69" s="323"/>
      <c r="G69" s="323"/>
      <c r="H69" s="323"/>
      <c r="I69" s="323"/>
      <c r="J69" s="323"/>
      <c r="K69" s="324"/>
    </row>
    <row r="70" spans="2:11" ht="18.75" customHeight="1">
      <c r="B70" s="325"/>
      <c r="C70" s="325"/>
      <c r="D70" s="325"/>
      <c r="E70" s="325"/>
      <c r="F70" s="325"/>
      <c r="G70" s="325"/>
      <c r="H70" s="325"/>
      <c r="I70" s="325"/>
      <c r="J70" s="325"/>
      <c r="K70" s="326"/>
    </row>
    <row r="71" spans="2:11" ht="18.75" customHeight="1">
      <c r="B71" s="326"/>
      <c r="C71" s="326"/>
      <c r="D71" s="326"/>
      <c r="E71" s="326"/>
      <c r="F71" s="326"/>
      <c r="G71" s="326"/>
      <c r="H71" s="326"/>
      <c r="I71" s="326"/>
      <c r="J71" s="326"/>
      <c r="K71" s="326"/>
    </row>
    <row r="72" spans="2:11" ht="7.5" customHeight="1">
      <c r="B72" s="327"/>
      <c r="C72" s="328"/>
      <c r="D72" s="328"/>
      <c r="E72" s="328"/>
      <c r="F72" s="328"/>
      <c r="G72" s="328"/>
      <c r="H72" s="328"/>
      <c r="I72" s="328"/>
      <c r="J72" s="328"/>
      <c r="K72" s="329"/>
    </row>
    <row r="73" spans="2:11" ht="45" customHeight="1">
      <c r="B73" s="330"/>
      <c r="C73" s="331" t="s">
        <v>103</v>
      </c>
      <c r="D73" s="331"/>
      <c r="E73" s="331"/>
      <c r="F73" s="331"/>
      <c r="G73" s="331"/>
      <c r="H73" s="331"/>
      <c r="I73" s="331"/>
      <c r="J73" s="331"/>
      <c r="K73" s="332"/>
    </row>
    <row r="74" spans="2:11" ht="17.25" customHeight="1">
      <c r="B74" s="330"/>
      <c r="C74" s="333" t="s">
        <v>1448</v>
      </c>
      <c r="D74" s="333"/>
      <c r="E74" s="333"/>
      <c r="F74" s="333" t="s">
        <v>1449</v>
      </c>
      <c r="G74" s="334"/>
      <c r="H74" s="333" t="s">
        <v>138</v>
      </c>
      <c r="I74" s="333" t="s">
        <v>59</v>
      </c>
      <c r="J74" s="333" t="s">
        <v>1450</v>
      </c>
      <c r="K74" s="332"/>
    </row>
    <row r="75" spans="2:11" ht="17.25" customHeight="1">
      <c r="B75" s="330"/>
      <c r="C75" s="335" t="s">
        <v>1451</v>
      </c>
      <c r="D75" s="335"/>
      <c r="E75" s="335"/>
      <c r="F75" s="336" t="s">
        <v>1452</v>
      </c>
      <c r="G75" s="337"/>
      <c r="H75" s="335"/>
      <c r="I75" s="335"/>
      <c r="J75" s="335" t="s">
        <v>1453</v>
      </c>
      <c r="K75" s="332"/>
    </row>
    <row r="76" spans="2:11" ht="5.25" customHeight="1">
      <c r="B76" s="330"/>
      <c r="C76" s="338"/>
      <c r="D76" s="338"/>
      <c r="E76" s="338"/>
      <c r="F76" s="338"/>
      <c r="G76" s="339"/>
      <c r="H76" s="338"/>
      <c r="I76" s="338"/>
      <c r="J76" s="338"/>
      <c r="K76" s="332"/>
    </row>
    <row r="77" spans="2:11" ht="15" customHeight="1">
      <c r="B77" s="330"/>
      <c r="C77" s="319" t="s">
        <v>55</v>
      </c>
      <c r="D77" s="338"/>
      <c r="E77" s="338"/>
      <c r="F77" s="340" t="s">
        <v>1454</v>
      </c>
      <c r="G77" s="339"/>
      <c r="H77" s="319" t="s">
        <v>1455</v>
      </c>
      <c r="I77" s="319" t="s">
        <v>1456</v>
      </c>
      <c r="J77" s="319">
        <v>20</v>
      </c>
      <c r="K77" s="332"/>
    </row>
    <row r="78" spans="2:11" ht="15" customHeight="1">
      <c r="B78" s="330"/>
      <c r="C78" s="319" t="s">
        <v>1457</v>
      </c>
      <c r="D78" s="319"/>
      <c r="E78" s="319"/>
      <c r="F78" s="340" t="s">
        <v>1454</v>
      </c>
      <c r="G78" s="339"/>
      <c r="H78" s="319" t="s">
        <v>1458</v>
      </c>
      <c r="I78" s="319" t="s">
        <v>1456</v>
      </c>
      <c r="J78" s="319">
        <v>120</v>
      </c>
      <c r="K78" s="332"/>
    </row>
    <row r="79" spans="2:11" ht="15" customHeight="1">
      <c r="B79" s="341"/>
      <c r="C79" s="319" t="s">
        <v>1459</v>
      </c>
      <c r="D79" s="319"/>
      <c r="E79" s="319"/>
      <c r="F79" s="340" t="s">
        <v>1460</v>
      </c>
      <c r="G79" s="339"/>
      <c r="H79" s="319" t="s">
        <v>1461</v>
      </c>
      <c r="I79" s="319" t="s">
        <v>1456</v>
      </c>
      <c r="J79" s="319">
        <v>50</v>
      </c>
      <c r="K79" s="332"/>
    </row>
    <row r="80" spans="2:11" ht="15" customHeight="1">
      <c r="B80" s="341"/>
      <c r="C80" s="319" t="s">
        <v>1462</v>
      </c>
      <c r="D80" s="319"/>
      <c r="E80" s="319"/>
      <c r="F80" s="340" t="s">
        <v>1454</v>
      </c>
      <c r="G80" s="339"/>
      <c r="H80" s="319" t="s">
        <v>1463</v>
      </c>
      <c r="I80" s="319" t="s">
        <v>1464</v>
      </c>
      <c r="J80" s="319"/>
      <c r="K80" s="332"/>
    </row>
    <row r="81" spans="2:11" ht="15" customHeight="1">
      <c r="B81" s="341"/>
      <c r="C81" s="342" t="s">
        <v>1465</v>
      </c>
      <c r="D81" s="342"/>
      <c r="E81" s="342"/>
      <c r="F81" s="343" t="s">
        <v>1460</v>
      </c>
      <c r="G81" s="342"/>
      <c r="H81" s="342" t="s">
        <v>1466</v>
      </c>
      <c r="I81" s="342" t="s">
        <v>1456</v>
      </c>
      <c r="J81" s="342">
        <v>15</v>
      </c>
      <c r="K81" s="332"/>
    </row>
    <row r="82" spans="2:11" ht="15" customHeight="1">
      <c r="B82" s="341"/>
      <c r="C82" s="342" t="s">
        <v>1467</v>
      </c>
      <c r="D82" s="342"/>
      <c r="E82" s="342"/>
      <c r="F82" s="343" t="s">
        <v>1460</v>
      </c>
      <c r="G82" s="342"/>
      <c r="H82" s="342" t="s">
        <v>1468</v>
      </c>
      <c r="I82" s="342" t="s">
        <v>1456</v>
      </c>
      <c r="J82" s="342">
        <v>15</v>
      </c>
      <c r="K82" s="332"/>
    </row>
    <row r="83" spans="2:11" ht="15" customHeight="1">
      <c r="B83" s="341"/>
      <c r="C83" s="342" t="s">
        <v>1469</v>
      </c>
      <c r="D83" s="342"/>
      <c r="E83" s="342"/>
      <c r="F83" s="343" t="s">
        <v>1460</v>
      </c>
      <c r="G83" s="342"/>
      <c r="H83" s="342" t="s">
        <v>1470</v>
      </c>
      <c r="I83" s="342" t="s">
        <v>1456</v>
      </c>
      <c r="J83" s="342">
        <v>20</v>
      </c>
      <c r="K83" s="332"/>
    </row>
    <row r="84" spans="2:11" ht="15" customHeight="1">
      <c r="B84" s="341"/>
      <c r="C84" s="342" t="s">
        <v>1471</v>
      </c>
      <c r="D84" s="342"/>
      <c r="E84" s="342"/>
      <c r="F84" s="343" t="s">
        <v>1460</v>
      </c>
      <c r="G84" s="342"/>
      <c r="H84" s="342" t="s">
        <v>1472</v>
      </c>
      <c r="I84" s="342" t="s">
        <v>1456</v>
      </c>
      <c r="J84" s="342">
        <v>20</v>
      </c>
      <c r="K84" s="332"/>
    </row>
    <row r="85" spans="2:11" ht="15" customHeight="1">
      <c r="B85" s="341"/>
      <c r="C85" s="319" t="s">
        <v>1473</v>
      </c>
      <c r="D85" s="319"/>
      <c r="E85" s="319"/>
      <c r="F85" s="340" t="s">
        <v>1460</v>
      </c>
      <c r="G85" s="339"/>
      <c r="H85" s="319" t="s">
        <v>1474</v>
      </c>
      <c r="I85" s="319" t="s">
        <v>1456</v>
      </c>
      <c r="J85" s="319">
        <v>50</v>
      </c>
      <c r="K85" s="332"/>
    </row>
    <row r="86" spans="2:11" ht="15" customHeight="1">
      <c r="B86" s="341"/>
      <c r="C86" s="319" t="s">
        <v>1475</v>
      </c>
      <c r="D86" s="319"/>
      <c r="E86" s="319"/>
      <c r="F86" s="340" t="s">
        <v>1460</v>
      </c>
      <c r="G86" s="339"/>
      <c r="H86" s="319" t="s">
        <v>1476</v>
      </c>
      <c r="I86" s="319" t="s">
        <v>1456</v>
      </c>
      <c r="J86" s="319">
        <v>20</v>
      </c>
      <c r="K86" s="332"/>
    </row>
    <row r="87" spans="2:11" ht="15" customHeight="1">
      <c r="B87" s="341"/>
      <c r="C87" s="319" t="s">
        <v>1477</v>
      </c>
      <c r="D87" s="319"/>
      <c r="E87" s="319"/>
      <c r="F87" s="340" t="s">
        <v>1460</v>
      </c>
      <c r="G87" s="339"/>
      <c r="H87" s="319" t="s">
        <v>1478</v>
      </c>
      <c r="I87" s="319" t="s">
        <v>1456</v>
      </c>
      <c r="J87" s="319">
        <v>20</v>
      </c>
      <c r="K87" s="332"/>
    </row>
    <row r="88" spans="2:11" ht="15" customHeight="1">
      <c r="B88" s="341"/>
      <c r="C88" s="319" t="s">
        <v>1479</v>
      </c>
      <c r="D88" s="319"/>
      <c r="E88" s="319"/>
      <c r="F88" s="340" t="s">
        <v>1460</v>
      </c>
      <c r="G88" s="339"/>
      <c r="H88" s="319" t="s">
        <v>1480</v>
      </c>
      <c r="I88" s="319" t="s">
        <v>1456</v>
      </c>
      <c r="J88" s="319">
        <v>50</v>
      </c>
      <c r="K88" s="332"/>
    </row>
    <row r="89" spans="2:11" ht="15" customHeight="1">
      <c r="B89" s="341"/>
      <c r="C89" s="319" t="s">
        <v>1481</v>
      </c>
      <c r="D89" s="319"/>
      <c r="E89" s="319"/>
      <c r="F89" s="340" t="s">
        <v>1460</v>
      </c>
      <c r="G89" s="339"/>
      <c r="H89" s="319" t="s">
        <v>1481</v>
      </c>
      <c r="I89" s="319" t="s">
        <v>1456</v>
      </c>
      <c r="J89" s="319">
        <v>50</v>
      </c>
      <c r="K89" s="332"/>
    </row>
    <row r="90" spans="2:11" ht="15" customHeight="1">
      <c r="B90" s="341"/>
      <c r="C90" s="319" t="s">
        <v>143</v>
      </c>
      <c r="D90" s="319"/>
      <c r="E90" s="319"/>
      <c r="F90" s="340" t="s">
        <v>1460</v>
      </c>
      <c r="G90" s="339"/>
      <c r="H90" s="319" t="s">
        <v>1482</v>
      </c>
      <c r="I90" s="319" t="s">
        <v>1456</v>
      </c>
      <c r="J90" s="319">
        <v>255</v>
      </c>
      <c r="K90" s="332"/>
    </row>
    <row r="91" spans="2:11" ht="15" customHeight="1">
      <c r="B91" s="341"/>
      <c r="C91" s="319" t="s">
        <v>1483</v>
      </c>
      <c r="D91" s="319"/>
      <c r="E91" s="319"/>
      <c r="F91" s="340" t="s">
        <v>1454</v>
      </c>
      <c r="G91" s="339"/>
      <c r="H91" s="319" t="s">
        <v>1484</v>
      </c>
      <c r="I91" s="319" t="s">
        <v>1485</v>
      </c>
      <c r="J91" s="319"/>
      <c r="K91" s="332"/>
    </row>
    <row r="92" spans="2:11" ht="15" customHeight="1">
      <c r="B92" s="341"/>
      <c r="C92" s="319" t="s">
        <v>1486</v>
      </c>
      <c r="D92" s="319"/>
      <c r="E92" s="319"/>
      <c r="F92" s="340" t="s">
        <v>1454</v>
      </c>
      <c r="G92" s="339"/>
      <c r="H92" s="319" t="s">
        <v>1487</v>
      </c>
      <c r="I92" s="319" t="s">
        <v>1488</v>
      </c>
      <c r="J92" s="319"/>
      <c r="K92" s="332"/>
    </row>
    <row r="93" spans="2:11" ht="15" customHeight="1">
      <c r="B93" s="341"/>
      <c r="C93" s="319" t="s">
        <v>1489</v>
      </c>
      <c r="D93" s="319"/>
      <c r="E93" s="319"/>
      <c r="F93" s="340" t="s">
        <v>1454</v>
      </c>
      <c r="G93" s="339"/>
      <c r="H93" s="319" t="s">
        <v>1489</v>
      </c>
      <c r="I93" s="319" t="s">
        <v>1488</v>
      </c>
      <c r="J93" s="319"/>
      <c r="K93" s="332"/>
    </row>
    <row r="94" spans="2:11" ht="15" customHeight="1">
      <c r="B94" s="341"/>
      <c r="C94" s="319" t="s">
        <v>40</v>
      </c>
      <c r="D94" s="319"/>
      <c r="E94" s="319"/>
      <c r="F94" s="340" t="s">
        <v>1454</v>
      </c>
      <c r="G94" s="339"/>
      <c r="H94" s="319" t="s">
        <v>1490</v>
      </c>
      <c r="I94" s="319" t="s">
        <v>1488</v>
      </c>
      <c r="J94" s="319"/>
      <c r="K94" s="332"/>
    </row>
    <row r="95" spans="2:11" ht="15" customHeight="1">
      <c r="B95" s="341"/>
      <c r="C95" s="319" t="s">
        <v>50</v>
      </c>
      <c r="D95" s="319"/>
      <c r="E95" s="319"/>
      <c r="F95" s="340" t="s">
        <v>1454</v>
      </c>
      <c r="G95" s="339"/>
      <c r="H95" s="319" t="s">
        <v>1491</v>
      </c>
      <c r="I95" s="319" t="s">
        <v>1488</v>
      </c>
      <c r="J95" s="319"/>
      <c r="K95" s="332"/>
    </row>
    <row r="96" spans="2:11" ht="15" customHeight="1">
      <c r="B96" s="344"/>
      <c r="C96" s="345"/>
      <c r="D96" s="345"/>
      <c r="E96" s="345"/>
      <c r="F96" s="345"/>
      <c r="G96" s="345"/>
      <c r="H96" s="345"/>
      <c r="I96" s="345"/>
      <c r="J96" s="345"/>
      <c r="K96" s="346"/>
    </row>
    <row r="97" spans="2:11" ht="18.75" customHeight="1">
      <c r="B97" s="347"/>
      <c r="C97" s="348"/>
      <c r="D97" s="348"/>
      <c r="E97" s="348"/>
      <c r="F97" s="348"/>
      <c r="G97" s="348"/>
      <c r="H97" s="348"/>
      <c r="I97" s="348"/>
      <c r="J97" s="348"/>
      <c r="K97" s="347"/>
    </row>
    <row r="98" spans="2:11" ht="18.75" customHeight="1">
      <c r="B98" s="326"/>
      <c r="C98" s="326"/>
      <c r="D98" s="326"/>
      <c r="E98" s="326"/>
      <c r="F98" s="326"/>
      <c r="G98" s="326"/>
      <c r="H98" s="326"/>
      <c r="I98" s="326"/>
      <c r="J98" s="326"/>
      <c r="K98" s="326"/>
    </row>
    <row r="99" spans="2:11" ht="7.5" customHeight="1">
      <c r="B99" s="327"/>
      <c r="C99" s="328"/>
      <c r="D99" s="328"/>
      <c r="E99" s="328"/>
      <c r="F99" s="328"/>
      <c r="G99" s="328"/>
      <c r="H99" s="328"/>
      <c r="I99" s="328"/>
      <c r="J99" s="328"/>
      <c r="K99" s="329"/>
    </row>
    <row r="100" spans="2:11" ht="45" customHeight="1">
      <c r="B100" s="330"/>
      <c r="C100" s="331" t="s">
        <v>1492</v>
      </c>
      <c r="D100" s="331"/>
      <c r="E100" s="331"/>
      <c r="F100" s="331"/>
      <c r="G100" s="331"/>
      <c r="H100" s="331"/>
      <c r="I100" s="331"/>
      <c r="J100" s="331"/>
      <c r="K100" s="332"/>
    </row>
    <row r="101" spans="2:11" ht="17.25" customHeight="1">
      <c r="B101" s="330"/>
      <c r="C101" s="333" t="s">
        <v>1448</v>
      </c>
      <c r="D101" s="333"/>
      <c r="E101" s="333"/>
      <c r="F101" s="333" t="s">
        <v>1449</v>
      </c>
      <c r="G101" s="334"/>
      <c r="H101" s="333" t="s">
        <v>138</v>
      </c>
      <c r="I101" s="333" t="s">
        <v>59</v>
      </c>
      <c r="J101" s="333" t="s">
        <v>1450</v>
      </c>
      <c r="K101" s="332"/>
    </row>
    <row r="102" spans="2:11" ht="17.25" customHeight="1">
      <c r="B102" s="330"/>
      <c r="C102" s="335" t="s">
        <v>1451</v>
      </c>
      <c r="D102" s="335"/>
      <c r="E102" s="335"/>
      <c r="F102" s="336" t="s">
        <v>1452</v>
      </c>
      <c r="G102" s="337"/>
      <c r="H102" s="335"/>
      <c r="I102" s="335"/>
      <c r="J102" s="335" t="s">
        <v>1453</v>
      </c>
      <c r="K102" s="332"/>
    </row>
    <row r="103" spans="2:11" ht="5.25" customHeight="1">
      <c r="B103" s="330"/>
      <c r="C103" s="333"/>
      <c r="D103" s="333"/>
      <c r="E103" s="333"/>
      <c r="F103" s="333"/>
      <c r="G103" s="349"/>
      <c r="H103" s="333"/>
      <c r="I103" s="333"/>
      <c r="J103" s="333"/>
      <c r="K103" s="332"/>
    </row>
    <row r="104" spans="2:11" ht="15" customHeight="1">
      <c r="B104" s="330"/>
      <c r="C104" s="319" t="s">
        <v>55</v>
      </c>
      <c r="D104" s="338"/>
      <c r="E104" s="338"/>
      <c r="F104" s="340" t="s">
        <v>1454</v>
      </c>
      <c r="G104" s="349"/>
      <c r="H104" s="319" t="s">
        <v>1493</v>
      </c>
      <c r="I104" s="319" t="s">
        <v>1456</v>
      </c>
      <c r="J104" s="319">
        <v>20</v>
      </c>
      <c r="K104" s="332"/>
    </row>
    <row r="105" spans="2:11" ht="15" customHeight="1">
      <c r="B105" s="330"/>
      <c r="C105" s="319" t="s">
        <v>1457</v>
      </c>
      <c r="D105" s="319"/>
      <c r="E105" s="319"/>
      <c r="F105" s="340" t="s">
        <v>1454</v>
      </c>
      <c r="G105" s="319"/>
      <c r="H105" s="319" t="s">
        <v>1493</v>
      </c>
      <c r="I105" s="319" t="s">
        <v>1456</v>
      </c>
      <c r="J105" s="319">
        <v>120</v>
      </c>
      <c r="K105" s="332"/>
    </row>
    <row r="106" spans="2:11" ht="15" customHeight="1">
      <c r="B106" s="341"/>
      <c r="C106" s="319" t="s">
        <v>1459</v>
      </c>
      <c r="D106" s="319"/>
      <c r="E106" s="319"/>
      <c r="F106" s="340" t="s">
        <v>1460</v>
      </c>
      <c r="G106" s="319"/>
      <c r="H106" s="319" t="s">
        <v>1493</v>
      </c>
      <c r="I106" s="319" t="s">
        <v>1456</v>
      </c>
      <c r="J106" s="319">
        <v>50</v>
      </c>
      <c r="K106" s="332"/>
    </row>
    <row r="107" spans="2:11" ht="15" customHeight="1">
      <c r="B107" s="341"/>
      <c r="C107" s="319" t="s">
        <v>1462</v>
      </c>
      <c r="D107" s="319"/>
      <c r="E107" s="319"/>
      <c r="F107" s="340" t="s">
        <v>1454</v>
      </c>
      <c r="G107" s="319"/>
      <c r="H107" s="319" t="s">
        <v>1493</v>
      </c>
      <c r="I107" s="319" t="s">
        <v>1464</v>
      </c>
      <c r="J107" s="319"/>
      <c r="K107" s="332"/>
    </row>
    <row r="108" spans="2:11" ht="15" customHeight="1">
      <c r="B108" s="341"/>
      <c r="C108" s="319" t="s">
        <v>1473</v>
      </c>
      <c r="D108" s="319"/>
      <c r="E108" s="319"/>
      <c r="F108" s="340" t="s">
        <v>1460</v>
      </c>
      <c r="G108" s="319"/>
      <c r="H108" s="319" t="s">
        <v>1493</v>
      </c>
      <c r="I108" s="319" t="s">
        <v>1456</v>
      </c>
      <c r="J108" s="319">
        <v>50</v>
      </c>
      <c r="K108" s="332"/>
    </row>
    <row r="109" spans="2:11" ht="15" customHeight="1">
      <c r="B109" s="341"/>
      <c r="C109" s="319" t="s">
        <v>1481</v>
      </c>
      <c r="D109" s="319"/>
      <c r="E109" s="319"/>
      <c r="F109" s="340" t="s">
        <v>1460</v>
      </c>
      <c r="G109" s="319"/>
      <c r="H109" s="319" t="s">
        <v>1493</v>
      </c>
      <c r="I109" s="319" t="s">
        <v>1456</v>
      </c>
      <c r="J109" s="319">
        <v>50</v>
      </c>
      <c r="K109" s="332"/>
    </row>
    <row r="110" spans="2:11" ht="15" customHeight="1">
      <c r="B110" s="341"/>
      <c r="C110" s="319" t="s">
        <v>1479</v>
      </c>
      <c r="D110" s="319"/>
      <c r="E110" s="319"/>
      <c r="F110" s="340" t="s">
        <v>1460</v>
      </c>
      <c r="G110" s="319"/>
      <c r="H110" s="319" t="s">
        <v>1493</v>
      </c>
      <c r="I110" s="319" t="s">
        <v>1456</v>
      </c>
      <c r="J110" s="319">
        <v>50</v>
      </c>
      <c r="K110" s="332"/>
    </row>
    <row r="111" spans="2:11" ht="15" customHeight="1">
      <c r="B111" s="341"/>
      <c r="C111" s="319" t="s">
        <v>55</v>
      </c>
      <c r="D111" s="319"/>
      <c r="E111" s="319"/>
      <c r="F111" s="340" t="s">
        <v>1454</v>
      </c>
      <c r="G111" s="319"/>
      <c r="H111" s="319" t="s">
        <v>1494</v>
      </c>
      <c r="I111" s="319" t="s">
        <v>1456</v>
      </c>
      <c r="J111" s="319">
        <v>20</v>
      </c>
      <c r="K111" s="332"/>
    </row>
    <row r="112" spans="2:11" ht="15" customHeight="1">
      <c r="B112" s="341"/>
      <c r="C112" s="319" t="s">
        <v>1495</v>
      </c>
      <c r="D112" s="319"/>
      <c r="E112" s="319"/>
      <c r="F112" s="340" t="s">
        <v>1454</v>
      </c>
      <c r="G112" s="319"/>
      <c r="H112" s="319" t="s">
        <v>1496</v>
      </c>
      <c r="I112" s="319" t="s">
        <v>1456</v>
      </c>
      <c r="J112" s="319">
        <v>120</v>
      </c>
      <c r="K112" s="332"/>
    </row>
    <row r="113" spans="2:11" ht="15" customHeight="1">
      <c r="B113" s="341"/>
      <c r="C113" s="319" t="s">
        <v>40</v>
      </c>
      <c r="D113" s="319"/>
      <c r="E113" s="319"/>
      <c r="F113" s="340" t="s">
        <v>1454</v>
      </c>
      <c r="G113" s="319"/>
      <c r="H113" s="319" t="s">
        <v>1497</v>
      </c>
      <c r="I113" s="319" t="s">
        <v>1488</v>
      </c>
      <c r="J113" s="319"/>
      <c r="K113" s="332"/>
    </row>
    <row r="114" spans="2:11" ht="15" customHeight="1">
      <c r="B114" s="341"/>
      <c r="C114" s="319" t="s">
        <v>50</v>
      </c>
      <c r="D114" s="319"/>
      <c r="E114" s="319"/>
      <c r="F114" s="340" t="s">
        <v>1454</v>
      </c>
      <c r="G114" s="319"/>
      <c r="H114" s="319" t="s">
        <v>1498</v>
      </c>
      <c r="I114" s="319" t="s">
        <v>1488</v>
      </c>
      <c r="J114" s="319"/>
      <c r="K114" s="332"/>
    </row>
    <row r="115" spans="2:11" ht="15" customHeight="1">
      <c r="B115" s="341"/>
      <c r="C115" s="319" t="s">
        <v>59</v>
      </c>
      <c r="D115" s="319"/>
      <c r="E115" s="319"/>
      <c r="F115" s="340" t="s">
        <v>1454</v>
      </c>
      <c r="G115" s="319"/>
      <c r="H115" s="319" t="s">
        <v>1499</v>
      </c>
      <c r="I115" s="319" t="s">
        <v>1500</v>
      </c>
      <c r="J115" s="319"/>
      <c r="K115" s="332"/>
    </row>
    <row r="116" spans="2:11" ht="15" customHeight="1">
      <c r="B116" s="344"/>
      <c r="C116" s="350"/>
      <c r="D116" s="350"/>
      <c r="E116" s="350"/>
      <c r="F116" s="350"/>
      <c r="G116" s="350"/>
      <c r="H116" s="350"/>
      <c r="I116" s="350"/>
      <c r="J116" s="350"/>
      <c r="K116" s="346"/>
    </row>
    <row r="117" spans="2:11" ht="18.75" customHeight="1">
      <c r="B117" s="315"/>
      <c r="C117" s="312"/>
      <c r="D117" s="312"/>
      <c r="E117" s="312"/>
      <c r="F117" s="351"/>
      <c r="G117" s="312"/>
      <c r="H117" s="312"/>
      <c r="I117" s="312"/>
      <c r="J117" s="312"/>
      <c r="K117" s="315"/>
    </row>
    <row r="118" spans="2:11" ht="18.75" customHeight="1">
      <c r="B118" s="326"/>
      <c r="C118" s="326"/>
      <c r="D118" s="326"/>
      <c r="E118" s="326"/>
      <c r="F118" s="326"/>
      <c r="G118" s="326"/>
      <c r="H118" s="326"/>
      <c r="I118" s="326"/>
      <c r="J118" s="326"/>
      <c r="K118" s="326"/>
    </row>
    <row r="119" spans="2:11" ht="7.5" customHeight="1">
      <c r="B119" s="352"/>
      <c r="C119" s="353"/>
      <c r="D119" s="353"/>
      <c r="E119" s="353"/>
      <c r="F119" s="353"/>
      <c r="G119" s="353"/>
      <c r="H119" s="353"/>
      <c r="I119" s="353"/>
      <c r="J119" s="353"/>
      <c r="K119" s="354"/>
    </row>
    <row r="120" spans="2:11" ht="45" customHeight="1">
      <c r="B120" s="355"/>
      <c r="C120" s="306" t="s">
        <v>1501</v>
      </c>
      <c r="D120" s="306"/>
      <c r="E120" s="306"/>
      <c r="F120" s="306"/>
      <c r="G120" s="306"/>
      <c r="H120" s="306"/>
      <c r="I120" s="306"/>
      <c r="J120" s="306"/>
      <c r="K120" s="356"/>
    </row>
    <row r="121" spans="2:11" ht="17.25" customHeight="1">
      <c r="B121" s="357"/>
      <c r="C121" s="333" t="s">
        <v>1448</v>
      </c>
      <c r="D121" s="333"/>
      <c r="E121" s="333"/>
      <c r="F121" s="333" t="s">
        <v>1449</v>
      </c>
      <c r="G121" s="334"/>
      <c r="H121" s="333" t="s">
        <v>138</v>
      </c>
      <c r="I121" s="333" t="s">
        <v>59</v>
      </c>
      <c r="J121" s="333" t="s">
        <v>1450</v>
      </c>
      <c r="K121" s="358"/>
    </row>
    <row r="122" spans="2:11" ht="17.25" customHeight="1">
      <c r="B122" s="357"/>
      <c r="C122" s="335" t="s">
        <v>1451</v>
      </c>
      <c r="D122" s="335"/>
      <c r="E122" s="335"/>
      <c r="F122" s="336" t="s">
        <v>1452</v>
      </c>
      <c r="G122" s="337"/>
      <c r="H122" s="335"/>
      <c r="I122" s="335"/>
      <c r="J122" s="335" t="s">
        <v>1453</v>
      </c>
      <c r="K122" s="358"/>
    </row>
    <row r="123" spans="2:11" ht="5.25" customHeight="1">
      <c r="B123" s="359"/>
      <c r="C123" s="338"/>
      <c r="D123" s="338"/>
      <c r="E123" s="338"/>
      <c r="F123" s="338"/>
      <c r="G123" s="319"/>
      <c r="H123" s="338"/>
      <c r="I123" s="338"/>
      <c r="J123" s="338"/>
      <c r="K123" s="360"/>
    </row>
    <row r="124" spans="2:11" ht="15" customHeight="1">
      <c r="B124" s="359"/>
      <c r="C124" s="319" t="s">
        <v>1457</v>
      </c>
      <c r="D124" s="338"/>
      <c r="E124" s="338"/>
      <c r="F124" s="340" t="s">
        <v>1454</v>
      </c>
      <c r="G124" s="319"/>
      <c r="H124" s="319" t="s">
        <v>1493</v>
      </c>
      <c r="I124" s="319" t="s">
        <v>1456</v>
      </c>
      <c r="J124" s="319">
        <v>120</v>
      </c>
      <c r="K124" s="361"/>
    </row>
    <row r="125" spans="2:11" ht="15" customHeight="1">
      <c r="B125" s="359"/>
      <c r="C125" s="319" t="s">
        <v>1502</v>
      </c>
      <c r="D125" s="319"/>
      <c r="E125" s="319"/>
      <c r="F125" s="340" t="s">
        <v>1454</v>
      </c>
      <c r="G125" s="319"/>
      <c r="H125" s="319" t="s">
        <v>1503</v>
      </c>
      <c r="I125" s="319" t="s">
        <v>1456</v>
      </c>
      <c r="J125" s="319" t="s">
        <v>1504</v>
      </c>
      <c r="K125" s="361"/>
    </row>
    <row r="126" spans="2:11" ht="15" customHeight="1">
      <c r="B126" s="359"/>
      <c r="C126" s="319" t="s">
        <v>85</v>
      </c>
      <c r="D126" s="319"/>
      <c r="E126" s="319"/>
      <c r="F126" s="340" t="s">
        <v>1454</v>
      </c>
      <c r="G126" s="319"/>
      <c r="H126" s="319" t="s">
        <v>1505</v>
      </c>
      <c r="I126" s="319" t="s">
        <v>1456</v>
      </c>
      <c r="J126" s="319" t="s">
        <v>1504</v>
      </c>
      <c r="K126" s="361"/>
    </row>
    <row r="127" spans="2:11" ht="15" customHeight="1">
      <c r="B127" s="359"/>
      <c r="C127" s="319" t="s">
        <v>1465</v>
      </c>
      <c r="D127" s="319"/>
      <c r="E127" s="319"/>
      <c r="F127" s="340" t="s">
        <v>1460</v>
      </c>
      <c r="G127" s="319"/>
      <c r="H127" s="319" t="s">
        <v>1466</v>
      </c>
      <c r="I127" s="319" t="s">
        <v>1456</v>
      </c>
      <c r="J127" s="319">
        <v>15</v>
      </c>
      <c r="K127" s="361"/>
    </row>
    <row r="128" spans="2:11" ht="15" customHeight="1">
      <c r="B128" s="359"/>
      <c r="C128" s="342" t="s">
        <v>1467</v>
      </c>
      <c r="D128" s="342"/>
      <c r="E128" s="342"/>
      <c r="F128" s="343" t="s">
        <v>1460</v>
      </c>
      <c r="G128" s="342"/>
      <c r="H128" s="342" t="s">
        <v>1468</v>
      </c>
      <c r="I128" s="342" t="s">
        <v>1456</v>
      </c>
      <c r="J128" s="342">
        <v>15</v>
      </c>
      <c r="K128" s="361"/>
    </row>
    <row r="129" spans="2:11" ht="15" customHeight="1">
      <c r="B129" s="359"/>
      <c r="C129" s="342" t="s">
        <v>1469</v>
      </c>
      <c r="D129" s="342"/>
      <c r="E129" s="342"/>
      <c r="F129" s="343" t="s">
        <v>1460</v>
      </c>
      <c r="G129" s="342"/>
      <c r="H129" s="342" t="s">
        <v>1470</v>
      </c>
      <c r="I129" s="342" t="s">
        <v>1456</v>
      </c>
      <c r="J129" s="342">
        <v>20</v>
      </c>
      <c r="K129" s="361"/>
    </row>
    <row r="130" spans="2:11" ht="15" customHeight="1">
      <c r="B130" s="359"/>
      <c r="C130" s="342" t="s">
        <v>1471</v>
      </c>
      <c r="D130" s="342"/>
      <c r="E130" s="342"/>
      <c r="F130" s="343" t="s">
        <v>1460</v>
      </c>
      <c r="G130" s="342"/>
      <c r="H130" s="342" t="s">
        <v>1472</v>
      </c>
      <c r="I130" s="342" t="s">
        <v>1456</v>
      </c>
      <c r="J130" s="342">
        <v>20</v>
      </c>
      <c r="K130" s="361"/>
    </row>
    <row r="131" spans="2:11" ht="15" customHeight="1">
      <c r="B131" s="359"/>
      <c r="C131" s="319" t="s">
        <v>1459</v>
      </c>
      <c r="D131" s="319"/>
      <c r="E131" s="319"/>
      <c r="F131" s="340" t="s">
        <v>1460</v>
      </c>
      <c r="G131" s="319"/>
      <c r="H131" s="319" t="s">
        <v>1493</v>
      </c>
      <c r="I131" s="319" t="s">
        <v>1456</v>
      </c>
      <c r="J131" s="319">
        <v>50</v>
      </c>
      <c r="K131" s="361"/>
    </row>
    <row r="132" spans="2:11" ht="15" customHeight="1">
      <c r="B132" s="359"/>
      <c r="C132" s="319" t="s">
        <v>1473</v>
      </c>
      <c r="D132" s="319"/>
      <c r="E132" s="319"/>
      <c r="F132" s="340" t="s">
        <v>1460</v>
      </c>
      <c r="G132" s="319"/>
      <c r="H132" s="319" t="s">
        <v>1493</v>
      </c>
      <c r="I132" s="319" t="s">
        <v>1456</v>
      </c>
      <c r="J132" s="319">
        <v>50</v>
      </c>
      <c r="K132" s="361"/>
    </row>
    <row r="133" spans="2:11" ht="15" customHeight="1">
      <c r="B133" s="359"/>
      <c r="C133" s="319" t="s">
        <v>1479</v>
      </c>
      <c r="D133" s="319"/>
      <c r="E133" s="319"/>
      <c r="F133" s="340" t="s">
        <v>1460</v>
      </c>
      <c r="G133" s="319"/>
      <c r="H133" s="319" t="s">
        <v>1493</v>
      </c>
      <c r="I133" s="319" t="s">
        <v>1456</v>
      </c>
      <c r="J133" s="319">
        <v>50</v>
      </c>
      <c r="K133" s="361"/>
    </row>
    <row r="134" spans="2:11" ht="15" customHeight="1">
      <c r="B134" s="359"/>
      <c r="C134" s="319" t="s">
        <v>1481</v>
      </c>
      <c r="D134" s="319"/>
      <c r="E134" s="319"/>
      <c r="F134" s="340" t="s">
        <v>1460</v>
      </c>
      <c r="G134" s="319"/>
      <c r="H134" s="319" t="s">
        <v>1493</v>
      </c>
      <c r="I134" s="319" t="s">
        <v>1456</v>
      </c>
      <c r="J134" s="319">
        <v>50</v>
      </c>
      <c r="K134" s="361"/>
    </row>
    <row r="135" spans="2:11" ht="15" customHeight="1">
      <c r="B135" s="359"/>
      <c r="C135" s="319" t="s">
        <v>143</v>
      </c>
      <c r="D135" s="319"/>
      <c r="E135" s="319"/>
      <c r="F135" s="340" t="s">
        <v>1460</v>
      </c>
      <c r="G135" s="319"/>
      <c r="H135" s="319" t="s">
        <v>1506</v>
      </c>
      <c r="I135" s="319" t="s">
        <v>1456</v>
      </c>
      <c r="J135" s="319">
        <v>255</v>
      </c>
      <c r="K135" s="361"/>
    </row>
    <row r="136" spans="2:11" ht="15" customHeight="1">
      <c r="B136" s="359"/>
      <c r="C136" s="319" t="s">
        <v>1483</v>
      </c>
      <c r="D136" s="319"/>
      <c r="E136" s="319"/>
      <c r="F136" s="340" t="s">
        <v>1454</v>
      </c>
      <c r="G136" s="319"/>
      <c r="H136" s="319" t="s">
        <v>1507</v>
      </c>
      <c r="I136" s="319" t="s">
        <v>1485</v>
      </c>
      <c r="J136" s="319"/>
      <c r="K136" s="361"/>
    </row>
    <row r="137" spans="2:11" ht="15" customHeight="1">
      <c r="B137" s="359"/>
      <c r="C137" s="319" t="s">
        <v>1486</v>
      </c>
      <c r="D137" s="319"/>
      <c r="E137" s="319"/>
      <c r="F137" s="340" t="s">
        <v>1454</v>
      </c>
      <c r="G137" s="319"/>
      <c r="H137" s="319" t="s">
        <v>1508</v>
      </c>
      <c r="I137" s="319" t="s">
        <v>1488</v>
      </c>
      <c r="J137" s="319"/>
      <c r="K137" s="361"/>
    </row>
    <row r="138" spans="2:11" ht="15" customHeight="1">
      <c r="B138" s="359"/>
      <c r="C138" s="319" t="s">
        <v>1489</v>
      </c>
      <c r="D138" s="319"/>
      <c r="E138" s="319"/>
      <c r="F138" s="340" t="s">
        <v>1454</v>
      </c>
      <c r="G138" s="319"/>
      <c r="H138" s="319" t="s">
        <v>1489</v>
      </c>
      <c r="I138" s="319" t="s">
        <v>1488</v>
      </c>
      <c r="J138" s="319"/>
      <c r="K138" s="361"/>
    </row>
    <row r="139" spans="2:11" ht="15" customHeight="1">
      <c r="B139" s="359"/>
      <c r="C139" s="319" t="s">
        <v>40</v>
      </c>
      <c r="D139" s="319"/>
      <c r="E139" s="319"/>
      <c r="F139" s="340" t="s">
        <v>1454</v>
      </c>
      <c r="G139" s="319"/>
      <c r="H139" s="319" t="s">
        <v>1509</v>
      </c>
      <c r="I139" s="319" t="s">
        <v>1488</v>
      </c>
      <c r="J139" s="319"/>
      <c r="K139" s="361"/>
    </row>
    <row r="140" spans="2:11" ht="15" customHeight="1">
      <c r="B140" s="359"/>
      <c r="C140" s="319" t="s">
        <v>1510</v>
      </c>
      <c r="D140" s="319"/>
      <c r="E140" s="319"/>
      <c r="F140" s="340" t="s">
        <v>1454</v>
      </c>
      <c r="G140" s="319"/>
      <c r="H140" s="319" t="s">
        <v>1511</v>
      </c>
      <c r="I140" s="319" t="s">
        <v>1488</v>
      </c>
      <c r="J140" s="319"/>
      <c r="K140" s="361"/>
    </row>
    <row r="141" spans="2:11" ht="15" customHeight="1">
      <c r="B141" s="362"/>
      <c r="C141" s="363"/>
      <c r="D141" s="363"/>
      <c r="E141" s="363"/>
      <c r="F141" s="363"/>
      <c r="G141" s="363"/>
      <c r="H141" s="363"/>
      <c r="I141" s="363"/>
      <c r="J141" s="363"/>
      <c r="K141" s="364"/>
    </row>
    <row r="142" spans="2:11" ht="18.75" customHeight="1">
      <c r="B142" s="312"/>
      <c r="C142" s="312"/>
      <c r="D142" s="312"/>
      <c r="E142" s="312"/>
      <c r="F142" s="351"/>
      <c r="G142" s="312"/>
      <c r="H142" s="312"/>
      <c r="I142" s="312"/>
      <c r="J142" s="312"/>
      <c r="K142" s="312"/>
    </row>
    <row r="143" spans="2:11" ht="18.75" customHeight="1">
      <c r="B143" s="326"/>
      <c r="C143" s="326"/>
      <c r="D143" s="326"/>
      <c r="E143" s="326"/>
      <c r="F143" s="326"/>
      <c r="G143" s="326"/>
      <c r="H143" s="326"/>
      <c r="I143" s="326"/>
      <c r="J143" s="326"/>
      <c r="K143" s="326"/>
    </row>
    <row r="144" spans="2:11" ht="7.5" customHeight="1">
      <c r="B144" s="327"/>
      <c r="C144" s="328"/>
      <c r="D144" s="328"/>
      <c r="E144" s="328"/>
      <c r="F144" s="328"/>
      <c r="G144" s="328"/>
      <c r="H144" s="328"/>
      <c r="I144" s="328"/>
      <c r="J144" s="328"/>
      <c r="K144" s="329"/>
    </row>
    <row r="145" spans="2:11" ht="45" customHeight="1">
      <c r="B145" s="330"/>
      <c r="C145" s="331" t="s">
        <v>1512</v>
      </c>
      <c r="D145" s="331"/>
      <c r="E145" s="331"/>
      <c r="F145" s="331"/>
      <c r="G145" s="331"/>
      <c r="H145" s="331"/>
      <c r="I145" s="331"/>
      <c r="J145" s="331"/>
      <c r="K145" s="332"/>
    </row>
    <row r="146" spans="2:11" ht="17.25" customHeight="1">
      <c r="B146" s="330"/>
      <c r="C146" s="333" t="s">
        <v>1448</v>
      </c>
      <c r="D146" s="333"/>
      <c r="E146" s="333"/>
      <c r="F146" s="333" t="s">
        <v>1449</v>
      </c>
      <c r="G146" s="334"/>
      <c r="H146" s="333" t="s">
        <v>138</v>
      </c>
      <c r="I146" s="333" t="s">
        <v>59</v>
      </c>
      <c r="J146" s="333" t="s">
        <v>1450</v>
      </c>
      <c r="K146" s="332"/>
    </row>
    <row r="147" spans="2:11" ht="17.25" customHeight="1">
      <c r="B147" s="330"/>
      <c r="C147" s="335" t="s">
        <v>1451</v>
      </c>
      <c r="D147" s="335"/>
      <c r="E147" s="335"/>
      <c r="F147" s="336" t="s">
        <v>1452</v>
      </c>
      <c r="G147" s="337"/>
      <c r="H147" s="335"/>
      <c r="I147" s="335"/>
      <c r="J147" s="335" t="s">
        <v>1453</v>
      </c>
      <c r="K147" s="332"/>
    </row>
    <row r="148" spans="2:11" ht="5.25" customHeight="1">
      <c r="B148" s="341"/>
      <c r="C148" s="338"/>
      <c r="D148" s="338"/>
      <c r="E148" s="338"/>
      <c r="F148" s="338"/>
      <c r="G148" s="339"/>
      <c r="H148" s="338"/>
      <c r="I148" s="338"/>
      <c r="J148" s="338"/>
      <c r="K148" s="361"/>
    </row>
    <row r="149" spans="2:11" ht="15" customHeight="1">
      <c r="B149" s="341"/>
      <c r="C149" s="365" t="s">
        <v>1457</v>
      </c>
      <c r="D149" s="319"/>
      <c r="E149" s="319"/>
      <c r="F149" s="366" t="s">
        <v>1454</v>
      </c>
      <c r="G149" s="319"/>
      <c r="H149" s="365" t="s">
        <v>1493</v>
      </c>
      <c r="I149" s="365" t="s">
        <v>1456</v>
      </c>
      <c r="J149" s="365">
        <v>120</v>
      </c>
      <c r="K149" s="361"/>
    </row>
    <row r="150" spans="2:11" ht="15" customHeight="1">
      <c r="B150" s="341"/>
      <c r="C150" s="365" t="s">
        <v>1502</v>
      </c>
      <c r="D150" s="319"/>
      <c r="E150" s="319"/>
      <c r="F150" s="366" t="s">
        <v>1454</v>
      </c>
      <c r="G150" s="319"/>
      <c r="H150" s="365" t="s">
        <v>1513</v>
      </c>
      <c r="I150" s="365" t="s">
        <v>1456</v>
      </c>
      <c r="J150" s="365" t="s">
        <v>1504</v>
      </c>
      <c r="K150" s="361"/>
    </row>
    <row r="151" spans="2:11" ht="15" customHeight="1">
      <c r="B151" s="341"/>
      <c r="C151" s="365" t="s">
        <v>85</v>
      </c>
      <c r="D151" s="319"/>
      <c r="E151" s="319"/>
      <c r="F151" s="366" t="s">
        <v>1454</v>
      </c>
      <c r="G151" s="319"/>
      <c r="H151" s="365" t="s">
        <v>1514</v>
      </c>
      <c r="I151" s="365" t="s">
        <v>1456</v>
      </c>
      <c r="J151" s="365" t="s">
        <v>1504</v>
      </c>
      <c r="K151" s="361"/>
    </row>
    <row r="152" spans="2:11" ht="15" customHeight="1">
      <c r="B152" s="341"/>
      <c r="C152" s="365" t="s">
        <v>1459</v>
      </c>
      <c r="D152" s="319"/>
      <c r="E152" s="319"/>
      <c r="F152" s="366" t="s">
        <v>1460</v>
      </c>
      <c r="G152" s="319"/>
      <c r="H152" s="365" t="s">
        <v>1493</v>
      </c>
      <c r="I152" s="365" t="s">
        <v>1456</v>
      </c>
      <c r="J152" s="365">
        <v>50</v>
      </c>
      <c r="K152" s="361"/>
    </row>
    <row r="153" spans="2:11" ht="15" customHeight="1">
      <c r="B153" s="341"/>
      <c r="C153" s="365" t="s">
        <v>1462</v>
      </c>
      <c r="D153" s="319"/>
      <c r="E153" s="319"/>
      <c r="F153" s="366" t="s">
        <v>1454</v>
      </c>
      <c r="G153" s="319"/>
      <c r="H153" s="365" t="s">
        <v>1493</v>
      </c>
      <c r="I153" s="365" t="s">
        <v>1464</v>
      </c>
      <c r="J153" s="365"/>
      <c r="K153" s="361"/>
    </row>
    <row r="154" spans="2:11" ht="15" customHeight="1">
      <c r="B154" s="341"/>
      <c r="C154" s="365" t="s">
        <v>1473</v>
      </c>
      <c r="D154" s="319"/>
      <c r="E154" s="319"/>
      <c r="F154" s="366" t="s">
        <v>1460</v>
      </c>
      <c r="G154" s="319"/>
      <c r="H154" s="365" t="s">
        <v>1493</v>
      </c>
      <c r="I154" s="365" t="s">
        <v>1456</v>
      </c>
      <c r="J154" s="365">
        <v>50</v>
      </c>
      <c r="K154" s="361"/>
    </row>
    <row r="155" spans="2:11" ht="15" customHeight="1">
      <c r="B155" s="341"/>
      <c r="C155" s="365" t="s">
        <v>1481</v>
      </c>
      <c r="D155" s="319"/>
      <c r="E155" s="319"/>
      <c r="F155" s="366" t="s">
        <v>1460</v>
      </c>
      <c r="G155" s="319"/>
      <c r="H155" s="365" t="s">
        <v>1493</v>
      </c>
      <c r="I155" s="365" t="s">
        <v>1456</v>
      </c>
      <c r="J155" s="365">
        <v>50</v>
      </c>
      <c r="K155" s="361"/>
    </row>
    <row r="156" spans="2:11" ht="15" customHeight="1">
      <c r="B156" s="341"/>
      <c r="C156" s="365" t="s">
        <v>1479</v>
      </c>
      <c r="D156" s="319"/>
      <c r="E156" s="319"/>
      <c r="F156" s="366" t="s">
        <v>1460</v>
      </c>
      <c r="G156" s="319"/>
      <c r="H156" s="365" t="s">
        <v>1493</v>
      </c>
      <c r="I156" s="365" t="s">
        <v>1456</v>
      </c>
      <c r="J156" s="365">
        <v>50</v>
      </c>
      <c r="K156" s="361"/>
    </row>
    <row r="157" spans="2:11" ht="15" customHeight="1">
      <c r="B157" s="341"/>
      <c r="C157" s="365" t="s">
        <v>111</v>
      </c>
      <c r="D157" s="319"/>
      <c r="E157" s="319"/>
      <c r="F157" s="366" t="s">
        <v>1454</v>
      </c>
      <c r="G157" s="319"/>
      <c r="H157" s="365" t="s">
        <v>1515</v>
      </c>
      <c r="I157" s="365" t="s">
        <v>1456</v>
      </c>
      <c r="J157" s="365" t="s">
        <v>1516</v>
      </c>
      <c r="K157" s="361"/>
    </row>
    <row r="158" spans="2:11" ht="15" customHeight="1">
      <c r="B158" s="341"/>
      <c r="C158" s="365" t="s">
        <v>1517</v>
      </c>
      <c r="D158" s="319"/>
      <c r="E158" s="319"/>
      <c r="F158" s="366" t="s">
        <v>1454</v>
      </c>
      <c r="G158" s="319"/>
      <c r="H158" s="365" t="s">
        <v>1518</v>
      </c>
      <c r="I158" s="365" t="s">
        <v>1488</v>
      </c>
      <c r="J158" s="365"/>
      <c r="K158" s="361"/>
    </row>
    <row r="159" spans="2:11" ht="15" customHeight="1">
      <c r="B159" s="367"/>
      <c r="C159" s="350"/>
      <c r="D159" s="350"/>
      <c r="E159" s="350"/>
      <c r="F159" s="350"/>
      <c r="G159" s="350"/>
      <c r="H159" s="350"/>
      <c r="I159" s="350"/>
      <c r="J159" s="350"/>
      <c r="K159" s="368"/>
    </row>
    <row r="160" spans="2:11" ht="18.75" customHeight="1">
      <c r="B160" s="312"/>
      <c r="C160" s="319"/>
      <c r="D160" s="319"/>
      <c r="E160" s="319"/>
      <c r="F160" s="340"/>
      <c r="G160" s="319"/>
      <c r="H160" s="319"/>
      <c r="I160" s="319"/>
      <c r="J160" s="319"/>
      <c r="K160" s="312"/>
    </row>
    <row r="161" spans="2:11" ht="18.75" customHeight="1">
      <c r="B161" s="326"/>
      <c r="C161" s="326"/>
      <c r="D161" s="326"/>
      <c r="E161" s="326"/>
      <c r="F161" s="326"/>
      <c r="G161" s="326"/>
      <c r="H161" s="326"/>
      <c r="I161" s="326"/>
      <c r="J161" s="326"/>
      <c r="K161" s="326"/>
    </row>
    <row r="162" spans="2:11" ht="7.5" customHeight="1">
      <c r="B162" s="301"/>
      <c r="C162" s="302"/>
      <c r="D162" s="302"/>
      <c r="E162" s="302"/>
      <c r="F162" s="302"/>
      <c r="G162" s="302"/>
      <c r="H162" s="302"/>
      <c r="I162" s="302"/>
      <c r="J162" s="302"/>
      <c r="K162" s="303"/>
    </row>
    <row r="163" spans="2:11" ht="45" customHeight="1">
      <c r="B163" s="305"/>
      <c r="C163" s="306" t="s">
        <v>1519</v>
      </c>
      <c r="D163" s="306"/>
      <c r="E163" s="306"/>
      <c r="F163" s="306"/>
      <c r="G163" s="306"/>
      <c r="H163" s="306"/>
      <c r="I163" s="306"/>
      <c r="J163" s="306"/>
      <c r="K163" s="307"/>
    </row>
    <row r="164" spans="2:11" ht="17.25" customHeight="1">
      <c r="B164" s="305"/>
      <c r="C164" s="333" t="s">
        <v>1448</v>
      </c>
      <c r="D164" s="333"/>
      <c r="E164" s="333"/>
      <c r="F164" s="333" t="s">
        <v>1449</v>
      </c>
      <c r="G164" s="369"/>
      <c r="H164" s="370" t="s">
        <v>138</v>
      </c>
      <c r="I164" s="370" t="s">
        <v>59</v>
      </c>
      <c r="J164" s="333" t="s">
        <v>1450</v>
      </c>
      <c r="K164" s="307"/>
    </row>
    <row r="165" spans="2:11" ht="17.25" customHeight="1">
      <c r="B165" s="308"/>
      <c r="C165" s="335" t="s">
        <v>1451</v>
      </c>
      <c r="D165" s="335"/>
      <c r="E165" s="335"/>
      <c r="F165" s="336" t="s">
        <v>1452</v>
      </c>
      <c r="G165" s="371"/>
      <c r="H165" s="372"/>
      <c r="I165" s="372"/>
      <c r="J165" s="335" t="s">
        <v>1453</v>
      </c>
      <c r="K165" s="310"/>
    </row>
    <row r="166" spans="2:11" ht="5.25" customHeight="1">
      <c r="B166" s="341"/>
      <c r="C166" s="338"/>
      <c r="D166" s="338"/>
      <c r="E166" s="338"/>
      <c r="F166" s="338"/>
      <c r="G166" s="339"/>
      <c r="H166" s="338"/>
      <c r="I166" s="338"/>
      <c r="J166" s="338"/>
      <c r="K166" s="361"/>
    </row>
    <row r="167" spans="2:11" ht="15" customHeight="1">
      <c r="B167" s="341"/>
      <c r="C167" s="319" t="s">
        <v>1457</v>
      </c>
      <c r="D167" s="319"/>
      <c r="E167" s="319"/>
      <c r="F167" s="340" t="s">
        <v>1454</v>
      </c>
      <c r="G167" s="319"/>
      <c r="H167" s="319" t="s">
        <v>1493</v>
      </c>
      <c r="I167" s="319" t="s">
        <v>1456</v>
      </c>
      <c r="J167" s="319">
        <v>120</v>
      </c>
      <c r="K167" s="361"/>
    </row>
    <row r="168" spans="2:11" ht="15" customHeight="1">
      <c r="B168" s="341"/>
      <c r="C168" s="319" t="s">
        <v>1502</v>
      </c>
      <c r="D168" s="319"/>
      <c r="E168" s="319"/>
      <c r="F168" s="340" t="s">
        <v>1454</v>
      </c>
      <c r="G168" s="319"/>
      <c r="H168" s="319" t="s">
        <v>1503</v>
      </c>
      <c r="I168" s="319" t="s">
        <v>1456</v>
      </c>
      <c r="J168" s="319" t="s">
        <v>1504</v>
      </c>
      <c r="K168" s="361"/>
    </row>
    <row r="169" spans="2:11" ht="15" customHeight="1">
      <c r="B169" s="341"/>
      <c r="C169" s="319" t="s">
        <v>85</v>
      </c>
      <c r="D169" s="319"/>
      <c r="E169" s="319"/>
      <c r="F169" s="340" t="s">
        <v>1454</v>
      </c>
      <c r="G169" s="319"/>
      <c r="H169" s="319" t="s">
        <v>1520</v>
      </c>
      <c r="I169" s="319" t="s">
        <v>1456</v>
      </c>
      <c r="J169" s="319" t="s">
        <v>1504</v>
      </c>
      <c r="K169" s="361"/>
    </row>
    <row r="170" spans="2:11" ht="15" customHeight="1">
      <c r="B170" s="341"/>
      <c r="C170" s="319" t="s">
        <v>1459</v>
      </c>
      <c r="D170" s="319"/>
      <c r="E170" s="319"/>
      <c r="F170" s="340" t="s">
        <v>1460</v>
      </c>
      <c r="G170" s="319"/>
      <c r="H170" s="319" t="s">
        <v>1520</v>
      </c>
      <c r="I170" s="319" t="s">
        <v>1456</v>
      </c>
      <c r="J170" s="319">
        <v>50</v>
      </c>
      <c r="K170" s="361"/>
    </row>
    <row r="171" spans="2:11" ht="15" customHeight="1">
      <c r="B171" s="341"/>
      <c r="C171" s="319" t="s">
        <v>1462</v>
      </c>
      <c r="D171" s="319"/>
      <c r="E171" s="319"/>
      <c r="F171" s="340" t="s">
        <v>1454</v>
      </c>
      <c r="G171" s="319"/>
      <c r="H171" s="319" t="s">
        <v>1520</v>
      </c>
      <c r="I171" s="319" t="s">
        <v>1464</v>
      </c>
      <c r="J171" s="319"/>
      <c r="K171" s="361"/>
    </row>
    <row r="172" spans="2:11" ht="15" customHeight="1">
      <c r="B172" s="341"/>
      <c r="C172" s="319" t="s">
        <v>1473</v>
      </c>
      <c r="D172" s="319"/>
      <c r="E172" s="319"/>
      <c r="F172" s="340" t="s">
        <v>1460</v>
      </c>
      <c r="G172" s="319"/>
      <c r="H172" s="319" t="s">
        <v>1520</v>
      </c>
      <c r="I172" s="319" t="s">
        <v>1456</v>
      </c>
      <c r="J172" s="319">
        <v>50</v>
      </c>
      <c r="K172" s="361"/>
    </row>
    <row r="173" spans="2:11" ht="15" customHeight="1">
      <c r="B173" s="341"/>
      <c r="C173" s="319" t="s">
        <v>1481</v>
      </c>
      <c r="D173" s="319"/>
      <c r="E173" s="319"/>
      <c r="F173" s="340" t="s">
        <v>1460</v>
      </c>
      <c r="G173" s="319"/>
      <c r="H173" s="319" t="s">
        <v>1520</v>
      </c>
      <c r="I173" s="319" t="s">
        <v>1456</v>
      </c>
      <c r="J173" s="319">
        <v>50</v>
      </c>
      <c r="K173" s="361"/>
    </row>
    <row r="174" spans="2:11" ht="15" customHeight="1">
      <c r="B174" s="341"/>
      <c r="C174" s="319" t="s">
        <v>1479</v>
      </c>
      <c r="D174" s="319"/>
      <c r="E174" s="319"/>
      <c r="F174" s="340" t="s">
        <v>1460</v>
      </c>
      <c r="G174" s="319"/>
      <c r="H174" s="319" t="s">
        <v>1520</v>
      </c>
      <c r="I174" s="319" t="s">
        <v>1456</v>
      </c>
      <c r="J174" s="319">
        <v>50</v>
      </c>
      <c r="K174" s="361"/>
    </row>
    <row r="175" spans="2:11" ht="15" customHeight="1">
      <c r="B175" s="341"/>
      <c r="C175" s="319" t="s">
        <v>137</v>
      </c>
      <c r="D175" s="319"/>
      <c r="E175" s="319"/>
      <c r="F175" s="340" t="s">
        <v>1454</v>
      </c>
      <c r="G175" s="319"/>
      <c r="H175" s="319" t="s">
        <v>1521</v>
      </c>
      <c r="I175" s="319" t="s">
        <v>1522</v>
      </c>
      <c r="J175" s="319"/>
      <c r="K175" s="361"/>
    </row>
    <row r="176" spans="2:11" ht="15" customHeight="1">
      <c r="B176" s="341"/>
      <c r="C176" s="319" t="s">
        <v>59</v>
      </c>
      <c r="D176" s="319"/>
      <c r="E176" s="319"/>
      <c r="F176" s="340" t="s">
        <v>1454</v>
      </c>
      <c r="G176" s="319"/>
      <c r="H176" s="319" t="s">
        <v>1523</v>
      </c>
      <c r="I176" s="319" t="s">
        <v>1524</v>
      </c>
      <c r="J176" s="319">
        <v>1</v>
      </c>
      <c r="K176" s="361"/>
    </row>
    <row r="177" spans="2:11" ht="15" customHeight="1">
      <c r="B177" s="341"/>
      <c r="C177" s="319" t="s">
        <v>55</v>
      </c>
      <c r="D177" s="319"/>
      <c r="E177" s="319"/>
      <c r="F177" s="340" t="s">
        <v>1454</v>
      </c>
      <c r="G177" s="319"/>
      <c r="H177" s="319" t="s">
        <v>1525</v>
      </c>
      <c r="I177" s="319" t="s">
        <v>1456</v>
      </c>
      <c r="J177" s="319">
        <v>20</v>
      </c>
      <c r="K177" s="361"/>
    </row>
    <row r="178" spans="2:11" ht="15" customHeight="1">
      <c r="B178" s="341"/>
      <c r="C178" s="319" t="s">
        <v>138</v>
      </c>
      <c r="D178" s="319"/>
      <c r="E178" s="319"/>
      <c r="F178" s="340" t="s">
        <v>1454</v>
      </c>
      <c r="G178" s="319"/>
      <c r="H178" s="319" t="s">
        <v>1526</v>
      </c>
      <c r="I178" s="319" t="s">
        <v>1456</v>
      </c>
      <c r="J178" s="319">
        <v>255</v>
      </c>
      <c r="K178" s="361"/>
    </row>
    <row r="179" spans="2:11" ht="15" customHeight="1">
      <c r="B179" s="341"/>
      <c r="C179" s="319" t="s">
        <v>139</v>
      </c>
      <c r="D179" s="319"/>
      <c r="E179" s="319"/>
      <c r="F179" s="340" t="s">
        <v>1454</v>
      </c>
      <c r="G179" s="319"/>
      <c r="H179" s="319" t="s">
        <v>1419</v>
      </c>
      <c r="I179" s="319" t="s">
        <v>1456</v>
      </c>
      <c r="J179" s="319">
        <v>10</v>
      </c>
      <c r="K179" s="361"/>
    </row>
    <row r="180" spans="2:11" ht="15" customHeight="1">
      <c r="B180" s="341"/>
      <c r="C180" s="319" t="s">
        <v>140</v>
      </c>
      <c r="D180" s="319"/>
      <c r="E180" s="319"/>
      <c r="F180" s="340" t="s">
        <v>1454</v>
      </c>
      <c r="G180" s="319"/>
      <c r="H180" s="319" t="s">
        <v>1527</v>
      </c>
      <c r="I180" s="319" t="s">
        <v>1488</v>
      </c>
      <c r="J180" s="319"/>
      <c r="K180" s="361"/>
    </row>
    <row r="181" spans="2:11" ht="15" customHeight="1">
      <c r="B181" s="341"/>
      <c r="C181" s="319" t="s">
        <v>1528</v>
      </c>
      <c r="D181" s="319"/>
      <c r="E181" s="319"/>
      <c r="F181" s="340" t="s">
        <v>1454</v>
      </c>
      <c r="G181" s="319"/>
      <c r="H181" s="319" t="s">
        <v>1529</v>
      </c>
      <c r="I181" s="319" t="s">
        <v>1488</v>
      </c>
      <c r="J181" s="319"/>
      <c r="K181" s="361"/>
    </row>
    <row r="182" spans="2:11" ht="15" customHeight="1">
      <c r="B182" s="341"/>
      <c r="C182" s="319" t="s">
        <v>1517</v>
      </c>
      <c r="D182" s="319"/>
      <c r="E182" s="319"/>
      <c r="F182" s="340" t="s">
        <v>1454</v>
      </c>
      <c r="G182" s="319"/>
      <c r="H182" s="319" t="s">
        <v>1530</v>
      </c>
      <c r="I182" s="319" t="s">
        <v>1488</v>
      </c>
      <c r="J182" s="319"/>
      <c r="K182" s="361"/>
    </row>
    <row r="183" spans="2:11" ht="15" customHeight="1">
      <c r="B183" s="341"/>
      <c r="C183" s="319" t="s">
        <v>142</v>
      </c>
      <c r="D183" s="319"/>
      <c r="E183" s="319"/>
      <c r="F183" s="340" t="s">
        <v>1460</v>
      </c>
      <c r="G183" s="319"/>
      <c r="H183" s="319" t="s">
        <v>1531</v>
      </c>
      <c r="I183" s="319" t="s">
        <v>1456</v>
      </c>
      <c r="J183" s="319">
        <v>50</v>
      </c>
      <c r="K183" s="361"/>
    </row>
    <row r="184" spans="2:11" ht="15" customHeight="1">
      <c r="B184" s="341"/>
      <c r="C184" s="319" t="s">
        <v>1532</v>
      </c>
      <c r="D184" s="319"/>
      <c r="E184" s="319"/>
      <c r="F184" s="340" t="s">
        <v>1460</v>
      </c>
      <c r="G184" s="319"/>
      <c r="H184" s="319" t="s">
        <v>1533</v>
      </c>
      <c r="I184" s="319" t="s">
        <v>1534</v>
      </c>
      <c r="J184" s="319"/>
      <c r="K184" s="361"/>
    </row>
    <row r="185" spans="2:11" ht="15" customHeight="1">
      <c r="B185" s="341"/>
      <c r="C185" s="319" t="s">
        <v>1535</v>
      </c>
      <c r="D185" s="319"/>
      <c r="E185" s="319"/>
      <c r="F185" s="340" t="s">
        <v>1460</v>
      </c>
      <c r="G185" s="319"/>
      <c r="H185" s="319" t="s">
        <v>1536</v>
      </c>
      <c r="I185" s="319" t="s">
        <v>1534</v>
      </c>
      <c r="J185" s="319"/>
      <c r="K185" s="361"/>
    </row>
    <row r="186" spans="2:11" ht="15" customHeight="1">
      <c r="B186" s="341"/>
      <c r="C186" s="319" t="s">
        <v>1537</v>
      </c>
      <c r="D186" s="319"/>
      <c r="E186" s="319"/>
      <c r="F186" s="340" t="s">
        <v>1460</v>
      </c>
      <c r="G186" s="319"/>
      <c r="H186" s="319" t="s">
        <v>1538</v>
      </c>
      <c r="I186" s="319" t="s">
        <v>1534</v>
      </c>
      <c r="J186" s="319"/>
      <c r="K186" s="361"/>
    </row>
    <row r="187" spans="2:11" ht="15" customHeight="1">
      <c r="B187" s="341"/>
      <c r="C187" s="373" t="s">
        <v>1539</v>
      </c>
      <c r="D187" s="319"/>
      <c r="E187" s="319"/>
      <c r="F187" s="340" t="s">
        <v>1460</v>
      </c>
      <c r="G187" s="319"/>
      <c r="H187" s="319" t="s">
        <v>1540</v>
      </c>
      <c r="I187" s="319" t="s">
        <v>1541</v>
      </c>
      <c r="J187" s="374" t="s">
        <v>1542</v>
      </c>
      <c r="K187" s="361"/>
    </row>
    <row r="188" spans="2:11" ht="15" customHeight="1">
      <c r="B188" s="341"/>
      <c r="C188" s="325" t="s">
        <v>44</v>
      </c>
      <c r="D188" s="319"/>
      <c r="E188" s="319"/>
      <c r="F188" s="340" t="s">
        <v>1454</v>
      </c>
      <c r="G188" s="319"/>
      <c r="H188" s="312" t="s">
        <v>1543</v>
      </c>
      <c r="I188" s="319" t="s">
        <v>1544</v>
      </c>
      <c r="J188" s="319"/>
      <c r="K188" s="361"/>
    </row>
    <row r="189" spans="2:11" ht="15" customHeight="1">
      <c r="B189" s="341"/>
      <c r="C189" s="325" t="s">
        <v>1545</v>
      </c>
      <c r="D189" s="319"/>
      <c r="E189" s="319"/>
      <c r="F189" s="340" t="s">
        <v>1454</v>
      </c>
      <c r="G189" s="319"/>
      <c r="H189" s="319" t="s">
        <v>1546</v>
      </c>
      <c r="I189" s="319" t="s">
        <v>1488</v>
      </c>
      <c r="J189" s="319"/>
      <c r="K189" s="361"/>
    </row>
    <row r="190" spans="2:11" ht="15" customHeight="1">
      <c r="B190" s="341"/>
      <c r="C190" s="325" t="s">
        <v>1547</v>
      </c>
      <c r="D190" s="319"/>
      <c r="E190" s="319"/>
      <c r="F190" s="340" t="s">
        <v>1454</v>
      </c>
      <c r="G190" s="319"/>
      <c r="H190" s="319" t="s">
        <v>1548</v>
      </c>
      <c r="I190" s="319" t="s">
        <v>1488</v>
      </c>
      <c r="J190" s="319"/>
      <c r="K190" s="361"/>
    </row>
    <row r="191" spans="2:11" ht="15" customHeight="1">
      <c r="B191" s="341"/>
      <c r="C191" s="325" t="s">
        <v>1549</v>
      </c>
      <c r="D191" s="319"/>
      <c r="E191" s="319"/>
      <c r="F191" s="340" t="s">
        <v>1460</v>
      </c>
      <c r="G191" s="319"/>
      <c r="H191" s="319" t="s">
        <v>1550</v>
      </c>
      <c r="I191" s="319" t="s">
        <v>1488</v>
      </c>
      <c r="J191" s="319"/>
      <c r="K191" s="361"/>
    </row>
    <row r="192" spans="2:11" ht="15" customHeight="1">
      <c r="B192" s="367"/>
      <c r="C192" s="375"/>
      <c r="D192" s="350"/>
      <c r="E192" s="350"/>
      <c r="F192" s="350"/>
      <c r="G192" s="350"/>
      <c r="H192" s="350"/>
      <c r="I192" s="350"/>
      <c r="J192" s="350"/>
      <c r="K192" s="368"/>
    </row>
    <row r="193" spans="2:11" ht="18.75" customHeight="1">
      <c r="B193" s="312"/>
      <c r="C193" s="319"/>
      <c r="D193" s="319"/>
      <c r="E193" s="319"/>
      <c r="F193" s="340"/>
      <c r="G193" s="319"/>
      <c r="H193" s="319"/>
      <c r="I193" s="319"/>
      <c r="J193" s="319"/>
      <c r="K193" s="312"/>
    </row>
    <row r="194" spans="2:11" ht="18.75" customHeight="1">
      <c r="B194" s="312"/>
      <c r="C194" s="319"/>
      <c r="D194" s="319"/>
      <c r="E194" s="319"/>
      <c r="F194" s="340"/>
      <c r="G194" s="319"/>
      <c r="H194" s="319"/>
      <c r="I194" s="319"/>
      <c r="J194" s="319"/>
      <c r="K194" s="312"/>
    </row>
    <row r="195" spans="2:11" ht="18.75" customHeight="1">
      <c r="B195" s="326"/>
      <c r="C195" s="326"/>
      <c r="D195" s="326"/>
      <c r="E195" s="326"/>
      <c r="F195" s="326"/>
      <c r="G195" s="326"/>
      <c r="H195" s="326"/>
      <c r="I195" s="326"/>
      <c r="J195" s="326"/>
      <c r="K195" s="326"/>
    </row>
    <row r="196" spans="2:11" ht="13.5">
      <c r="B196" s="301"/>
      <c r="C196" s="302"/>
      <c r="D196" s="302"/>
      <c r="E196" s="302"/>
      <c r="F196" s="302"/>
      <c r="G196" s="302"/>
      <c r="H196" s="302"/>
      <c r="I196" s="302"/>
      <c r="J196" s="302"/>
      <c r="K196" s="303"/>
    </row>
    <row r="197" spans="2:11" ht="21" customHeight="1">
      <c r="B197" s="305"/>
      <c r="C197" s="306" t="s">
        <v>1551</v>
      </c>
      <c r="D197" s="306"/>
      <c r="E197" s="306"/>
      <c r="F197" s="306"/>
      <c r="G197" s="306"/>
      <c r="H197" s="306"/>
      <c r="I197" s="306"/>
      <c r="J197" s="306"/>
      <c r="K197" s="307"/>
    </row>
    <row r="198" spans="2:11" ht="25.5" customHeight="1">
      <c r="B198" s="305"/>
      <c r="C198" s="376" t="s">
        <v>1552</v>
      </c>
      <c r="D198" s="376"/>
      <c r="E198" s="376"/>
      <c r="F198" s="376" t="s">
        <v>1553</v>
      </c>
      <c r="G198" s="377"/>
      <c r="H198" s="376" t="s">
        <v>1554</v>
      </c>
      <c r="I198" s="376"/>
      <c r="J198" s="376"/>
      <c r="K198" s="307"/>
    </row>
    <row r="199" spans="2:11" ht="5.25" customHeight="1">
      <c r="B199" s="341"/>
      <c r="C199" s="338"/>
      <c r="D199" s="338"/>
      <c r="E199" s="338"/>
      <c r="F199" s="338"/>
      <c r="G199" s="319"/>
      <c r="H199" s="338"/>
      <c r="I199" s="338"/>
      <c r="J199" s="338"/>
      <c r="K199" s="361"/>
    </row>
    <row r="200" spans="2:11" ht="15" customHeight="1">
      <c r="B200" s="341"/>
      <c r="C200" s="319" t="s">
        <v>1544</v>
      </c>
      <c r="D200" s="319"/>
      <c r="E200" s="319"/>
      <c r="F200" s="340" t="s">
        <v>45</v>
      </c>
      <c r="G200" s="319"/>
      <c r="H200" s="319" t="s">
        <v>1555</v>
      </c>
      <c r="I200" s="319"/>
      <c r="J200" s="319"/>
      <c r="K200" s="361"/>
    </row>
    <row r="201" spans="2:11" ht="15" customHeight="1">
      <c r="B201" s="341"/>
      <c r="C201" s="347"/>
      <c r="D201" s="319"/>
      <c r="E201" s="319"/>
      <c r="F201" s="340" t="s">
        <v>46</v>
      </c>
      <c r="G201" s="319"/>
      <c r="H201" s="319" t="s">
        <v>1556</v>
      </c>
      <c r="I201" s="319"/>
      <c r="J201" s="319"/>
      <c r="K201" s="361"/>
    </row>
    <row r="202" spans="2:11" ht="15" customHeight="1">
      <c r="B202" s="341"/>
      <c r="C202" s="347"/>
      <c r="D202" s="319"/>
      <c r="E202" s="319"/>
      <c r="F202" s="340" t="s">
        <v>49</v>
      </c>
      <c r="G202" s="319"/>
      <c r="H202" s="319" t="s">
        <v>1557</v>
      </c>
      <c r="I202" s="319"/>
      <c r="J202" s="319"/>
      <c r="K202" s="361"/>
    </row>
    <row r="203" spans="2:11" ht="15" customHeight="1">
      <c r="B203" s="341"/>
      <c r="C203" s="319"/>
      <c r="D203" s="319"/>
      <c r="E203" s="319"/>
      <c r="F203" s="340" t="s">
        <v>47</v>
      </c>
      <c r="G203" s="319"/>
      <c r="H203" s="319" t="s">
        <v>1558</v>
      </c>
      <c r="I203" s="319"/>
      <c r="J203" s="319"/>
      <c r="K203" s="361"/>
    </row>
    <row r="204" spans="2:11" ht="15" customHeight="1">
      <c r="B204" s="341"/>
      <c r="C204" s="319"/>
      <c r="D204" s="319"/>
      <c r="E204" s="319"/>
      <c r="F204" s="340" t="s">
        <v>48</v>
      </c>
      <c r="G204" s="319"/>
      <c r="H204" s="319" t="s">
        <v>1559</v>
      </c>
      <c r="I204" s="319"/>
      <c r="J204" s="319"/>
      <c r="K204" s="361"/>
    </row>
    <row r="205" spans="2:11" ht="15" customHeight="1">
      <c r="B205" s="341"/>
      <c r="C205" s="319"/>
      <c r="D205" s="319"/>
      <c r="E205" s="319"/>
      <c r="F205" s="340"/>
      <c r="G205" s="319"/>
      <c r="H205" s="319"/>
      <c r="I205" s="319"/>
      <c r="J205" s="319"/>
      <c r="K205" s="361"/>
    </row>
    <row r="206" spans="2:11" ht="15" customHeight="1">
      <c r="B206" s="341"/>
      <c r="C206" s="319" t="s">
        <v>1500</v>
      </c>
      <c r="D206" s="319"/>
      <c r="E206" s="319"/>
      <c r="F206" s="340" t="s">
        <v>79</v>
      </c>
      <c r="G206" s="319"/>
      <c r="H206" s="319" t="s">
        <v>1560</v>
      </c>
      <c r="I206" s="319"/>
      <c r="J206" s="319"/>
      <c r="K206" s="361"/>
    </row>
    <row r="207" spans="2:11" ht="15" customHeight="1">
      <c r="B207" s="341"/>
      <c r="C207" s="347"/>
      <c r="D207" s="319"/>
      <c r="E207" s="319"/>
      <c r="F207" s="340" t="s">
        <v>1400</v>
      </c>
      <c r="G207" s="319"/>
      <c r="H207" s="319" t="s">
        <v>1401</v>
      </c>
      <c r="I207" s="319"/>
      <c r="J207" s="319"/>
      <c r="K207" s="361"/>
    </row>
    <row r="208" spans="2:11" ht="15" customHeight="1">
      <c r="B208" s="341"/>
      <c r="C208" s="319"/>
      <c r="D208" s="319"/>
      <c r="E208" s="319"/>
      <c r="F208" s="340" t="s">
        <v>1398</v>
      </c>
      <c r="G208" s="319"/>
      <c r="H208" s="319" t="s">
        <v>1561</v>
      </c>
      <c r="I208" s="319"/>
      <c r="J208" s="319"/>
      <c r="K208" s="361"/>
    </row>
    <row r="209" spans="2:11" ht="15" customHeight="1">
      <c r="B209" s="378"/>
      <c r="C209" s="347"/>
      <c r="D209" s="347"/>
      <c r="E209" s="347"/>
      <c r="F209" s="340" t="s">
        <v>1402</v>
      </c>
      <c r="G209" s="325"/>
      <c r="H209" s="365" t="s">
        <v>97</v>
      </c>
      <c r="I209" s="365"/>
      <c r="J209" s="365"/>
      <c r="K209" s="379"/>
    </row>
    <row r="210" spans="2:11" ht="15" customHeight="1">
      <c r="B210" s="378"/>
      <c r="C210" s="347"/>
      <c r="D210" s="347"/>
      <c r="E210" s="347"/>
      <c r="F210" s="340" t="s">
        <v>1403</v>
      </c>
      <c r="G210" s="325"/>
      <c r="H210" s="365" t="s">
        <v>1562</v>
      </c>
      <c r="I210" s="365"/>
      <c r="J210" s="365"/>
      <c r="K210" s="379"/>
    </row>
    <row r="211" spans="2:11" ht="15" customHeight="1">
      <c r="B211" s="378"/>
      <c r="C211" s="347"/>
      <c r="D211" s="347"/>
      <c r="E211" s="347"/>
      <c r="F211" s="380"/>
      <c r="G211" s="325"/>
      <c r="H211" s="381"/>
      <c r="I211" s="381"/>
      <c r="J211" s="381"/>
      <c r="K211" s="379"/>
    </row>
    <row r="212" spans="2:11" ht="15" customHeight="1">
      <c r="B212" s="378"/>
      <c r="C212" s="319" t="s">
        <v>1524</v>
      </c>
      <c r="D212" s="347"/>
      <c r="E212" s="347"/>
      <c r="F212" s="340">
        <v>1</v>
      </c>
      <c r="G212" s="325"/>
      <c r="H212" s="365" t="s">
        <v>1563</v>
      </c>
      <c r="I212" s="365"/>
      <c r="J212" s="365"/>
      <c r="K212" s="379"/>
    </row>
    <row r="213" spans="2:11" ht="15" customHeight="1">
      <c r="B213" s="378"/>
      <c r="C213" s="347"/>
      <c r="D213" s="347"/>
      <c r="E213" s="347"/>
      <c r="F213" s="340">
        <v>2</v>
      </c>
      <c r="G213" s="325"/>
      <c r="H213" s="365" t="s">
        <v>1564</v>
      </c>
      <c r="I213" s="365"/>
      <c r="J213" s="365"/>
      <c r="K213" s="379"/>
    </row>
    <row r="214" spans="2:11" ht="15" customHeight="1">
      <c r="B214" s="378"/>
      <c r="C214" s="347"/>
      <c r="D214" s="347"/>
      <c r="E214" s="347"/>
      <c r="F214" s="340">
        <v>3</v>
      </c>
      <c r="G214" s="325"/>
      <c r="H214" s="365" t="s">
        <v>1565</v>
      </c>
      <c r="I214" s="365"/>
      <c r="J214" s="365"/>
      <c r="K214" s="379"/>
    </row>
    <row r="215" spans="2:11" ht="15" customHeight="1">
      <c r="B215" s="378"/>
      <c r="C215" s="347"/>
      <c r="D215" s="347"/>
      <c r="E215" s="347"/>
      <c r="F215" s="340">
        <v>4</v>
      </c>
      <c r="G215" s="325"/>
      <c r="H215" s="365" t="s">
        <v>1566</v>
      </c>
      <c r="I215" s="365"/>
      <c r="J215" s="365"/>
      <c r="K215" s="379"/>
    </row>
    <row r="216" spans="2:11" ht="12.75" customHeight="1">
      <c r="B216" s="382"/>
      <c r="C216" s="383"/>
      <c r="D216" s="383"/>
      <c r="E216" s="383"/>
      <c r="F216" s="383"/>
      <c r="G216" s="383"/>
      <c r="H216" s="383"/>
      <c r="I216" s="383"/>
      <c r="J216" s="383"/>
      <c r="K216" s="384"/>
    </row>
  </sheetData>
  <mergeCells count="77">
    <mergeCell ref="C3:J3"/>
    <mergeCell ref="C4:J4"/>
    <mergeCell ref="C6:J6"/>
    <mergeCell ref="C7:J7"/>
    <mergeCell ref="C9:J9"/>
    <mergeCell ref="D10:J10"/>
    <mergeCell ref="D11:J11"/>
    <mergeCell ref="D13:J13"/>
    <mergeCell ref="D14:J14"/>
    <mergeCell ref="D15:J15"/>
    <mergeCell ref="F16:J16"/>
    <mergeCell ref="F17:J17"/>
    <mergeCell ref="F18:J18"/>
    <mergeCell ref="F19:J19"/>
    <mergeCell ref="F20:J20"/>
    <mergeCell ref="F21:J21"/>
    <mergeCell ref="C23:J23"/>
    <mergeCell ref="C24:J24"/>
    <mergeCell ref="D25:J25"/>
    <mergeCell ref="D26:J26"/>
    <mergeCell ref="D28:J28"/>
    <mergeCell ref="D29:J29"/>
    <mergeCell ref="D31:J31"/>
    <mergeCell ref="D32:J32"/>
    <mergeCell ref="D33:J33"/>
    <mergeCell ref="G34:J34"/>
    <mergeCell ref="G35:J35"/>
    <mergeCell ref="G36:J36"/>
    <mergeCell ref="G37:J37"/>
    <mergeCell ref="G38:J38"/>
    <mergeCell ref="G39:J39"/>
    <mergeCell ref="G40:J40"/>
    <mergeCell ref="G41:J41"/>
    <mergeCell ref="G42:J42"/>
    <mergeCell ref="G43:J43"/>
    <mergeCell ref="D45:J45"/>
    <mergeCell ref="E46:J46"/>
    <mergeCell ref="E47:J47"/>
    <mergeCell ref="E48:J48"/>
    <mergeCell ref="D49:J49"/>
    <mergeCell ref="C50:J50"/>
    <mergeCell ref="C52:J52"/>
    <mergeCell ref="C53:J53"/>
    <mergeCell ref="C55:J55"/>
    <mergeCell ref="D56:J56"/>
    <mergeCell ref="D57:J57"/>
    <mergeCell ref="D58:J58"/>
    <mergeCell ref="D59:J59"/>
    <mergeCell ref="D60:J60"/>
    <mergeCell ref="D61:J61"/>
    <mergeCell ref="D63:J63"/>
    <mergeCell ref="D64:J64"/>
    <mergeCell ref="D65:J65"/>
    <mergeCell ref="D66:J66"/>
    <mergeCell ref="D67:J67"/>
    <mergeCell ref="D68:J68"/>
    <mergeCell ref="C73:J73"/>
    <mergeCell ref="C100:J100"/>
    <mergeCell ref="C120:J120"/>
    <mergeCell ref="C145:J145"/>
    <mergeCell ref="C163:J163"/>
    <mergeCell ref="C197:J197"/>
    <mergeCell ref="H198:J198"/>
    <mergeCell ref="H200:J200"/>
    <mergeCell ref="H201:J201"/>
    <mergeCell ref="H202:J202"/>
    <mergeCell ref="H203:J203"/>
    <mergeCell ref="H204:J204"/>
    <mergeCell ref="H206:J206"/>
    <mergeCell ref="H207:J207"/>
    <mergeCell ref="H208:J208"/>
    <mergeCell ref="H209:J209"/>
    <mergeCell ref="H210:J210"/>
    <mergeCell ref="H212:J212"/>
    <mergeCell ref="H213:J213"/>
    <mergeCell ref="H214:J214"/>
    <mergeCell ref="H215:J215"/>
  </mergeCells>
  <printOptions/>
  <pageMargins left="0.590277777777778" right="0.590277777777778" top="0.590277777777778" bottom="0.590277777777778" header="0.511805555555555" footer="0.511805555555555"/>
  <pageSetup fitToHeight="1" fitToWidth="1" horizontalDpi="300" verticalDpi="300" orientation="portrait" paperSize="9" copies="1"/>
</worksheet>
</file>

<file path=docProps/app.xml><?xml version="1.0" encoding="utf-8"?>
<Properties xmlns="http://schemas.openxmlformats.org/officeDocument/2006/extended-properties" xmlns:vt="http://schemas.openxmlformats.org/officeDocument/2006/docPropsVTypes">
  <Application>LibreOffice/5.3.6.1$Windows_X86_64 LibreOffice_project/686f202eff87ef707079aeb7f485847613344eb7</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pc2013\Adam Kurdík</dc:creator>
  <cp:keywords/>
  <dc:description/>
  <cp:lastModifiedBy/>
  <dcterms:created xsi:type="dcterms:W3CDTF">2017-11-23T14:31:24Z</dcterms:created>
  <dcterms:modified xsi:type="dcterms:W3CDTF">2017-11-23T15:32:33Z</dcterms:modified>
  <cp:category/>
  <cp:version/>
  <cp:contentType/>
  <cp:contentStatus/>
  <cp:revision>1</cp:revision>
</cp:coreProperties>
</file>