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01 - Oprava balvanit..." sheetId="2" r:id="rId2"/>
    <sheet name="SO - 02 - Jímkování" sheetId="3" r:id="rId3"/>
    <sheet name="SO - 03 - Příjezdová komu..." sheetId="4" r:id="rId4"/>
    <sheet name="SO - 04 - Břehová a dopro..." sheetId="5" r:id="rId5"/>
    <sheet name="VON - Vedlejší a ostatní ..." sheetId="6" r:id="rId6"/>
  </sheets>
  <definedNames>
    <definedName name="_xlnm.Print_Area" localSheetId="0">'Rekapitulace stavby'!$C$4:$AP$70,'Rekapitulace stavby'!$C$76:$AP$100</definedName>
    <definedName name="_xlnm.Print_Area" localSheetId="1">'SO - 01 - Oprava balvanit...'!$C$4:$Q$70,'SO - 01 - Oprava balvanit...'!$C$76:$Q$107,'SO - 01 - Oprava balvanit...'!$C$113:$Q$224</definedName>
    <definedName name="_xlnm.Print_Area" localSheetId="2">'SO - 02 - Jímkování'!$C$4:$Q$70,'SO - 02 - Jímkování'!$C$76:$Q$106,'SO - 02 - Jímkování'!$C$112:$Q$232</definedName>
    <definedName name="_xlnm.Print_Area" localSheetId="3">'SO - 03 - Příjezdová komu...'!$C$4:$Q$70,'SO - 03 - Příjezdová komu...'!$C$76:$Q$104,'SO - 03 - Příjezdová komu...'!$C$110:$Q$147</definedName>
    <definedName name="_xlnm.Print_Area" localSheetId="4">'SO - 04 - Břehová a dopro...'!$C$4:$Q$70,'SO - 04 - Břehová a dopro...'!$C$76:$Q$102,'SO - 04 - Břehová a dopro...'!$C$108:$Q$229</definedName>
    <definedName name="_xlnm.Print_Area" localSheetId="5">'VON - Vedlejší a ostatní ...'!$C$4:$Q$70,'VON - Vedlejší a ostatní ...'!$C$76:$Q$101,'VON - Vedlejší a ostatní ...'!$C$107:$Q$183</definedName>
    <definedName name="_xlnm.Print_Titles" localSheetId="0">'Rekapitulace stavby'!$85:$85</definedName>
    <definedName name="_xlnm.Print_Titles" localSheetId="1">'SO - 01 - Oprava balvanit...'!$123:$123</definedName>
    <definedName name="_xlnm.Print_Titles" localSheetId="2">'SO - 02 - Jímkování'!$122:$122</definedName>
    <definedName name="_xlnm.Print_Titles" localSheetId="3">'SO - 03 - Příjezdová komu...'!$120:$120</definedName>
    <definedName name="_xlnm.Print_Titles" localSheetId="4">'SO - 04 - Břehová a dopro...'!$118:$118</definedName>
    <definedName name="_xlnm.Print_Titles" localSheetId="5">'VON - Vedlejší a ostatní ...'!$117:$117</definedName>
  </definedNames>
  <calcPr fullCalcOnLoad="1"/>
</workbook>
</file>

<file path=xl/sharedStrings.xml><?xml version="1.0" encoding="utf-8"?>
<sst xmlns="http://schemas.openxmlformats.org/spreadsheetml/2006/main" count="4955" uniqueCount="764">
  <si>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</si>
  <si>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</si>
  <si>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</si>
  <si>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</si>
  <si>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</si>
  <si>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</si>
  <si>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</si>
  <si>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</si>
  <si>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</si>
  <si>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</si>
  <si>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</si>
  <si>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</si>
  <si>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</si>
  <si>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</si>
  <si>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</si>
  <si>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</si>
  <si>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</si>
  <si>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03/17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</si>
  <si>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</si>
  <si>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</si>
  <si>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Ostravice-Staré Město, km 26,250 - 26,400</t>
  </si>
  <si>
    <t>JKSO:</t>
  </si>
  <si>
    <t/>
  </si>
  <si>
    <t>CC-CZ:</t>
  </si>
  <si>
    <t>21524</t>
  </si>
  <si>
    <t>Místo:</t>
  </si>
  <si>
    <t>Staré Město</t>
  </si>
  <si>
    <t>Datum:</t>
  </si>
  <si>
    <t>10. 3. 2017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</si>
  <si>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</si>
  <si>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</si>
  <si>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</si>
  <si>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</si>
  <si>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</si>
  <si>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</si>
  <si>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</si>
  <si>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Ing. Dalibor Rajnoch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</si>
  <si>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</si>
  <si>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</si>
  <si>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</si>
  <si>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</si>
  <si>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</si>
  <si>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</si>
  <si>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</si>
  <si>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</si>
  <si>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</si>
  <si>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</si>
  <si>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</si>
  <si>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</si>
  <si>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</si>
  <si>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</si>
  <si>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</si>
  <si>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</si>
  <si>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</si>
  <si>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</si>
  <si>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</si>
  <si>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</si>
  <si>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</si>
  <si>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</si>
  <si>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</si>
  <si>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</si>
  <si>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</si>
  <si>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</si>
  <si>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</si>
  <si>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</si>
  <si>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</si>
  <si>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</si>
  <si>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</si>
  <si>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</si>
  <si>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</si>
  <si>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</si>
  <si>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</si>
  <si>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</si>
  <si>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</si>
  <si>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</si>
  <si>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</si>
  <si>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</si>
  <si>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</si>
  <si>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</si>
  <si>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</si>
  <si>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</si>
  <si>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</si>
  <si>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{5b5932da-10b3-42d2-a637-758ae3575e28}</t>
  </si>
  <si>
    <t>{00000000-0000-0000-0000-000000000000}</t>
  </si>
  <si>
    <t>/</t>
  </si>
  <si>
    <t>SO - 01</t>
  </si>
  <si>
    <t>Oprava balvanitého skluzu</t>
  </si>
  <si>
    <t>1</t>
  </si>
  <si>
    <t>{c288ea26-5819-4604-811b-b75f2bab1c7b}</t>
  </si>
  <si>
    <t>SO - 02</t>
  </si>
  <si>
    <t>Jímkování</t>
  </si>
  <si>
    <t>{0952d487-2a98-418c-9271-b82d0e05a6d7}</t>
  </si>
  <si>
    <t>SO - 03</t>
  </si>
  <si>
    <t>Příjezdová komunikace</t>
  </si>
  <si>
    <t>{e673fe0a-d087-41e6-b204-78a840f2556b}</t>
  </si>
  <si>
    <t>SO - 04</t>
  </si>
  <si>
    <t>Břehová a doprovodná vegetace</t>
  </si>
  <si>
    <t>{81a66463-e878-45ac-b3d0-bc006d355499}</t>
  </si>
  <si>
    <t>VON</t>
  </si>
  <si>
    <t>Vedlejší a ostatní náklady</t>
  </si>
  <si>
    <t>{0aa99fb5-26b7-4eb7-96e8-88daeab37815}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</si>
  <si>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</si>
  <si>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</si>
  <si>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</si>
  <si>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</si>
  <si>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</si>
  <si>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</si>
  <si>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</si>
  <si>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</si>
  <si>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</si>
  <si>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</si>
  <si>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</si>
  <si>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</si>
  <si>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</si>
  <si>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</si>
  <si>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rýhy</t>
  </si>
  <si>
    <t>rýhy pro závázání prahu</t>
  </si>
  <si>
    <t>17,6</t>
  </si>
  <si>
    <t>2</t>
  </si>
  <si>
    <t>panely</t>
  </si>
  <si>
    <t>31,5</t>
  </si>
  <si>
    <t>KRYCÍ LIST ROZPOČTU</t>
  </si>
  <si>
    <t>Objekt:</t>
  </si>
  <si>
    <t>SO - 01 - Oprava balvanitého skluzu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</si>
  <si>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</si>
  <si>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</si>
  <si>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</si>
  <si>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</si>
  <si>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</si>
  <si>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</si>
  <si>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</si>
  <si>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</si>
  <si>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</si>
  <si>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</si>
  <si>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</si>
  <si>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</si>
  <si>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</si>
  <si>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</si>
  <si>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</si>
  <si>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</si>
  <si>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</si>
  <si>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</si>
  <si>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</si>
  <si>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</si>
  <si>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</si>
  <si>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</si>
  <si>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</si>
  <si>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</si>
  <si>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</si>
  <si>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</si>
  <si>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</si>
  <si>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</si>
  <si>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</si>
  <si>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</si>
  <si>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</si>
  <si>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</si>
  <si>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</si>
  <si>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</si>
  <si>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</si>
  <si>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</si>
  <si>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</si>
  <si>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</si>
  <si>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</si>
  <si>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</si>
  <si>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113151111</t>
  </si>
  <si>
    <t>Rozebrání zpevněných ploch ze silničních dílců</t>
  </si>
  <si>
    <t>m2</t>
  </si>
  <si>
    <t>4</t>
  </si>
  <si>
    <t>-1814222977</t>
  </si>
  <si>
    <t>sjezd do koryta</t>
  </si>
  <si>
    <t>VV</t>
  </si>
  <si>
    <t>7*3*1,5</t>
  </si>
  <si>
    <t>Součet</t>
  </si>
  <si>
    <t>114203104</t>
  </si>
  <si>
    <t>Rozebrání záhozů a rovnanin na sucho</t>
  </si>
  <si>
    <t>m3</t>
  </si>
  <si>
    <t>-1871778526</t>
  </si>
  <si>
    <t>břehový zához v místě zavázání prahu</t>
  </si>
  <si>
    <t>6,4*2*2</t>
  </si>
  <si>
    <t>zához ve dně (závěrový koberec, zbytky balvanitého skluzu)</t>
  </si>
  <si>
    <t>11,2*42,0+6,0*24,0+4,0*6,0</t>
  </si>
  <si>
    <t>3</t>
  </si>
  <si>
    <t>122201101</t>
  </si>
  <si>
    <t>Odkopávky a prokopávky nezapažené v hornině tř. 3 objem do 100 m3</t>
  </si>
  <si>
    <t>-1048548273</t>
  </si>
  <si>
    <t>odstranění sjezdu</t>
  </si>
  <si>
    <t>10*3*0,5</t>
  </si>
  <si>
    <t>124203101</t>
  </si>
  <si>
    <t>Vykopávky do 1000 m3 pro koryta vodotečí v hornině tř. 3</t>
  </si>
  <si>
    <t>170133780</t>
  </si>
  <si>
    <t>dnové nánosy v místě skluzu</t>
  </si>
  <si>
    <t>nanosy</t>
  </si>
  <si>
    <t>7,5*6,0</t>
  </si>
  <si>
    <t>5</t>
  </si>
  <si>
    <t>132201201</t>
  </si>
  <si>
    <t>Hloubení rýh š do 2000 mm v hornině tř. 3 objemu do 100 m3</t>
  </si>
  <si>
    <t>359789136</t>
  </si>
  <si>
    <t>pro zavázání prahu</t>
  </si>
  <si>
    <t>4,4*2*2</t>
  </si>
  <si>
    <t>6</t>
  </si>
  <si>
    <t>162201102</t>
  </si>
  <si>
    <t>Vodorovné přemístění do 50 m výkopku/sypaniny z horniny tř. 1 až 4</t>
  </si>
  <si>
    <t>-1263065625</t>
  </si>
  <si>
    <t>zemina z dočasného sjezdu zpět na původní místo</t>
  </si>
  <si>
    <t>7</t>
  </si>
  <si>
    <t>171101131</t>
  </si>
  <si>
    <t>Uložení sypaniny z hornin nesoudržných a soudržných střídavě do násypů zhutněných</t>
  </si>
  <si>
    <t>-1731621021</t>
  </si>
  <si>
    <t>sjezd do koryta (použita zemina z dnových nánosů a z rýh okolo zavázání prahu)</t>
  </si>
  <si>
    <t>8</t>
  </si>
  <si>
    <t>174101101</t>
  </si>
  <si>
    <t>Zásyp jam, šachet rýh nebo kolem objektů sypaninou se zhutněním</t>
  </si>
  <si>
    <t>1206868007</t>
  </si>
  <si>
    <t>zasyp zavázání prahu</t>
  </si>
  <si>
    <t>9</t>
  </si>
  <si>
    <t>232312111</t>
  </si>
  <si>
    <t>Opracování pilot ze dřeva D nad 120 mm</t>
  </si>
  <si>
    <t>204511758</t>
  </si>
  <si>
    <t>piloty průměr 250 mm, délky 3,0 m, celkem 21 ks</t>
  </si>
  <si>
    <t>21*0,125*0,125*3,14*3,0</t>
  </si>
  <si>
    <t>kulatiny průměr 250 mm, délky 41 m. celkem 5 ks</t>
  </si>
  <si>
    <t>5*0,125*0,125*3,14*41,0</t>
  </si>
  <si>
    <t>10</t>
  </si>
  <si>
    <t>M</t>
  </si>
  <si>
    <t>311971070</t>
  </si>
  <si>
    <t>tyč závitová pozinkovaná 4.6 M20 x 1000 mm</t>
  </si>
  <si>
    <t>kus</t>
  </si>
  <si>
    <t>1991042336</t>
  </si>
  <si>
    <t>pro kotvení dřevěné konstukce prahu</t>
  </si>
  <si>
    <t>náhrada za tyč dl.600</t>
  </si>
  <si>
    <t>21*5</t>
  </si>
  <si>
    <t>náhrada za tyč dl.300</t>
  </si>
  <si>
    <t xml:space="preserve">použití zbytků </t>
  </si>
  <si>
    <t>11</t>
  </si>
  <si>
    <t>548725100</t>
  </si>
  <si>
    <t>kramle kovaná 10 - hladká 300 mm</t>
  </si>
  <si>
    <t>1640743992</t>
  </si>
  <si>
    <t>pro kotvení dřevěné konstrukce prahu</t>
  </si>
  <si>
    <t>10*4</t>
  </si>
  <si>
    <t>4*10</t>
  </si>
  <si>
    <t>12</t>
  </si>
  <si>
    <t>232321121</t>
  </si>
  <si>
    <t>Zaražení dřevěných pilot svisle D nad 120 mm hl do 3 m</t>
  </si>
  <si>
    <t>m</t>
  </si>
  <si>
    <t>1804390519</t>
  </si>
  <si>
    <t>dřevěné piloty prahu</t>
  </si>
  <si>
    <t>21*3,0</t>
  </si>
  <si>
    <t>13</t>
  </si>
  <si>
    <t>457531112</t>
  </si>
  <si>
    <t>Filtrační vrstvy z hrubého drceného kameniva bez zhutnění frakce od 16 až 63 do 32 až 63 mm</t>
  </si>
  <si>
    <t>1337318525</t>
  </si>
  <si>
    <t>podkladni vrstva balvanitého skluzu</t>
  </si>
  <si>
    <t>35*18,7*0,2</t>
  </si>
  <si>
    <t>14</t>
  </si>
  <si>
    <t>457531113</t>
  </si>
  <si>
    <t>Filtrační vrstvy z hrubého drceného kameniva bez zhutnění frakce 63 až 125 mm</t>
  </si>
  <si>
    <t>-899730392</t>
  </si>
  <si>
    <t>462512270</t>
  </si>
  <si>
    <t>Zához z lomového kamene s proštěrkováním z terénu hmotnost do 200 kg</t>
  </si>
  <si>
    <t>-405322582</t>
  </si>
  <si>
    <t>zához výmolu 80-200 kg</t>
  </si>
  <si>
    <t>2,9*4,2*0,5</t>
  </si>
  <si>
    <t>16</t>
  </si>
  <si>
    <t>462512370</t>
  </si>
  <si>
    <t>Zához z lomového kamene s proštěrkováním z terénu hmotnost nad 200 do 500 kg</t>
  </si>
  <si>
    <t>-332124998</t>
  </si>
  <si>
    <t>zához do dna pod prahem</t>
  </si>
  <si>
    <t>zahoz</t>
  </si>
  <si>
    <t>2,88*34,7</t>
  </si>
  <si>
    <t>17</t>
  </si>
  <si>
    <t>46345111X</t>
  </si>
  <si>
    <t>Prolití kamenné rovnaniny betonem prostým mrazuvzdorným tř. C 30/37</t>
  </si>
  <si>
    <t>-1087934321</t>
  </si>
  <si>
    <t>(37*1*1)*0,4</t>
  </si>
  <si>
    <t>náhradní položka prolití kamenné rovnaniny betonem prostým mrazuvzdorným tř. C 30/37</t>
  </si>
  <si>
    <t>prolití přelivné hrany balvanitého skluzu v šířce 1,0 m</t>
  </si>
  <si>
    <t>18</t>
  </si>
  <si>
    <t>467510111</t>
  </si>
  <si>
    <t>Balvanitý skluz z lomového kamene tl 700 až 1200 mm</t>
  </si>
  <si>
    <t>2048951191</t>
  </si>
  <si>
    <t>balvanity skluz</t>
  </si>
  <si>
    <t>18,7*35*1,0</t>
  </si>
  <si>
    <t>19</t>
  </si>
  <si>
    <t>46795112x</t>
  </si>
  <si>
    <t>Práh dřevěný jednoduchý z kulatiny od 200 do 290 mm</t>
  </si>
  <si>
    <t>163611839</t>
  </si>
  <si>
    <t>5 řad prahu z modřínového nebo borovicového dřeva délky 41 m</t>
  </si>
  <si>
    <t>5*41</t>
  </si>
  <si>
    <t>25</t>
  </si>
  <si>
    <t>052130110</t>
  </si>
  <si>
    <t>výřezy tyčové</t>
  </si>
  <si>
    <t>49838246</t>
  </si>
  <si>
    <t>výřezy tyčové z modřínového nebo borovicového dřeva</t>
  </si>
  <si>
    <t>13,149</t>
  </si>
  <si>
    <t>20</t>
  </si>
  <si>
    <t>584121111</t>
  </si>
  <si>
    <t>Osazení silničních dílců z ŽB do lože z kameniva těženého tl 40 mm</t>
  </si>
  <si>
    <t>260283131</t>
  </si>
  <si>
    <t>zpevnění sjezdů do koryta + opevnění přejezdu</t>
  </si>
  <si>
    <t>593810910</t>
  </si>
  <si>
    <t>panel silniční IZD 3/10 300x150x15 cm</t>
  </si>
  <si>
    <t>-1227642108</t>
  </si>
  <si>
    <t>obratovost 3x</t>
  </si>
  <si>
    <t>7/3 =2,3</t>
  </si>
  <si>
    <t>22</t>
  </si>
  <si>
    <t>960211251</t>
  </si>
  <si>
    <t>Bourání vodních staveb zděných z kamene nebo z cihel, z vodní hladiny</t>
  </si>
  <si>
    <t>-1866511558</t>
  </si>
  <si>
    <t>druhá řada balvanitého skluzu</t>
  </si>
  <si>
    <t>37*1*0,9</t>
  </si>
  <si>
    <t>23</t>
  </si>
  <si>
    <t>997321511</t>
  </si>
  <si>
    <t>Vodorovná doprava suti a vybouraných hmot po suchu do 1 km</t>
  </si>
  <si>
    <t>t</t>
  </si>
  <si>
    <t>422387495</t>
  </si>
  <si>
    <t>24</t>
  </si>
  <si>
    <t>998323011</t>
  </si>
  <si>
    <t>Přesun hmot pro jezy a stupně</t>
  </si>
  <si>
    <t>2018912713</t>
  </si>
  <si>
    <t>VP - Vícepráce</t>
  </si>
  <si>
    <t>PN</t>
  </si>
  <si>
    <t>hrazky</t>
  </si>
  <si>
    <t>306,34</t>
  </si>
  <si>
    <t>obtok</t>
  </si>
  <si>
    <t>128,5</t>
  </si>
  <si>
    <t>obtokopevneni</t>
  </si>
  <si>
    <t>37,505</t>
  </si>
  <si>
    <t>panelyy</t>
  </si>
  <si>
    <t>186</t>
  </si>
  <si>
    <t>prejezd</t>
  </si>
  <si>
    <t>6,08</t>
  </si>
  <si>
    <t>SO - 02 - Jímkování</t>
  </si>
  <si>
    <t>zahoznabrehu</t>
  </si>
  <si>
    <t>205,6</t>
  </si>
  <si>
    <t>hrázky</t>
  </si>
  <si>
    <t>315,84</t>
  </si>
  <si>
    <t>geot</t>
  </si>
  <si>
    <t>geotextilie</t>
  </si>
  <si>
    <t>396,5</t>
  </si>
  <si>
    <t>-561180519</t>
  </si>
  <si>
    <t>opevnění hrázek</t>
  </si>
  <si>
    <t>(15*3*1,5)+(13*3*2)</t>
  </si>
  <si>
    <t>opevnění přejezdu</t>
  </si>
  <si>
    <t>9*3*1,5</t>
  </si>
  <si>
    <t>-1046184252</t>
  </si>
  <si>
    <t>pro obtok</t>
  </si>
  <si>
    <t>257*0,8</t>
  </si>
  <si>
    <t>opevnění obtoku</t>
  </si>
  <si>
    <t>0,65*(21+20+5,7+11)</t>
  </si>
  <si>
    <t>115001106</t>
  </si>
  <si>
    <t>Převedení vody potrubím DN do 900</t>
  </si>
  <si>
    <t>-1553555609</t>
  </si>
  <si>
    <t>7x DN 700</t>
  </si>
  <si>
    <t>17*6</t>
  </si>
  <si>
    <t>115101201</t>
  </si>
  <si>
    <t>Čerpání vody na dopravní výšku do 10 m průměrný přítok do 500 l/min</t>
  </si>
  <si>
    <t>hod</t>
  </si>
  <si>
    <t>1990825601</t>
  </si>
  <si>
    <t>80 dní po 8 hodinách</t>
  </si>
  <si>
    <t>80x8 hodin</t>
  </si>
  <si>
    <t>80*8</t>
  </si>
  <si>
    <t>115101301</t>
  </si>
  <si>
    <t>Pohotovost čerpací soupravy pro dopravní výšku do 10 m přítok do 500 l/min</t>
  </si>
  <si>
    <t>den</t>
  </si>
  <si>
    <t>-322702769</t>
  </si>
  <si>
    <t>80</t>
  </si>
  <si>
    <t>1214379733</t>
  </si>
  <si>
    <t>zrušení hrázek</t>
  </si>
  <si>
    <t xml:space="preserve">horni </t>
  </si>
  <si>
    <t>4,17*42</t>
  </si>
  <si>
    <t>dolni</t>
  </si>
  <si>
    <t>10*7</t>
  </si>
  <si>
    <t>24*2,55</t>
  </si>
  <si>
    <t>hrazka na obtoku</t>
  </si>
  <si>
    <t>0,38*25</t>
  </si>
  <si>
    <t>Mezisoučet</t>
  </si>
  <si>
    <t>zrušení přejezdu</t>
  </si>
  <si>
    <t>0,76*2*4</t>
  </si>
  <si>
    <t>122201401</t>
  </si>
  <si>
    <t>Vykopávky v zemníku na suchu v hornině tř. 3 objem do 100 m3</t>
  </si>
  <si>
    <t>-2074360158</t>
  </si>
  <si>
    <t>257*0,5</t>
  </si>
  <si>
    <t>-81239873</t>
  </si>
  <si>
    <t>z obtoku na hrázky</t>
  </si>
  <si>
    <t>ze dna na hrázky</t>
  </si>
  <si>
    <t>187,34</t>
  </si>
  <si>
    <t>z hrázek zpět</t>
  </si>
  <si>
    <t xml:space="preserve">přejezd obtoku </t>
  </si>
  <si>
    <t>-518338267</t>
  </si>
  <si>
    <t>horni a dolní hrázka</t>
  </si>
  <si>
    <t>přejezd přes obtok</t>
  </si>
  <si>
    <t>zpetny zasyp obtoku</t>
  </si>
  <si>
    <t>182201101</t>
  </si>
  <si>
    <t>Svahování násypů</t>
  </si>
  <si>
    <t>-2118041924</t>
  </si>
  <si>
    <t>horni, dolní hrázky a LB obtoku pro umístění izolace a panelů</t>
  </si>
  <si>
    <t>2,4*45</t>
  </si>
  <si>
    <t>2,5*40</t>
  </si>
  <si>
    <t>3,9*14</t>
  </si>
  <si>
    <t>1,7*25</t>
  </si>
  <si>
    <t>461991111</t>
  </si>
  <si>
    <t>Zřízení ochranného opevnění dna a svahů melioračních kanálů z geotextilie, fólie nebo síťoviny</t>
  </si>
  <si>
    <t>1038776050</t>
  </si>
  <si>
    <t>hydroizolace     montáž+demontáž</t>
  </si>
  <si>
    <t>geotextilie 2x   montáž+demontáž</t>
  </si>
  <si>
    <t>geote</t>
  </si>
  <si>
    <t>(2,3*25+4,5*14+3,3*40+3,2*45)*3</t>
  </si>
  <si>
    <t>283220260</t>
  </si>
  <si>
    <t>fólie hydroizolační druh 803 tl 1,0 mm šíře 1300 mm</t>
  </si>
  <si>
    <t>-353473678</t>
  </si>
  <si>
    <t>hrazky nad a pod skluzem</t>
  </si>
  <si>
    <t>693110120</t>
  </si>
  <si>
    <t>geotextilie tkaná (polyester) PK-TEX PET 150/50 390 g/m2</t>
  </si>
  <si>
    <t>-1248108793</t>
  </si>
  <si>
    <t>horní a dolní hrázky jímky</t>
  </si>
  <si>
    <t>2x</t>
  </si>
  <si>
    <t>geot*2</t>
  </si>
  <si>
    <t>462511370</t>
  </si>
  <si>
    <t>Zához z lomového kamene bez proštěrkování z terénu hmotnost nad 200 do 500 kg</t>
  </si>
  <si>
    <t>-1691050502</t>
  </si>
  <si>
    <t>opevnění břehů obtoku (bez dodávky kamene)</t>
  </si>
  <si>
    <t>-939484945</t>
  </si>
  <si>
    <t>obnova záhozu v břehu v místě obtoku (bez dodávky kamene)</t>
  </si>
  <si>
    <t>462519003</t>
  </si>
  <si>
    <t>Příplatek za urovnání ploch záhozu z lomového kamene hmotnost nad 200 do 500 kg</t>
  </si>
  <si>
    <t>-1664704620</t>
  </si>
  <si>
    <t>obnova záhozu ve břehu v místě obtoku</t>
  </si>
  <si>
    <t>2024727299</t>
  </si>
  <si>
    <t>opevnění hrázky pod a nad jímkou</t>
  </si>
  <si>
    <t>593811020</t>
  </si>
  <si>
    <t>panel silniční IZD 300/150/15 JP 6 tun 300x150x15 cm</t>
  </si>
  <si>
    <t>-1541529109</t>
  </si>
  <si>
    <t>opevnění dolní hrázky + přejezdu (OBRATOVOST) 3X</t>
  </si>
  <si>
    <t>24/3</t>
  </si>
  <si>
    <t>593811330</t>
  </si>
  <si>
    <t>panel silniční IDZ 3/490 300x200x15 cm</t>
  </si>
  <si>
    <t>485172258</t>
  </si>
  <si>
    <t>opevnění horní hrázky (OBRATOVOST) 3X</t>
  </si>
  <si>
    <t>13/3 =4,3</t>
  </si>
  <si>
    <t>997211511</t>
  </si>
  <si>
    <t>Vodorovná doprava suti po suchu na vzdálenost do 1 km</t>
  </si>
  <si>
    <t>933551139</t>
  </si>
  <si>
    <t>-1836635582</t>
  </si>
  <si>
    <t>SO - 03 - Příjezdová komunikace</t>
  </si>
  <si>
    <t>113152112</t>
  </si>
  <si>
    <t>Odstranění podkladů zpevněných ploch z kameniva drceného</t>
  </si>
  <si>
    <t>1409488863</t>
  </si>
  <si>
    <t>odstranění dočasné komunikace ze štěrkodrtě</t>
  </si>
  <si>
    <t>120*3*0,3</t>
  </si>
  <si>
    <t>181951102</t>
  </si>
  <si>
    <t>Úprava pláně v hornině tř. 1 až 4 se zhutněním</t>
  </si>
  <si>
    <t>193508928</t>
  </si>
  <si>
    <t>uvedení příjezdových cest do původního stavu</t>
  </si>
  <si>
    <t>675*3</t>
  </si>
  <si>
    <t>629789836</t>
  </si>
  <si>
    <t xml:space="preserve">podklad pod vrstvu štěrkodrtě </t>
  </si>
  <si>
    <t>120*3,5</t>
  </si>
  <si>
    <t>693110140</t>
  </si>
  <si>
    <t>geotextilie tkaná (polyester) PK-TEX PET 300/50 660 g/m2</t>
  </si>
  <si>
    <t>-655970175</t>
  </si>
  <si>
    <t>564871116</t>
  </si>
  <si>
    <t>Podklad ze štěrkodrtě ŠD tl. 300 mm</t>
  </si>
  <si>
    <t>-241255407</t>
  </si>
  <si>
    <t>dočasná komunikace délka 120m, šířka 3m</t>
  </si>
  <si>
    <t>120*3</t>
  </si>
  <si>
    <t>2033621481</t>
  </si>
  <si>
    <t>SO - 04 - Břehová a doprovodná vegetace</t>
  </si>
  <si>
    <t>111201101</t>
  </si>
  <si>
    <t>Odstranění křovin a stromů průměru kmene do 100 mm i s kořeny z celkové plochy do 1000 m2</t>
  </si>
  <si>
    <t>197403123</t>
  </si>
  <si>
    <t>650</t>
  </si>
  <si>
    <t>ořez větví a keřů v místě příjezdové cesty a v místě staveniště</t>
  </si>
  <si>
    <t>111251111</t>
  </si>
  <si>
    <t>Drcení ořezaných větví D do 100 mm bez odvozu</t>
  </si>
  <si>
    <t>546981820</t>
  </si>
  <si>
    <t>2,566+8,1</t>
  </si>
  <si>
    <t>stromy(14*0,054+3*0,135+1*0,405+1*1,0)+keře(450*0,018)</t>
  </si>
  <si>
    <t>112101101</t>
  </si>
  <si>
    <t>Kácení stromů listnatých D kmene do 300 mm</t>
  </si>
  <si>
    <t>700084316</t>
  </si>
  <si>
    <t>112101102</t>
  </si>
  <si>
    <t>Kácení stromů listnatých D kmene do 500 mm</t>
  </si>
  <si>
    <t>-1188276174</t>
  </si>
  <si>
    <t>112101103</t>
  </si>
  <si>
    <t>Kácení stromů listnatých D kmene do 700 mm</t>
  </si>
  <si>
    <t>-179593268</t>
  </si>
  <si>
    <t>112101104</t>
  </si>
  <si>
    <t>Kácení stromů listnatých D kmene do 900 mm</t>
  </si>
  <si>
    <t>1038832129</t>
  </si>
  <si>
    <t>112101105</t>
  </si>
  <si>
    <t>Kácení stromů listnatých D kmene do 1100 mm</t>
  </si>
  <si>
    <t>1086537753</t>
  </si>
  <si>
    <t>112201101</t>
  </si>
  <si>
    <t>Odstranění pařezů D do 300 mm</t>
  </si>
  <si>
    <t>-379010275</t>
  </si>
  <si>
    <t>112201102</t>
  </si>
  <si>
    <t>Odstranění pařezů D do 500 mm</t>
  </si>
  <si>
    <t>-811777799</t>
  </si>
  <si>
    <t>112201103</t>
  </si>
  <si>
    <t>Odstranění pařezů D do 700 mm</t>
  </si>
  <si>
    <t>898300030</t>
  </si>
  <si>
    <t>112201104</t>
  </si>
  <si>
    <t>Odstranění pařezů D do 900 mm</t>
  </si>
  <si>
    <t>1588207195</t>
  </si>
  <si>
    <t>112201105</t>
  </si>
  <si>
    <t>Odstranění pařezů D přes 900 mm</t>
  </si>
  <si>
    <t>-101888594</t>
  </si>
  <si>
    <t>183101315</t>
  </si>
  <si>
    <t>Jamky pro výsadbu s výměnou 100 % půdy zeminy tř 1 až 4 objem do 0,4 m3 v rovině a svahu do 1:5</t>
  </si>
  <si>
    <t>41140175</t>
  </si>
  <si>
    <t>40</t>
  </si>
  <si>
    <t>výsadba 40 ks stromů pro skupinovou a liniovou výsadbu</t>
  </si>
  <si>
    <t>183101321</t>
  </si>
  <si>
    <t>Jamky pro výsadbu s výměnou 100 % půdy zeminy tř 1 až 4 objem do 1 m3 v rovině a svahu do 1:5</t>
  </si>
  <si>
    <t>-433127990</t>
  </si>
  <si>
    <t xml:space="preserve">výsadba 10 kusů solitérních stromu </t>
  </si>
  <si>
    <t>184102132</t>
  </si>
  <si>
    <t>Výsadba dřeviny s balem D do 0,3 m do jamky se zalitím ve svahu do 1:1</t>
  </si>
  <si>
    <t>-2054737047</t>
  </si>
  <si>
    <t>výsadba 40 ks stromů (skupinová a liniová výsadba)</t>
  </si>
  <si>
    <t>184102134</t>
  </si>
  <si>
    <t>Výsadba dřeviny s balem D do 0,5 m do jamky se zalitím ve svahu do 1:1</t>
  </si>
  <si>
    <t>-1287878770</t>
  </si>
  <si>
    <t>184215133</t>
  </si>
  <si>
    <t>Ukotvení kmene dřevin třemi kůly D do 0,1 m délky do 3 m</t>
  </si>
  <si>
    <t>963147961</t>
  </si>
  <si>
    <t>ukotvení soliterních stromů (10ks stromů)</t>
  </si>
  <si>
    <t>-220915806</t>
  </si>
  <si>
    <t>3,14*0,05^2*2,5*10*3</t>
  </si>
  <si>
    <t>3 ks kůlů pro jeden solitérní strom - celkem 10 stromů</t>
  </si>
  <si>
    <t>184801121</t>
  </si>
  <si>
    <t>Ošetřování vysazených dřevin soliterních v rovině a svahu do 1:5</t>
  </si>
  <si>
    <t>1308931822</t>
  </si>
  <si>
    <t>10*2</t>
  </si>
  <si>
    <t>10 ks soliterních stromů po 2 roky</t>
  </si>
  <si>
    <t>184801131</t>
  </si>
  <si>
    <t>Ošetřování vysazených dřevin ve skupinách v rovině a svahu do 1:5</t>
  </si>
  <si>
    <t>-1723727197</t>
  </si>
  <si>
    <t>40*2</t>
  </si>
  <si>
    <t>40 ks stromů ve skupinových a liniové výsadbě po 2 roky</t>
  </si>
  <si>
    <t>184807911</t>
  </si>
  <si>
    <t>Kůl l 2 m D 40 až 60 mm k sazenici 1 až 3 leté</t>
  </si>
  <si>
    <t>-883044527</t>
  </si>
  <si>
    <t>pro skupinové a liniové výsadby</t>
  </si>
  <si>
    <t>184808324</t>
  </si>
  <si>
    <t>Hnojení ostatních dřevin strojenými hnojivy</t>
  </si>
  <si>
    <t>327618307</t>
  </si>
  <si>
    <t>50*2</t>
  </si>
  <si>
    <t>50 stromů, hnojení 1x při výsadbě, 1x ve druhém roce po výsadbě</t>
  </si>
  <si>
    <t>184815176</t>
  </si>
  <si>
    <t>Ožínání sazenic celoplošné sklon do 1:5   při špatné viditelnosti a výšky od 30 do 60 cm</t>
  </si>
  <si>
    <t>ar</t>
  </si>
  <si>
    <t>2052114151</t>
  </si>
  <si>
    <t>4*2*2</t>
  </si>
  <si>
    <t>ožínání plochy kolem sazenic 400m2 po dva roky, 2x ročně</t>
  </si>
  <si>
    <t>184911421</t>
  </si>
  <si>
    <t>Mulčování rostlin kůrou tl. do 0,1 m v rovině a svahu do 1:5</t>
  </si>
  <si>
    <t>-1650523566</t>
  </si>
  <si>
    <t>50</t>
  </si>
  <si>
    <t>251911550</t>
  </si>
  <si>
    <t>hnojivo průmyslové Cererit (bal. 5 kg)</t>
  </si>
  <si>
    <t>kg</t>
  </si>
  <si>
    <t>1903403117</t>
  </si>
  <si>
    <t>(10*1+40*0,5)*2</t>
  </si>
  <si>
    <t>10 solitérních stromů á 1,0 kg, 40 stromů á 0,5 kg - 1 x při výsadbě, 1 x ve druhém roce po výsadbě</t>
  </si>
  <si>
    <t>26</t>
  </si>
  <si>
    <t>185804312</t>
  </si>
  <si>
    <t>Zalití rostlin vodou plocha přes 20 m2</t>
  </si>
  <si>
    <t>-1122204539</t>
  </si>
  <si>
    <t>(10*0,1+40*0,05)*4</t>
  </si>
  <si>
    <t>10 solitérních stromů á 100 l, 40 stromů á 50 l, 4 zalití</t>
  </si>
  <si>
    <t>27</t>
  </si>
  <si>
    <t>998231311</t>
  </si>
  <si>
    <t>Přesun hmot pro sadovnické a krajinářské úpravy vodorovně do 5000 m</t>
  </si>
  <si>
    <t>1509018026</t>
  </si>
  <si>
    <t>42</t>
  </si>
  <si>
    <t>026504x02</t>
  </si>
  <si>
    <t>Vrba lýkovcová (Salix daphnoides) 200 - 250 cm, ZB</t>
  </si>
  <si>
    <t>1605773246</t>
  </si>
  <si>
    <t>náhradní položka Vrba lýkovcová 200 - 250 cm</t>
  </si>
  <si>
    <t>28</t>
  </si>
  <si>
    <t>026504120</t>
  </si>
  <si>
    <t>Olše lepkavá /Alnus glutinosa/ 150 - 200 cm, PK</t>
  </si>
  <si>
    <t>464174717</t>
  </si>
  <si>
    <t>29</t>
  </si>
  <si>
    <t>026504140</t>
  </si>
  <si>
    <t>Olše lepkavá /Alnus glutinosa/ 12/14</t>
  </si>
  <si>
    <t>679757435</t>
  </si>
  <si>
    <t>náhradní položka za vzrostlejší sazenici 12/14</t>
  </si>
  <si>
    <t>30</t>
  </si>
  <si>
    <t>026504020</t>
  </si>
  <si>
    <t>Jasan ztepilý /Fraxinus excelsior/ 150 - 200 cm, PK</t>
  </si>
  <si>
    <t>1455991270</t>
  </si>
  <si>
    <t>náhradní položka Jasan ztepilý 150-200 cm</t>
  </si>
  <si>
    <t>31</t>
  </si>
  <si>
    <t>026504040</t>
  </si>
  <si>
    <t>Jasan ztepilý /Fraxinus excelsior/ 14/16</t>
  </si>
  <si>
    <t>-696653440</t>
  </si>
  <si>
    <t>náhradní položka Jasan ztepilý 14/16</t>
  </si>
  <si>
    <t>32</t>
  </si>
  <si>
    <t>026504800</t>
  </si>
  <si>
    <t>Vrba křehká (Salix fragilis) 150 - 200 cm, ZB</t>
  </si>
  <si>
    <t>-1625750585</t>
  </si>
  <si>
    <t>náhradní položka Vrbu křehká 150-200 cm</t>
  </si>
  <si>
    <t>33</t>
  </si>
  <si>
    <t>02650480X</t>
  </si>
  <si>
    <t>Vrba křehká (Salix fraxilis) 14/16</t>
  </si>
  <si>
    <t>-677835804</t>
  </si>
  <si>
    <t>náhradní položka Vrba křehká 14/16</t>
  </si>
  <si>
    <t>34</t>
  </si>
  <si>
    <t>026503040</t>
  </si>
  <si>
    <t>Javor mléč /Acer platanoides/ 120 - 150 cm, KK</t>
  </si>
  <si>
    <t>2029186491</t>
  </si>
  <si>
    <t>36</t>
  </si>
  <si>
    <t>026504080</t>
  </si>
  <si>
    <t>Javor klen  /Acer pseudoplatanus/ 150 - 200 cm, PK</t>
  </si>
  <si>
    <t>-718764006</t>
  </si>
  <si>
    <t>37</t>
  </si>
  <si>
    <t>026504610</t>
  </si>
  <si>
    <t>Dub letní (Quercus robur) 150 - 200 cm, ZB</t>
  </si>
  <si>
    <t>-882615455</t>
  </si>
  <si>
    <t>38</t>
  </si>
  <si>
    <t>026504640</t>
  </si>
  <si>
    <t>Dub letní (Quercus robur) 300 - 350 cm, ZB</t>
  </si>
  <si>
    <t>1892464444</t>
  </si>
  <si>
    <t>39</t>
  </si>
  <si>
    <t>026503900</t>
  </si>
  <si>
    <t>Jilm horský/drsný (Ulmus glabra) 150 - 180 cm, KK</t>
  </si>
  <si>
    <t>-1792405252</t>
  </si>
  <si>
    <t>41</t>
  </si>
  <si>
    <t>026504930</t>
  </si>
  <si>
    <t>Jilm horský/drsný (Ulmus glabra) 300 - 350 cm, PK</t>
  </si>
  <si>
    <t>-622980246</t>
  </si>
  <si>
    <t>026504x01</t>
  </si>
  <si>
    <t>Vrba šedá (Salix elaegnos) 200 - 250 cm, ZB</t>
  </si>
  <si>
    <t>-454353283</t>
  </si>
  <si>
    <t>VON - Vedlejší a ostatní náklady</t>
  </si>
  <si>
    <t>VRN - Vedlejší rozpočtové náklady</t>
  </si>
  <si>
    <t xml:space="preserve">    VRN9 - Ostatní náklady</t>
  </si>
  <si>
    <t>09_R_01</t>
  </si>
  <si>
    <t>Funkce odpovědného geodeta po dobu realizace stavby</t>
  </si>
  <si>
    <t>kpl.</t>
  </si>
  <si>
    <t>1033296886</t>
  </si>
  <si>
    <t>Funkce odpovědného geodeta po dobu realizace stavby, a geodetické vytyčení stavby vč. vypracování protokolu o vytýčení stavby před zahájením prací a v průběhu provádění stavby a dále provádění průběžných kontrolních měření stavebních objektů během provádění stavby.</t>
  </si>
  <si>
    <t>P</t>
  </si>
  <si>
    <t>09_R_02</t>
  </si>
  <si>
    <t>Nezbytné doplňující průzkumy</t>
  </si>
  <si>
    <t>-152828563</t>
  </si>
  <si>
    <t>Nezbytné doplňující průzkumy a diagnostiky nutné pro řádné provedení a dokončení díla zejména v návaznosti na výsledky průzkumů předložených objednatelem.</t>
  </si>
  <si>
    <t>09_R_03</t>
  </si>
  <si>
    <t>Aktualizace vyjádření k existenci sítí</t>
  </si>
  <si>
    <t>254753141</t>
  </si>
  <si>
    <t>Aktualizace vyjádření k existenci sítí, jejich vytyčení, označení a ochrana stávajících inženýrských sítí a zařízení v obvodu staveniště a respektování ochranných pásem inženýrských sítí dle příslušných norem a vyhlášek a údajů jejich majetkových správců.
Vytýčení inženýrských sítí, včetně zaměření, bude před zahájením stavebních prací předáno objednateli v tištěné a digitální formě.</t>
  </si>
  <si>
    <t>09_R_04</t>
  </si>
  <si>
    <t>Zajištění vytyčení obvodu staveniště</t>
  </si>
  <si>
    <t>-1151222380</t>
  </si>
  <si>
    <t>09_R_05</t>
  </si>
  <si>
    <t>-769469641</t>
  </si>
  <si>
    <t xml:space="preserve">Zařízení staveniště a zajištění případného stavebního povolení pro zařízení staveniště včetně všech nákladů spojených s jeho zřízením a provozem, zřízení a projednání potřebných ploch pro zařízení staveniště, skádky materiálu, mezideponie.
</t>
  </si>
  <si>
    <t>09_R_06</t>
  </si>
  <si>
    <t>Fotodokumentace stavu dotčených pozemků dočasného záboru</t>
  </si>
  <si>
    <t>-1201540852</t>
  </si>
  <si>
    <t>Poznámka k položce: dotčených pozemků dočasného záboru před zahájením realizace díla (tato bude předána objednateli nejpozději do 1 měsíce od zahájení prací) a fotodokumentace stavu dotčených pozemků dočasného záboru po dokončení díla.</t>
  </si>
  <si>
    <t>09_R_07</t>
  </si>
  <si>
    <t>Fotodokumentace postupu prací</t>
  </si>
  <si>
    <t>55512245</t>
  </si>
  <si>
    <t>Fotodokumentace postupu prací během provádění díla s lokalizací a uvedením data pořízení.</t>
  </si>
  <si>
    <t>09_R_08</t>
  </si>
  <si>
    <t>Oznámení zahájení prací dotčeným orgánům</t>
  </si>
  <si>
    <t>1486707891</t>
  </si>
  <si>
    <t>Prokazatelné oznámení zahájení prací dotčeným orgánům a organizacím a vlastníkům nemovitostí a dodržování dohodnutých podmínek sjednaných objednatelem v souhlasech, budoucích smlouvách či jiných smlouvách (doklad o oznámení bude předán objednateli nejpozději do 1 týdne od oznámení).</t>
  </si>
  <si>
    <t>09_R_09</t>
  </si>
  <si>
    <t>Zajištění veškerých dočasných záborů</t>
  </si>
  <si>
    <t>863898459</t>
  </si>
  <si>
    <t>Zajištění veškerých dočasných záborů potřebných pro realizaci stavby; zajištění povolení k zásahům do komunikací, veřejných ploch a chodníků, ke zřízení dočasných sjezdů včetně úhrady vyměřených poplatků; zajištění souhlasu (rozhodnutí) ke zvláštnímu užívání veřejného prostranství a komunikací dle platných předpisů; zajištění přístupových komunikací ke staveništi včetně jejich údržby po dobu stavby a oprav po dokončení stavby; zabezpečení dočasného dopravního značení dle platných právních předpisů</t>
  </si>
  <si>
    <t>09_R_10</t>
  </si>
  <si>
    <t>Provedení podrobné pasportizace okolních nemovitostí, komunikací a objektů</t>
  </si>
  <si>
    <t>-1751591347</t>
  </si>
  <si>
    <t>Provedení podrobné pasportizace (včetně fotodokumentace) okolních nemovitostí, komunikací a objektů, které mohou být ovlivněny stavební činností zhotovitele a zajištění takových opatření, které zamezí poškození okolních nemovitostí a objektů během provádění stavebních prací.</t>
  </si>
  <si>
    <t>09_R_11</t>
  </si>
  <si>
    <t>Udržování stavbou dotčených veřejných komunikací v čistotě a jejich uvedení do původního stavu</t>
  </si>
  <si>
    <t>1450897290</t>
  </si>
  <si>
    <t>09_R_12</t>
  </si>
  <si>
    <t>Monitoring a evidence sledování seismiky, hluku, vibrací a emisí po dobu výstavby</t>
  </si>
  <si>
    <t>-849687548</t>
  </si>
  <si>
    <t>Monitoringu a evidence sledování seismiky, hluku, vibrací a emisí po dobu výstavby, opatření ochrany proti šíření prašnosti a nadměrného hluku.</t>
  </si>
  <si>
    <t>09_R_13</t>
  </si>
  <si>
    <t>Kontrolní systém pro zjišťování případného vzniku závadných látek na staveništi</t>
  </si>
  <si>
    <t>-1115225915</t>
  </si>
  <si>
    <t>Kontrolní systém pro zjišťování případného úniku závadných látek na staveništi, dodržování opatření k zamezení znečištění podzemních a povrchových vod vlivem stavebních prací, zvláště pak úniku ropných látek do půdy a vody po celou dobu provádění stavby, zodpovědnost za znečištění způsobené stavební činností jde k tíži zhotovitele.</t>
  </si>
  <si>
    <t>09_R_14</t>
  </si>
  <si>
    <t>Provedení opatření k dočasné ochraně vzrostlých stromů, které by mohly být činností na stavbě ohroženy</t>
  </si>
  <si>
    <t>100846710</t>
  </si>
  <si>
    <t>09_R_15</t>
  </si>
  <si>
    <t>Schválený havarijní plán stavby</t>
  </si>
  <si>
    <t>1601882539</t>
  </si>
  <si>
    <t>Schválený havarijní plán stavby podle § 39 odst. 2, písm. a) zákona č. 254/2001 Sb., o vodách a o změně některých zákonů (vodní zákon), ve znění pozdějších předpisů, po dobu výstavby s potvrzením příslušného úřadu, je - li příslušným úřadem vyžadován</t>
  </si>
  <si>
    <t>09_R_16</t>
  </si>
  <si>
    <t>Schválený povodňový plán stavby</t>
  </si>
  <si>
    <t>-1128967431</t>
  </si>
  <si>
    <t>Schválený povodňový plán stavby podle § 71 zákona č. 254/2001 Sb., o vodách a o změně některých zákonů (vodní zákon), ve znění pozdějších předpisů.</t>
  </si>
  <si>
    <t>09_R_17</t>
  </si>
  <si>
    <t>Vypínání el. vedení při práci pod nimi</t>
  </si>
  <si>
    <t>-111859599</t>
  </si>
  <si>
    <t>Potřebné vypínání vzdušných el. vedení při práci pod nimi, zajištění výluk a náhradního zásobování, související s realizací a propojením inženýrských sítí, úhrada poplatků za připojení elektrického vedení na základní síť apod.</t>
  </si>
  <si>
    <t>09_R_18</t>
  </si>
  <si>
    <t>Evidence a likvidace odpadů</t>
  </si>
  <si>
    <t>-975004497</t>
  </si>
  <si>
    <t>Evidence a likvidace odpadů v rozsahu stanoveném zák. č. 185/2001 Sb., o odpadech a o změně některých dalších zákonů, ve znění pozdějších předpisů.</t>
  </si>
  <si>
    <t>09_R_19</t>
  </si>
  <si>
    <t>Provádění průkazných zkoušek materiálů použitých v průběhu výstavby</t>
  </si>
  <si>
    <t>-143049369</t>
  </si>
  <si>
    <t>Provádění průkazních a dalších zkoušek použitých materiálů v průběhu výstavby včetně výchozích atestů použitého kameniva, dle zák. 22/1997 Sb., o technických požadavcích na výrobky a o změně a doplnění některých zákonů, ve znění pozdějších předpisů a nař. vlády č. 163/2002 Sb., kterým se stanoví technické požadavky na vybrané stavební výrobky, v platném znění a jejich doložení  k předání a převzetí díla.</t>
  </si>
  <si>
    <t>09_R_20</t>
  </si>
  <si>
    <t>Náklady na opětovné vybudování ochranných jímek a protipovodňových opatření poničených případnou povodní</t>
  </si>
  <si>
    <t>-44932994</t>
  </si>
  <si>
    <t>09_R_21</t>
  </si>
  <si>
    <t>Zajištění zimních opatření</t>
  </si>
  <si>
    <t>504900196</t>
  </si>
  <si>
    <t>09_R_22</t>
  </si>
  <si>
    <t>Součinnost při výkonu koordinátora bezpečnosti práce</t>
  </si>
  <si>
    <t>kpl</t>
  </si>
  <si>
    <t>-1764509326</t>
  </si>
  <si>
    <t>Součinnost při výkonu koordinátora bezpečnosti práce v rozsahu dle zákona č. 309/2006 Sb., zajištění dalších podmínek bezpečnosti a ochrany zdraví při práci a zajištění dodržování všech platných předpisů v oblasti bezpečnosti práce.</t>
  </si>
  <si>
    <t>09_R_23</t>
  </si>
  <si>
    <t>Údržba provedených prací během výstavby</t>
  </si>
  <si>
    <t>40917463</t>
  </si>
  <si>
    <t>09_R_24</t>
  </si>
  <si>
    <t xml:space="preserve">Součinnost při výkonu ekologického dohledu </t>
  </si>
  <si>
    <t>1026454878</t>
  </si>
  <si>
    <t>Součinnost při výkonu ekologického dohledu v rozsahu dle zákona č. 114/1992 Sb., o ochraně přírody a krajiny, ve znění pozdějších předpisů.</t>
  </si>
  <si>
    <t>09_R_25</t>
  </si>
  <si>
    <t>Geodetické zaměření skutečného provedení</t>
  </si>
  <si>
    <t>381793444</t>
  </si>
  <si>
    <t>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</t>
  </si>
  <si>
    <t>09_R_26</t>
  </si>
  <si>
    <t>Vyhotovení dokumentace skutečného provedení stavby</t>
  </si>
  <si>
    <t>930083937</t>
  </si>
  <si>
    <t>3 ks vyhotovení dokumentace skutečného provedení stavby v tištěné podobě včetně dodání 1 ks dokumentace skutečného provedení stavby v elektronické podobě (formát DWG a PDF) vypracované v souladu s přílohou č. 7 část 1. vyhlášky č. 499/2006 Sb., o dokumentaci staveb.</t>
  </si>
  <si>
    <t>09_R_27</t>
  </si>
  <si>
    <t>Prohlášení odpovědné osoby za vedení stavby o provedených pracích</t>
  </si>
  <si>
    <t>-1495944040</t>
  </si>
  <si>
    <t>Prohlášení odpovědné osoby za vedení stavby o provedených pracích (držitel autorizace dle zákona 360/1992 Sb. v oboru stavby vodního hospodářství a krajinného inženýrství příp. vodohospodářské stavby).</t>
  </si>
  <si>
    <t>09_R_28</t>
  </si>
  <si>
    <t>Uvedení dočasně uživaných ploch do původního stavu</t>
  </si>
  <si>
    <t>214763689</t>
  </si>
  <si>
    <t>Uvedení dočasně užívaných ploch do původního stavu a jejich protokolární předání vlastníkům (potvrzení podpisem vlastníka).</t>
  </si>
  <si>
    <t>09_R_29</t>
  </si>
  <si>
    <t>Splnění dalších pokynů a omezení vyplývajících z rozhodnutí</t>
  </si>
  <si>
    <t>-771300200</t>
  </si>
  <si>
    <t>Splnění dalších pokynů a omezení vyplývajících z rozhodnutí, vyjádření a souhlasů vydaných v průběhu přípravy stavby a plnění podmínek a požadavků dotčených orgánů a organizací souvisejících s realizací stavby.</t>
  </si>
  <si>
    <t>09_R_30</t>
  </si>
  <si>
    <t>Součinnost se stavebními úřady v řízeních o užívání dokončené stavby</t>
  </si>
  <si>
    <t>1018498991</t>
  </si>
  <si>
    <t>09_R_31</t>
  </si>
  <si>
    <t>Řádné předání díla</t>
  </si>
  <si>
    <t>-537190120</t>
  </si>
  <si>
    <t>Řádné předání díla nebo jeho části objednateli včetně všech dokladů a náležitostí umožňujících získání kolaudačního souhlasu; zhotovitel zodpovídá za splnění všech podmínek stavebního povolení a za získání všech dokladů požadovaných ve stavebním povolení a všech dalších vyjádřeních se stavebním povolením souvisejících; předáním díla není zhotovitel zbaven povinnosti doklady na výzvu objednatele doplnit.</t>
  </si>
  <si>
    <t>09_R_32</t>
  </si>
  <si>
    <t>Pojištění související se stavbou</t>
  </si>
  <si>
    <t>-617871024</t>
  </si>
  <si>
    <t>09_R_33</t>
  </si>
  <si>
    <t>Zajištění odpovědné osoby pro vedení stavby stále přítomné na stavbě</t>
  </si>
  <si>
    <t>1552922555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</si>
</sst>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4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166" fontId="33" fillId="0" borderId="17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34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6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/>
      <protection/>
    </xf>
    <xf numFmtId="49" fontId="39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4" borderId="25" xfId="0" applyNumberFormat="1" applyFont="1" applyFill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7" fillId="0" borderId="0" xfId="0" applyNumberFormat="1" applyFont="1" applyBorder="1" applyAlignment="1" applyProtection="1">
      <alignment/>
      <protection/>
    </xf>
    <xf numFmtId="0" fontId="40" fillId="0" borderId="12" xfId="0" applyFon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spans="2:71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spans="2:71" ht="36.95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24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25</v>
      </c>
      <c r="E8" s="33"/>
      <c r="F8" s="33"/>
      <c r="G8" s="33"/>
      <c r="H8" s="33"/>
      <c r="I8" s="33"/>
      <c r="J8" s="33"/>
      <c r="K8" s="35" t="s">
        <v>26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27</v>
      </c>
      <c r="AL8" s="33"/>
      <c r="AM8" s="33"/>
      <c r="AN8" s="41" t="s">
        <v>28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29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30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31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32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30</v>
      </c>
      <c r="AL13" s="33"/>
      <c r="AM13" s="33"/>
      <c r="AN13" s="42" t="s">
        <v>34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33"/>
      <c r="AM14" s="33"/>
      <c r="AN14" s="42" t="s">
        <v>34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30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36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32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37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spans="2:71" ht="14.4" customHeight="1">
      <c r="B19" s="28"/>
      <c r="C19" s="33"/>
      <c r="D19" s="40" t="s">
        <v>38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30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9</v>
      </c>
    </row>
    <row r="20" spans="2:57" ht="18.45" customHeight="1">
      <c r="B20" s="28"/>
      <c r="C20" s="33"/>
      <c r="D20" s="33"/>
      <c r="E20" s="35" t="s">
        <v>36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32</v>
      </c>
      <c r="AL20" s="33"/>
      <c r="AM20" s="33"/>
      <c r="AN20" s="35" t="s">
        <v>22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39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41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ROUND(AG94,2)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43</v>
      </c>
      <c r="E31" s="55"/>
      <c r="F31" s="56" t="s">
        <v>44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45</v>
      </c>
      <c r="U31" s="55"/>
      <c r="V31" s="55"/>
      <c r="W31" s="59">
        <f>ROUND(AZ87+SUM(CD95:CD99),2)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ROUND(AV87+SUM(BY95:BY99),2)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46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45</v>
      </c>
      <c r="U32" s="55"/>
      <c r="V32" s="55"/>
      <c r="W32" s="59">
        <f>ROUND(BA87+SUM(CE95:CE99),2)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ROUND(AW87+SUM(BZ95:BZ99),2)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47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45</v>
      </c>
      <c r="U33" s="55"/>
      <c r="V33" s="55"/>
      <c r="W33" s="59">
        <f>ROUND(BB87+SUM(CF95:CF99),2)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48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45</v>
      </c>
      <c r="U34" s="55"/>
      <c r="V34" s="55"/>
      <c r="W34" s="59">
        <f>ROUND(BC87+SUM(CG95:CG99),2)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49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45</v>
      </c>
      <c r="U35" s="55"/>
      <c r="V35" s="55"/>
      <c r="W35" s="59">
        <f>ROUND(BD87+SUM(CH95:CH99),2)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50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51</v>
      </c>
      <c r="U37" s="63"/>
      <c r="V37" s="63"/>
      <c r="W37" s="63"/>
      <c r="X37" s="65" t="s">
        <v>52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53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54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55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56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55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56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58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55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56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55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56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59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03/17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Ostravice-Staré Město, km 26,250 - 26,400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25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Staré Město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27</v>
      </c>
      <c r="AJ80" s="49"/>
      <c r="AK80" s="49"/>
      <c r="AL80" s="49"/>
      <c r="AM80" s="92" t="str">
        <f>IF(AN8="","",AN8)</f>
        <v>10. 3. 2017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29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 xml:space="preserve"> 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35</v>
      </c>
      <c r="AJ82" s="49"/>
      <c r="AK82" s="49"/>
      <c r="AL82" s="49"/>
      <c r="AM82" s="84" t="str">
        <f>IF(E17="","",E17)</f>
        <v>Ing. Dalibor Rajnoch</v>
      </c>
      <c r="AN82" s="84"/>
      <c r="AO82" s="84"/>
      <c r="AP82" s="84"/>
      <c r="AQ82" s="50"/>
      <c r="AS82" s="93" t="s">
        <v>60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33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38</v>
      </c>
      <c r="AJ83" s="49"/>
      <c r="AK83" s="49"/>
      <c r="AL83" s="49"/>
      <c r="AM83" s="84" t="str">
        <f>IF(E20="","",E20)</f>
        <v>Ing. Dalibor Rajnoch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61</v>
      </c>
      <c r="D85" s="104"/>
      <c r="E85" s="104"/>
      <c r="F85" s="104"/>
      <c r="G85" s="104"/>
      <c r="H85" s="105"/>
      <c r="I85" s="106" t="s">
        <v>62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63</v>
      </c>
      <c r="AH85" s="104"/>
      <c r="AI85" s="104"/>
      <c r="AJ85" s="104"/>
      <c r="AK85" s="104"/>
      <c r="AL85" s="104"/>
      <c r="AM85" s="104"/>
      <c r="AN85" s="106" t="s">
        <v>64</v>
      </c>
      <c r="AO85" s="104"/>
      <c r="AP85" s="107"/>
      <c r="AQ85" s="50"/>
      <c r="AS85" s="108" t="s">
        <v>65</v>
      </c>
      <c r="AT85" s="109" t="s">
        <v>66</v>
      </c>
      <c r="AU85" s="109" t="s">
        <v>67</v>
      </c>
      <c r="AV85" s="109" t="s">
        <v>68</v>
      </c>
      <c r="AW85" s="109" t="s">
        <v>69</v>
      </c>
      <c r="AX85" s="109" t="s">
        <v>70</v>
      </c>
      <c r="AY85" s="109" t="s">
        <v>71</v>
      </c>
      <c r="AZ85" s="109" t="s">
        <v>72</v>
      </c>
      <c r="BA85" s="109" t="s">
        <v>73</v>
      </c>
      <c r="BB85" s="109" t="s">
        <v>74</v>
      </c>
      <c r="BC85" s="109" t="s">
        <v>75</v>
      </c>
      <c r="BD85" s="110" t="s">
        <v>76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77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ROUND(SUM(AG88:AG92),2)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ROUND(SUM(AS88:AS92),2)</f>
        <v>0</v>
      </c>
      <c r="AT87" s="117">
        <f>ROUND(SUM(AV87:AW87),2)</f>
        <v>0</v>
      </c>
      <c r="AU87" s="118">
        <f>ROUND(SUM(AU88:AU92),5)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ROUND(SUM(AZ88:AZ92),2)</f>
        <v>0</v>
      </c>
      <c r="BA87" s="117">
        <f>ROUND(SUM(BA88:BA92),2)</f>
        <v>0</v>
      </c>
      <c r="BB87" s="117">
        <f>ROUND(SUM(BB88:BB92),2)</f>
        <v>0</v>
      </c>
      <c r="BC87" s="117">
        <f>ROUND(SUM(BC88:BC92),2)</f>
        <v>0</v>
      </c>
      <c r="BD87" s="119">
        <f>ROUND(SUM(BD88:BD92),2)</f>
        <v>0</v>
      </c>
      <c r="BS87" s="120" t="s">
        <v>78</v>
      </c>
      <c r="BT87" s="120" t="s">
        <v>79</v>
      </c>
      <c r="BU87" s="121" t="s">
        <v>80</v>
      </c>
      <c r="BV87" s="120" t="s">
        <v>81</v>
      </c>
      <c r="BW87" s="120" t="s">
        <v>82</v>
      </c>
      <c r="BX87" s="120" t="s">
        <v>83</v>
      </c>
    </row>
    <row r="88" spans="1:76" s="5" customFormat="1" ht="31.5" customHeight="1">
      <c r="A88" s="122" t="s">
        <v>84</v>
      </c>
      <c r="B88" s="123"/>
      <c r="C88" s="124"/>
      <c r="D88" s="125" t="s">
        <v>85</v>
      </c>
      <c r="E88" s="125"/>
      <c r="F88" s="125"/>
      <c r="G88" s="125"/>
      <c r="H88" s="125"/>
      <c r="I88" s="126"/>
      <c r="J88" s="125" t="s">
        <v>86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'SO - 01 - Oprava balvanit...'!M30</f>
        <v>0</v>
      </c>
      <c r="AH88" s="126"/>
      <c r="AI88" s="126"/>
      <c r="AJ88" s="126"/>
      <c r="AK88" s="126"/>
      <c r="AL88" s="126"/>
      <c r="AM88" s="126"/>
      <c r="AN88" s="127">
        <f>SUM(AG88,AT88)</f>
        <v>0</v>
      </c>
      <c r="AO88" s="126"/>
      <c r="AP88" s="126"/>
      <c r="AQ88" s="128"/>
      <c r="AS88" s="129">
        <f>'SO - 01 - Oprava balvanit...'!M28</f>
        <v>0</v>
      </c>
      <c r="AT88" s="130">
        <f>ROUND(SUM(AV88:AW88),2)</f>
        <v>0</v>
      </c>
      <c r="AU88" s="131">
        <f>'SO - 01 - Oprava balvanit...'!W124</f>
        <v>0</v>
      </c>
      <c r="AV88" s="130">
        <f>'SO - 01 - Oprava balvanit...'!M32</f>
        <v>0</v>
      </c>
      <c r="AW88" s="130">
        <f>'SO - 01 - Oprava balvanit...'!M33</f>
        <v>0</v>
      </c>
      <c r="AX88" s="130">
        <f>'SO - 01 - Oprava balvanit...'!M34</f>
        <v>0</v>
      </c>
      <c r="AY88" s="130">
        <f>'SO - 01 - Oprava balvanit...'!M35</f>
        <v>0</v>
      </c>
      <c r="AZ88" s="130">
        <f>'SO - 01 - Oprava balvanit...'!H32</f>
        <v>0</v>
      </c>
      <c r="BA88" s="130">
        <f>'SO - 01 - Oprava balvanit...'!H33</f>
        <v>0</v>
      </c>
      <c r="BB88" s="130">
        <f>'SO - 01 - Oprava balvanit...'!H34</f>
        <v>0</v>
      </c>
      <c r="BC88" s="130">
        <f>'SO - 01 - Oprava balvanit...'!H35</f>
        <v>0</v>
      </c>
      <c r="BD88" s="132">
        <f>'SO - 01 - Oprava balvanit...'!H36</f>
        <v>0</v>
      </c>
      <c r="BT88" s="133" t="s">
        <v>87</v>
      </c>
      <c r="BV88" s="133" t="s">
        <v>81</v>
      </c>
      <c r="BW88" s="133" t="s">
        <v>88</v>
      </c>
      <c r="BX88" s="133" t="s">
        <v>82</v>
      </c>
    </row>
    <row r="89" spans="1:76" s="5" customFormat="1" ht="31.5" customHeight="1">
      <c r="A89" s="122" t="s">
        <v>84</v>
      </c>
      <c r="B89" s="123"/>
      <c r="C89" s="124"/>
      <c r="D89" s="125" t="s">
        <v>89</v>
      </c>
      <c r="E89" s="125"/>
      <c r="F89" s="125"/>
      <c r="G89" s="125"/>
      <c r="H89" s="125"/>
      <c r="I89" s="126"/>
      <c r="J89" s="125" t="s">
        <v>90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7">
        <f>'SO - 02 - Jímkování'!M30</f>
        <v>0</v>
      </c>
      <c r="AH89" s="126"/>
      <c r="AI89" s="126"/>
      <c r="AJ89" s="126"/>
      <c r="AK89" s="126"/>
      <c r="AL89" s="126"/>
      <c r="AM89" s="126"/>
      <c r="AN89" s="127">
        <f>SUM(AG89,AT89)</f>
        <v>0</v>
      </c>
      <c r="AO89" s="126"/>
      <c r="AP89" s="126"/>
      <c r="AQ89" s="128"/>
      <c r="AS89" s="129">
        <f>'SO - 02 - Jímkování'!M28</f>
        <v>0</v>
      </c>
      <c r="AT89" s="130">
        <f>ROUND(SUM(AV89:AW89),2)</f>
        <v>0</v>
      </c>
      <c r="AU89" s="131">
        <f>'SO - 02 - Jímkování'!W123</f>
        <v>0</v>
      </c>
      <c r="AV89" s="130">
        <f>'SO - 02 - Jímkování'!M32</f>
        <v>0</v>
      </c>
      <c r="AW89" s="130">
        <f>'SO - 02 - Jímkování'!M33</f>
        <v>0</v>
      </c>
      <c r="AX89" s="130">
        <f>'SO - 02 - Jímkování'!M34</f>
        <v>0</v>
      </c>
      <c r="AY89" s="130">
        <f>'SO - 02 - Jímkování'!M35</f>
        <v>0</v>
      </c>
      <c r="AZ89" s="130">
        <f>'SO - 02 - Jímkování'!H32</f>
        <v>0</v>
      </c>
      <c r="BA89" s="130">
        <f>'SO - 02 - Jímkování'!H33</f>
        <v>0</v>
      </c>
      <c r="BB89" s="130">
        <f>'SO - 02 - Jímkování'!H34</f>
        <v>0</v>
      </c>
      <c r="BC89" s="130">
        <f>'SO - 02 - Jímkování'!H35</f>
        <v>0</v>
      </c>
      <c r="BD89" s="132">
        <f>'SO - 02 - Jímkování'!H36</f>
        <v>0</v>
      </c>
      <c r="BT89" s="133" t="s">
        <v>87</v>
      </c>
      <c r="BV89" s="133" t="s">
        <v>81</v>
      </c>
      <c r="BW89" s="133" t="s">
        <v>91</v>
      </c>
      <c r="BX89" s="133" t="s">
        <v>82</v>
      </c>
    </row>
    <row r="90" spans="1:76" s="5" customFormat="1" ht="31.5" customHeight="1">
      <c r="A90" s="122" t="s">
        <v>84</v>
      </c>
      <c r="B90" s="123"/>
      <c r="C90" s="124"/>
      <c r="D90" s="125" t="s">
        <v>92</v>
      </c>
      <c r="E90" s="125"/>
      <c r="F90" s="125"/>
      <c r="G90" s="125"/>
      <c r="H90" s="125"/>
      <c r="I90" s="126"/>
      <c r="J90" s="125" t="s">
        <v>93</v>
      </c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7">
        <f>'SO - 03 - Příjezdová komu...'!M30</f>
        <v>0</v>
      </c>
      <c r="AH90" s="126"/>
      <c r="AI90" s="126"/>
      <c r="AJ90" s="126"/>
      <c r="AK90" s="126"/>
      <c r="AL90" s="126"/>
      <c r="AM90" s="126"/>
      <c r="AN90" s="127">
        <f>SUM(AG90,AT90)</f>
        <v>0</v>
      </c>
      <c r="AO90" s="126"/>
      <c r="AP90" s="126"/>
      <c r="AQ90" s="128"/>
      <c r="AS90" s="129">
        <f>'SO - 03 - Příjezdová komu...'!M28</f>
        <v>0</v>
      </c>
      <c r="AT90" s="130">
        <f>ROUND(SUM(AV90:AW90),2)</f>
        <v>0</v>
      </c>
      <c r="AU90" s="131">
        <f>'SO - 03 - Příjezdová komu...'!W121</f>
        <v>0</v>
      </c>
      <c r="AV90" s="130">
        <f>'SO - 03 - Příjezdová komu...'!M32</f>
        <v>0</v>
      </c>
      <c r="AW90" s="130">
        <f>'SO - 03 - Příjezdová komu...'!M33</f>
        <v>0</v>
      </c>
      <c r="AX90" s="130">
        <f>'SO - 03 - Příjezdová komu...'!M34</f>
        <v>0</v>
      </c>
      <c r="AY90" s="130">
        <f>'SO - 03 - Příjezdová komu...'!M35</f>
        <v>0</v>
      </c>
      <c r="AZ90" s="130">
        <f>'SO - 03 - Příjezdová komu...'!H32</f>
        <v>0</v>
      </c>
      <c r="BA90" s="130">
        <f>'SO - 03 - Příjezdová komu...'!H33</f>
        <v>0</v>
      </c>
      <c r="BB90" s="130">
        <f>'SO - 03 - Příjezdová komu...'!H34</f>
        <v>0</v>
      </c>
      <c r="BC90" s="130">
        <f>'SO - 03 - Příjezdová komu...'!H35</f>
        <v>0</v>
      </c>
      <c r="BD90" s="132">
        <f>'SO - 03 - Příjezdová komu...'!H36</f>
        <v>0</v>
      </c>
      <c r="BT90" s="133" t="s">
        <v>87</v>
      </c>
      <c r="BV90" s="133" t="s">
        <v>81</v>
      </c>
      <c r="BW90" s="133" t="s">
        <v>94</v>
      </c>
      <c r="BX90" s="133" t="s">
        <v>82</v>
      </c>
    </row>
    <row r="91" spans="1:76" s="5" customFormat="1" ht="31.5" customHeight="1">
      <c r="A91" s="122" t="s">
        <v>84</v>
      </c>
      <c r="B91" s="123"/>
      <c r="C91" s="124"/>
      <c r="D91" s="125" t="s">
        <v>95</v>
      </c>
      <c r="E91" s="125"/>
      <c r="F91" s="125"/>
      <c r="G91" s="125"/>
      <c r="H91" s="125"/>
      <c r="I91" s="126"/>
      <c r="J91" s="125" t="s">
        <v>96</v>
      </c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7">
        <f>'SO - 04 - Břehová a dopro...'!M30</f>
        <v>0</v>
      </c>
      <c r="AH91" s="126"/>
      <c r="AI91" s="126"/>
      <c r="AJ91" s="126"/>
      <c r="AK91" s="126"/>
      <c r="AL91" s="126"/>
      <c r="AM91" s="126"/>
      <c r="AN91" s="127">
        <f>SUM(AG91,AT91)</f>
        <v>0</v>
      </c>
      <c r="AO91" s="126"/>
      <c r="AP91" s="126"/>
      <c r="AQ91" s="128"/>
      <c r="AS91" s="129">
        <f>'SO - 04 - Břehová a dopro...'!M28</f>
        <v>0</v>
      </c>
      <c r="AT91" s="130">
        <f>ROUND(SUM(AV91:AW91),2)</f>
        <v>0</v>
      </c>
      <c r="AU91" s="131">
        <f>'SO - 04 - Břehová a dopro...'!W119</f>
        <v>0</v>
      </c>
      <c r="AV91" s="130">
        <f>'SO - 04 - Břehová a dopro...'!M32</f>
        <v>0</v>
      </c>
      <c r="AW91" s="130">
        <f>'SO - 04 - Břehová a dopro...'!M33</f>
        <v>0</v>
      </c>
      <c r="AX91" s="130">
        <f>'SO - 04 - Břehová a dopro...'!M34</f>
        <v>0</v>
      </c>
      <c r="AY91" s="130">
        <f>'SO - 04 - Břehová a dopro...'!M35</f>
        <v>0</v>
      </c>
      <c r="AZ91" s="130">
        <f>'SO - 04 - Břehová a dopro...'!H32</f>
        <v>0</v>
      </c>
      <c r="BA91" s="130">
        <f>'SO - 04 - Břehová a dopro...'!H33</f>
        <v>0</v>
      </c>
      <c r="BB91" s="130">
        <f>'SO - 04 - Břehová a dopro...'!H34</f>
        <v>0</v>
      </c>
      <c r="BC91" s="130">
        <f>'SO - 04 - Břehová a dopro...'!H35</f>
        <v>0</v>
      </c>
      <c r="BD91" s="132">
        <f>'SO - 04 - Břehová a dopro...'!H36</f>
        <v>0</v>
      </c>
      <c r="BT91" s="133" t="s">
        <v>87</v>
      </c>
      <c r="BV91" s="133" t="s">
        <v>81</v>
      </c>
      <c r="BW91" s="133" t="s">
        <v>97</v>
      </c>
      <c r="BX91" s="133" t="s">
        <v>82</v>
      </c>
    </row>
    <row r="92" spans="1:76" s="5" customFormat="1" ht="16.5" customHeight="1">
      <c r="A92" s="122" t="s">
        <v>84</v>
      </c>
      <c r="B92" s="123"/>
      <c r="C92" s="124"/>
      <c r="D92" s="125" t="s">
        <v>98</v>
      </c>
      <c r="E92" s="125"/>
      <c r="F92" s="125"/>
      <c r="G92" s="125"/>
      <c r="H92" s="125"/>
      <c r="I92" s="126"/>
      <c r="J92" s="125" t="s">
        <v>99</v>
      </c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7">
        <f>'VON - Vedlejší a ostatní ...'!M30</f>
        <v>0</v>
      </c>
      <c r="AH92" s="126"/>
      <c r="AI92" s="126"/>
      <c r="AJ92" s="126"/>
      <c r="AK92" s="126"/>
      <c r="AL92" s="126"/>
      <c r="AM92" s="126"/>
      <c r="AN92" s="127">
        <f>SUM(AG92,AT92)</f>
        <v>0</v>
      </c>
      <c r="AO92" s="126"/>
      <c r="AP92" s="126"/>
      <c r="AQ92" s="128"/>
      <c r="AS92" s="134">
        <f>'VON - Vedlejší a ostatní ...'!M28</f>
        <v>0</v>
      </c>
      <c r="AT92" s="135">
        <f>ROUND(SUM(AV92:AW92),2)</f>
        <v>0</v>
      </c>
      <c r="AU92" s="136">
        <f>'VON - Vedlejší a ostatní ...'!W118</f>
        <v>0</v>
      </c>
      <c r="AV92" s="135">
        <f>'VON - Vedlejší a ostatní ...'!M32</f>
        <v>0</v>
      </c>
      <c r="AW92" s="135">
        <f>'VON - Vedlejší a ostatní ...'!M33</f>
        <v>0</v>
      </c>
      <c r="AX92" s="135">
        <f>'VON - Vedlejší a ostatní ...'!M34</f>
        <v>0</v>
      </c>
      <c r="AY92" s="135">
        <f>'VON - Vedlejší a ostatní ...'!M35</f>
        <v>0</v>
      </c>
      <c r="AZ92" s="135">
        <f>'VON - Vedlejší a ostatní ...'!H32</f>
        <v>0</v>
      </c>
      <c r="BA92" s="135">
        <f>'VON - Vedlejší a ostatní ...'!H33</f>
        <v>0</v>
      </c>
      <c r="BB92" s="135">
        <f>'VON - Vedlejší a ostatní ...'!H34</f>
        <v>0</v>
      </c>
      <c r="BC92" s="135">
        <f>'VON - Vedlejší a ostatní ...'!H35</f>
        <v>0</v>
      </c>
      <c r="BD92" s="137">
        <f>'VON - Vedlejší a ostatní ...'!H36</f>
        <v>0</v>
      </c>
      <c r="BT92" s="133" t="s">
        <v>87</v>
      </c>
      <c r="BV92" s="133" t="s">
        <v>81</v>
      </c>
      <c r="BW92" s="133" t="s">
        <v>100</v>
      </c>
      <c r="BX92" s="133" t="s">
        <v>82</v>
      </c>
    </row>
    <row r="93" spans="2:43" ht="13.5">
      <c r="B93" s="28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1"/>
    </row>
    <row r="94" spans="2:48" s="1" customFormat="1" ht="30" customHeight="1">
      <c r="B94" s="48"/>
      <c r="C94" s="112" t="s">
        <v>101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115">
        <f>ROUND(SUM(AG95:AG98),2)</f>
        <v>0</v>
      </c>
      <c r="AH94" s="115"/>
      <c r="AI94" s="115"/>
      <c r="AJ94" s="115"/>
      <c r="AK94" s="115"/>
      <c r="AL94" s="115"/>
      <c r="AM94" s="115"/>
      <c r="AN94" s="115">
        <f>ROUND(SUM(AN95:AN98),2)</f>
        <v>0</v>
      </c>
      <c r="AO94" s="115"/>
      <c r="AP94" s="115"/>
      <c r="AQ94" s="50"/>
      <c r="AS94" s="108" t="s">
        <v>102</v>
      </c>
      <c r="AT94" s="109" t="s">
        <v>103</v>
      </c>
      <c r="AU94" s="109" t="s">
        <v>43</v>
      </c>
      <c r="AV94" s="110" t="s">
        <v>66</v>
      </c>
    </row>
    <row r="95" spans="2:89" s="1" customFormat="1" ht="19.9" customHeight="1">
      <c r="B95" s="48"/>
      <c r="C95" s="49"/>
      <c r="D95" s="138" t="s">
        <v>104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139">
        <f>ROUND(AG87*AS95,2)</f>
        <v>0</v>
      </c>
      <c r="AH95" s="140"/>
      <c r="AI95" s="140"/>
      <c r="AJ95" s="140"/>
      <c r="AK95" s="140"/>
      <c r="AL95" s="140"/>
      <c r="AM95" s="140"/>
      <c r="AN95" s="140">
        <f>ROUND(AG95+AV95,2)</f>
        <v>0</v>
      </c>
      <c r="AO95" s="140"/>
      <c r="AP95" s="140"/>
      <c r="AQ95" s="50"/>
      <c r="AS95" s="141">
        <v>0</v>
      </c>
      <c r="AT95" s="142" t="s">
        <v>105</v>
      </c>
      <c r="AU95" s="142" t="s">
        <v>44</v>
      </c>
      <c r="AV95" s="143">
        <f>ROUND(IF(AU95="základní",AG95*L31,IF(AU95="snížená",AG95*L32,0)),2)</f>
        <v>0</v>
      </c>
      <c r="BV95" s="24" t="s">
        <v>106</v>
      </c>
      <c r="BY95" s="144">
        <f>IF(AU95="základní",AV95,0)</f>
        <v>0</v>
      </c>
      <c r="BZ95" s="144">
        <f>IF(AU95="snížená",AV95,0)</f>
        <v>0</v>
      </c>
      <c r="CA95" s="144">
        <v>0</v>
      </c>
      <c r="CB95" s="144">
        <v>0</v>
      </c>
      <c r="CC95" s="144">
        <v>0</v>
      </c>
      <c r="CD95" s="144">
        <f>IF(AU95="základní",AG95,0)</f>
        <v>0</v>
      </c>
      <c r="CE95" s="144">
        <f>IF(AU95="snížená",AG95,0)</f>
        <v>0</v>
      </c>
      <c r="CF95" s="144">
        <f>IF(AU95="zákl. přenesená",AG95,0)</f>
        <v>0</v>
      </c>
      <c r="CG95" s="144">
        <f>IF(AU95="sníž. přenesená",AG95,0)</f>
        <v>0</v>
      </c>
      <c r="CH95" s="144">
        <f>IF(AU95="nulová",AG95,0)</f>
        <v>0</v>
      </c>
      <c r="CI95" s="24">
        <f>IF(AU95="základní",1,IF(AU95="snížená",2,IF(AU95="zákl. přenesená",4,IF(AU95="sníž. přenesená",5,3))))</f>
        <v>1</v>
      </c>
      <c r="CJ95" s="24">
        <f>IF(AT95="stavební čast",1,IF(8895="investiční čast",2,3))</f>
        <v>1</v>
      </c>
      <c r="CK95" s="24" t="str">
        <f>IF(D95="Vyplň vlastní","","x")</f>
        <v>x</v>
      </c>
    </row>
    <row r="96" spans="2:89" s="1" customFormat="1" ht="19.9" customHeight="1">
      <c r="B96" s="48"/>
      <c r="C96" s="49"/>
      <c r="D96" s="145" t="s">
        <v>107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49"/>
      <c r="AD96" s="49"/>
      <c r="AE96" s="49"/>
      <c r="AF96" s="49"/>
      <c r="AG96" s="139">
        <f>AG87*AS96</f>
        <v>0</v>
      </c>
      <c r="AH96" s="140"/>
      <c r="AI96" s="140"/>
      <c r="AJ96" s="140"/>
      <c r="AK96" s="140"/>
      <c r="AL96" s="140"/>
      <c r="AM96" s="140"/>
      <c r="AN96" s="140">
        <f>AG96+AV96</f>
        <v>0</v>
      </c>
      <c r="AO96" s="140"/>
      <c r="AP96" s="140"/>
      <c r="AQ96" s="50"/>
      <c r="AS96" s="146">
        <v>0</v>
      </c>
      <c r="AT96" s="147" t="s">
        <v>105</v>
      </c>
      <c r="AU96" s="147" t="s">
        <v>44</v>
      </c>
      <c r="AV96" s="148">
        <f>ROUND(IF(AU96="nulová",0,IF(OR(AU96="základní",AU96="zákl. přenesená"),AG96*L31,AG96*L32)),2)</f>
        <v>0</v>
      </c>
      <c r="BV96" s="24" t="s">
        <v>108</v>
      </c>
      <c r="BY96" s="144">
        <f>IF(AU96="základní",AV96,0)</f>
        <v>0</v>
      </c>
      <c r="BZ96" s="144">
        <f>IF(AU96="snížená",AV96,0)</f>
        <v>0</v>
      </c>
      <c r="CA96" s="144">
        <f>IF(AU96="zákl. přenesená",AV96,0)</f>
        <v>0</v>
      </c>
      <c r="CB96" s="144">
        <f>IF(AU96="sníž. přenesená",AV96,0)</f>
        <v>0</v>
      </c>
      <c r="CC96" s="144">
        <f>IF(AU96="nulová",AV96,0)</f>
        <v>0</v>
      </c>
      <c r="CD96" s="144">
        <f>IF(AU96="základní",AG96,0)</f>
        <v>0</v>
      </c>
      <c r="CE96" s="144">
        <f>IF(AU96="snížená",AG96,0)</f>
        <v>0</v>
      </c>
      <c r="CF96" s="144">
        <f>IF(AU96="zákl. přenesená",AG96,0)</f>
        <v>0</v>
      </c>
      <c r="CG96" s="144">
        <f>IF(AU96="sníž. přenesená",AG96,0)</f>
        <v>0</v>
      </c>
      <c r="CH96" s="144">
        <f>IF(AU96="nulová",AG96,0)</f>
        <v>0</v>
      </c>
      <c r="CI96" s="24">
        <f>IF(AU96="základní",1,IF(AU96="snížená",2,IF(AU96="zákl. přenesená",4,IF(AU96="sníž. přenesená",5,3))))</f>
        <v>1</v>
      </c>
      <c r="CJ96" s="24">
        <f>IF(AT96="stavební čast",1,IF(8896="investiční čast",2,3))</f>
        <v>1</v>
      </c>
      <c r="CK96" s="24" t="str">
        <f>IF(D96="Vyplň vlastní","","x")</f>
        <v/>
      </c>
    </row>
    <row r="97" spans="2:89" s="1" customFormat="1" ht="19.9" customHeight="1">
      <c r="B97" s="48"/>
      <c r="C97" s="49"/>
      <c r="D97" s="145" t="s">
        <v>107</v>
      </c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49"/>
      <c r="AD97" s="49"/>
      <c r="AE97" s="49"/>
      <c r="AF97" s="49"/>
      <c r="AG97" s="139">
        <f>AG87*AS97</f>
        <v>0</v>
      </c>
      <c r="AH97" s="140"/>
      <c r="AI97" s="140"/>
      <c r="AJ97" s="140"/>
      <c r="AK97" s="140"/>
      <c r="AL97" s="140"/>
      <c r="AM97" s="140"/>
      <c r="AN97" s="140">
        <f>AG97+AV97</f>
        <v>0</v>
      </c>
      <c r="AO97" s="140"/>
      <c r="AP97" s="140"/>
      <c r="AQ97" s="50"/>
      <c r="AS97" s="146">
        <v>0</v>
      </c>
      <c r="AT97" s="147" t="s">
        <v>105</v>
      </c>
      <c r="AU97" s="147" t="s">
        <v>44</v>
      </c>
      <c r="AV97" s="148">
        <f>ROUND(IF(AU97="nulová",0,IF(OR(AU97="základní",AU97="zákl. přenesená"),AG97*L31,AG97*L32)),2)</f>
        <v>0</v>
      </c>
      <c r="BV97" s="24" t="s">
        <v>108</v>
      </c>
      <c r="BY97" s="144">
        <f>IF(AU97="základní",AV97,0)</f>
        <v>0</v>
      </c>
      <c r="BZ97" s="144">
        <f>IF(AU97="snížená",AV97,0)</f>
        <v>0</v>
      </c>
      <c r="CA97" s="144">
        <f>IF(AU97="zákl. přenesená",AV97,0)</f>
        <v>0</v>
      </c>
      <c r="CB97" s="144">
        <f>IF(AU97="sníž. přenesená",AV97,0)</f>
        <v>0</v>
      </c>
      <c r="CC97" s="144">
        <f>IF(AU97="nulová",AV97,0)</f>
        <v>0</v>
      </c>
      <c r="CD97" s="144">
        <f>IF(AU97="základní",AG97,0)</f>
        <v>0</v>
      </c>
      <c r="CE97" s="144">
        <f>IF(AU97="snížená",AG97,0)</f>
        <v>0</v>
      </c>
      <c r="CF97" s="144">
        <f>IF(AU97="zákl. přenesená",AG97,0)</f>
        <v>0</v>
      </c>
      <c r="CG97" s="144">
        <f>IF(AU97="sníž. přenesená",AG97,0)</f>
        <v>0</v>
      </c>
      <c r="CH97" s="144">
        <f>IF(AU97="nulová",AG97,0)</f>
        <v>0</v>
      </c>
      <c r="CI97" s="24">
        <f>IF(AU97="základní",1,IF(AU97="snížená",2,IF(AU97="zákl. přenesená",4,IF(AU97="sníž. přenesená",5,3))))</f>
        <v>1</v>
      </c>
      <c r="CJ97" s="24">
        <f>IF(AT97="stavební čast",1,IF(8897="investiční čast",2,3))</f>
        <v>1</v>
      </c>
      <c r="CK97" s="24" t="str">
        <f>IF(D97="Vyplň vlastní","","x")</f>
        <v/>
      </c>
    </row>
    <row r="98" spans="2:89" s="1" customFormat="1" ht="19.9" customHeight="1">
      <c r="B98" s="48"/>
      <c r="C98" s="49"/>
      <c r="D98" s="145" t="s">
        <v>107</v>
      </c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49"/>
      <c r="AD98" s="49"/>
      <c r="AE98" s="49"/>
      <c r="AF98" s="49"/>
      <c r="AG98" s="139">
        <f>AG87*AS98</f>
        <v>0</v>
      </c>
      <c r="AH98" s="140"/>
      <c r="AI98" s="140"/>
      <c r="AJ98" s="140"/>
      <c r="AK98" s="140"/>
      <c r="AL98" s="140"/>
      <c r="AM98" s="140"/>
      <c r="AN98" s="140">
        <f>AG98+AV98</f>
        <v>0</v>
      </c>
      <c r="AO98" s="140"/>
      <c r="AP98" s="140"/>
      <c r="AQ98" s="50"/>
      <c r="AS98" s="149">
        <v>0</v>
      </c>
      <c r="AT98" s="150" t="s">
        <v>105</v>
      </c>
      <c r="AU98" s="150" t="s">
        <v>44</v>
      </c>
      <c r="AV98" s="151">
        <f>ROUND(IF(AU98="nulová",0,IF(OR(AU98="základní",AU98="zákl. přenesená"),AG98*L31,AG98*L32)),2)</f>
        <v>0</v>
      </c>
      <c r="BV98" s="24" t="s">
        <v>108</v>
      </c>
      <c r="BY98" s="144">
        <f>IF(AU98="základní",AV98,0)</f>
        <v>0</v>
      </c>
      <c r="BZ98" s="144">
        <f>IF(AU98="snížená",AV98,0)</f>
        <v>0</v>
      </c>
      <c r="CA98" s="144">
        <f>IF(AU98="zákl. přenesená",AV98,0)</f>
        <v>0</v>
      </c>
      <c r="CB98" s="144">
        <f>IF(AU98="sníž. přenesená",AV98,0)</f>
        <v>0</v>
      </c>
      <c r="CC98" s="144">
        <f>IF(AU98="nulová",AV98,0)</f>
        <v>0</v>
      </c>
      <c r="CD98" s="144">
        <f>IF(AU98="základní",AG98,0)</f>
        <v>0</v>
      </c>
      <c r="CE98" s="144">
        <f>IF(AU98="snížená",AG98,0)</f>
        <v>0</v>
      </c>
      <c r="CF98" s="144">
        <f>IF(AU98="zákl. přenesená",AG98,0)</f>
        <v>0</v>
      </c>
      <c r="CG98" s="144">
        <f>IF(AU98="sníž. přenesená",AG98,0)</f>
        <v>0</v>
      </c>
      <c r="CH98" s="144">
        <f>IF(AU98="nulová",AG98,0)</f>
        <v>0</v>
      </c>
      <c r="CI98" s="24">
        <f>IF(AU98="základní",1,IF(AU98="snížená",2,IF(AU98="zákl. přenesená",4,IF(AU98="sníž. přenesená",5,3))))</f>
        <v>1</v>
      </c>
      <c r="CJ98" s="24">
        <f>IF(AT98="stavební čast",1,IF(8898="investiční čast",2,3))</f>
        <v>1</v>
      </c>
      <c r="CK98" s="24" t="str">
        <f>IF(D98="Vyplň vlastní","","x")</f>
        <v/>
      </c>
    </row>
    <row r="99" spans="2:43" s="1" customFormat="1" ht="10.8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50"/>
    </row>
    <row r="100" spans="2:43" s="1" customFormat="1" ht="30" customHeight="1">
      <c r="B100" s="48"/>
      <c r="C100" s="152" t="s">
        <v>109</v>
      </c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4">
        <f>ROUND(AG87+AG94,2)</f>
        <v>0</v>
      </c>
      <c r="AH100" s="154"/>
      <c r="AI100" s="154"/>
      <c r="AJ100" s="154"/>
      <c r="AK100" s="154"/>
      <c r="AL100" s="154"/>
      <c r="AM100" s="154"/>
      <c r="AN100" s="154">
        <f>AN87+AN94</f>
        <v>0</v>
      </c>
      <c r="AO100" s="154"/>
      <c r="AP100" s="154"/>
      <c r="AQ100" s="50"/>
    </row>
    <row r="101" spans="2:43" s="1" customFormat="1" ht="6.95" customHeight="1"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9"/>
    </row>
  </sheetData>
  <sheetProtection password="CC35" sheet="1" objects="1" scenarios="1" formatColumns="0" formatRows="0"/>
  <mergeCells count="7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G87:AM87"/>
    <mergeCell ref="AN87:AP87"/>
    <mergeCell ref="AG94:AM94"/>
    <mergeCell ref="AN94:AP94"/>
    <mergeCell ref="AG100:AM100"/>
    <mergeCell ref="AN100:AP100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- 01 - Oprava balvanit...'!C2" display="/"/>
    <hyperlink ref="A89" location="'SO - 02 - Jímkování'!C2" display="/"/>
    <hyperlink ref="A90" location="'SO - 03 - Příjezdová komu...'!C2" display="/"/>
    <hyperlink ref="A91" location="'SO - 04 - Břehová a dopro...'!C2" display="/"/>
    <hyperlink ref="A92" location="'VON - Vedlejší a ostatn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110</v>
      </c>
      <c r="G1" s="17"/>
      <c r="H1" s="156" t="s">
        <v>111</v>
      </c>
      <c r="I1" s="156"/>
      <c r="J1" s="156"/>
      <c r="K1" s="156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88</v>
      </c>
      <c r="AZ2" s="157" t="s">
        <v>115</v>
      </c>
      <c r="BA2" s="157" t="s">
        <v>116</v>
      </c>
      <c r="BB2" s="157" t="s">
        <v>22</v>
      </c>
      <c r="BC2" s="157" t="s">
        <v>117</v>
      </c>
      <c r="BD2" s="157" t="s">
        <v>118</v>
      </c>
    </row>
    <row r="3" spans="2:5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118</v>
      </c>
      <c r="AZ3" s="157" t="s">
        <v>119</v>
      </c>
      <c r="BA3" s="157" t="s">
        <v>119</v>
      </c>
      <c r="BB3" s="157" t="s">
        <v>22</v>
      </c>
      <c r="BC3" s="157" t="s">
        <v>120</v>
      </c>
      <c r="BD3" s="157" t="s">
        <v>118</v>
      </c>
    </row>
    <row r="4" spans="2:46" ht="36.95" customHeight="1">
      <c r="B4" s="28"/>
      <c r="C4" s="29" t="s">
        <v>121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8" t="str">
        <f>'Rekapitulace stavby'!K6</f>
        <v>Ostravice-Staré Město, km 26,250 - 26,400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122</v>
      </c>
      <c r="E7" s="49"/>
      <c r="F7" s="38" t="s">
        <v>123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25</v>
      </c>
      <c r="E9" s="49"/>
      <c r="F9" s="35" t="s">
        <v>26</v>
      </c>
      <c r="G9" s="49"/>
      <c r="H9" s="49"/>
      <c r="I9" s="49"/>
      <c r="J9" s="49"/>
      <c r="K9" s="49"/>
      <c r="L9" s="49"/>
      <c r="M9" s="40" t="s">
        <v>27</v>
      </c>
      <c r="N9" s="49"/>
      <c r="O9" s="159" t="str">
        <f>'Rekapitulace stavby'!AN8</f>
        <v>10. 3. 2017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29</v>
      </c>
      <c r="E11" s="49"/>
      <c r="F11" s="49"/>
      <c r="G11" s="49"/>
      <c r="H11" s="49"/>
      <c r="I11" s="49"/>
      <c r="J11" s="49"/>
      <c r="K11" s="49"/>
      <c r="L11" s="49"/>
      <c r="M11" s="40" t="s">
        <v>30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32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33</v>
      </c>
      <c r="E14" s="49"/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60"/>
      <c r="G15" s="160"/>
      <c r="H15" s="160"/>
      <c r="I15" s="160"/>
      <c r="J15" s="160"/>
      <c r="K15" s="160"/>
      <c r="L15" s="160"/>
      <c r="M15" s="40" t="s">
        <v>32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35</v>
      </c>
      <c r="E17" s="49"/>
      <c r="F17" s="49"/>
      <c r="G17" s="49"/>
      <c r="H17" s="49"/>
      <c r="I17" s="49"/>
      <c r="J17" s="49"/>
      <c r="K17" s="49"/>
      <c r="L17" s="49"/>
      <c r="M17" s="40" t="s">
        <v>30</v>
      </c>
      <c r="N17" s="49"/>
      <c r="O17" s="35" t="s">
        <v>22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32</v>
      </c>
      <c r="N18" s="49"/>
      <c r="O18" s="35" t="s">
        <v>22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38</v>
      </c>
      <c r="E20" s="49"/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">
        <v>22</v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">
        <v>36</v>
      </c>
      <c r="F21" s="49"/>
      <c r="G21" s="49"/>
      <c r="H21" s="49"/>
      <c r="I21" s="49"/>
      <c r="J21" s="49"/>
      <c r="K21" s="49"/>
      <c r="L21" s="49"/>
      <c r="M21" s="40" t="s">
        <v>32</v>
      </c>
      <c r="N21" s="49"/>
      <c r="O21" s="35" t="s">
        <v>22</v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1" t="s">
        <v>124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104</v>
      </c>
      <c r="E28" s="49"/>
      <c r="F28" s="49"/>
      <c r="G28" s="49"/>
      <c r="H28" s="49"/>
      <c r="I28" s="49"/>
      <c r="J28" s="49"/>
      <c r="K28" s="49"/>
      <c r="L28" s="49"/>
      <c r="M28" s="47">
        <f>N99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2" t="s">
        <v>42</v>
      </c>
      <c r="E30" s="49"/>
      <c r="F30" s="49"/>
      <c r="G30" s="49"/>
      <c r="H30" s="49"/>
      <c r="I30" s="49"/>
      <c r="J30" s="49"/>
      <c r="K30" s="49"/>
      <c r="L30" s="49"/>
      <c r="M30" s="163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43</v>
      </c>
      <c r="E32" s="56" t="s">
        <v>44</v>
      </c>
      <c r="F32" s="57">
        <v>0.21</v>
      </c>
      <c r="G32" s="164" t="s">
        <v>45</v>
      </c>
      <c r="H32" s="165">
        <f>ROUND((((SUM(BE99:BE106)+SUM(BE124:BE218))+SUM(BE220:BE224))),2)</f>
        <v>0</v>
      </c>
      <c r="I32" s="49"/>
      <c r="J32" s="49"/>
      <c r="K32" s="49"/>
      <c r="L32" s="49"/>
      <c r="M32" s="165">
        <f>ROUND(((ROUND((SUM(BE99:BE106)+SUM(BE124:BE218)),2)*F32)+SUM(BE220:BE224)*F32),2)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46</v>
      </c>
      <c r="F33" s="57">
        <v>0.15</v>
      </c>
      <c r="G33" s="164" t="s">
        <v>45</v>
      </c>
      <c r="H33" s="165">
        <f>ROUND((((SUM(BF99:BF106)+SUM(BF124:BF218))+SUM(BF220:BF224))),2)</f>
        <v>0</v>
      </c>
      <c r="I33" s="49"/>
      <c r="J33" s="49"/>
      <c r="K33" s="49"/>
      <c r="L33" s="49"/>
      <c r="M33" s="165">
        <f>ROUND(((ROUND((SUM(BF99:BF106)+SUM(BF124:BF218)),2)*F33)+SUM(BF220:BF224)*F33),2)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47</v>
      </c>
      <c r="F34" s="57">
        <v>0.21</v>
      </c>
      <c r="G34" s="164" t="s">
        <v>45</v>
      </c>
      <c r="H34" s="165">
        <f>ROUND((((SUM(BG99:BG106)+SUM(BG124:BG218))+SUM(BG220:BG224))),2)</f>
        <v>0</v>
      </c>
      <c r="I34" s="49"/>
      <c r="J34" s="49"/>
      <c r="K34" s="49"/>
      <c r="L34" s="49"/>
      <c r="M34" s="165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48</v>
      </c>
      <c r="F35" s="57">
        <v>0.15</v>
      </c>
      <c r="G35" s="164" t="s">
        <v>45</v>
      </c>
      <c r="H35" s="165">
        <f>ROUND((((SUM(BH99:BH106)+SUM(BH124:BH218))+SUM(BH220:BH224))),2)</f>
        <v>0</v>
      </c>
      <c r="I35" s="49"/>
      <c r="J35" s="49"/>
      <c r="K35" s="49"/>
      <c r="L35" s="49"/>
      <c r="M35" s="165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49</v>
      </c>
      <c r="F36" s="57">
        <v>0</v>
      </c>
      <c r="G36" s="164" t="s">
        <v>45</v>
      </c>
      <c r="H36" s="165">
        <f>ROUND((((SUM(BI99:BI106)+SUM(BI124:BI218))+SUM(BI220:BI224))),2)</f>
        <v>0</v>
      </c>
      <c r="I36" s="49"/>
      <c r="J36" s="49"/>
      <c r="K36" s="49"/>
      <c r="L36" s="49"/>
      <c r="M36" s="165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6" t="s">
        <v>50</v>
      </c>
      <c r="E38" s="105"/>
      <c r="F38" s="105"/>
      <c r="G38" s="167" t="s">
        <v>51</v>
      </c>
      <c r="H38" s="168" t="s">
        <v>52</v>
      </c>
      <c r="I38" s="105"/>
      <c r="J38" s="105"/>
      <c r="K38" s="105"/>
      <c r="L38" s="169">
        <f>SUM(M30:M36)</f>
        <v>0</v>
      </c>
      <c r="M38" s="169"/>
      <c r="N38" s="169"/>
      <c r="O38" s="169"/>
      <c r="P38" s="170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53</v>
      </c>
      <c r="E50" s="69"/>
      <c r="F50" s="69"/>
      <c r="G50" s="69"/>
      <c r="H50" s="70"/>
      <c r="I50" s="49"/>
      <c r="J50" s="68" t="s">
        <v>54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55</v>
      </c>
      <c r="E59" s="74"/>
      <c r="F59" s="74"/>
      <c r="G59" s="75" t="s">
        <v>56</v>
      </c>
      <c r="H59" s="76"/>
      <c r="I59" s="49"/>
      <c r="J59" s="73" t="s">
        <v>55</v>
      </c>
      <c r="K59" s="74"/>
      <c r="L59" s="74"/>
      <c r="M59" s="74"/>
      <c r="N59" s="75" t="s">
        <v>56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57</v>
      </c>
      <c r="E61" s="69"/>
      <c r="F61" s="69"/>
      <c r="G61" s="69"/>
      <c r="H61" s="70"/>
      <c r="I61" s="49"/>
      <c r="J61" s="68" t="s">
        <v>58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55</v>
      </c>
      <c r="E70" s="74"/>
      <c r="F70" s="74"/>
      <c r="G70" s="75" t="s">
        <v>56</v>
      </c>
      <c r="H70" s="76"/>
      <c r="I70" s="49"/>
      <c r="J70" s="73" t="s">
        <v>55</v>
      </c>
      <c r="K70" s="74"/>
      <c r="L70" s="74"/>
      <c r="M70" s="74"/>
      <c r="N70" s="75" t="s">
        <v>56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2:21" s="1" customFormat="1" ht="36.95" customHeight="1">
      <c r="B76" s="48"/>
      <c r="C76" s="29" t="s">
        <v>125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4"/>
      <c r="U76" s="174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4"/>
      <c r="U77" s="174"/>
    </row>
    <row r="78" spans="2:21" s="1" customFormat="1" ht="30" customHeight="1">
      <c r="B78" s="48"/>
      <c r="C78" s="40" t="s">
        <v>19</v>
      </c>
      <c r="D78" s="49"/>
      <c r="E78" s="49"/>
      <c r="F78" s="158" t="str">
        <f>F6</f>
        <v>Ostravice-Staré Město, km 26,250 - 26,400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4"/>
      <c r="U78" s="174"/>
    </row>
    <row r="79" spans="2:21" s="1" customFormat="1" ht="36.95" customHeight="1">
      <c r="B79" s="48"/>
      <c r="C79" s="87" t="s">
        <v>122</v>
      </c>
      <c r="D79" s="49"/>
      <c r="E79" s="49"/>
      <c r="F79" s="89" t="str">
        <f>F7</f>
        <v>SO - 01 - Oprava balvanitého skluzu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4"/>
      <c r="U79" s="174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4"/>
      <c r="U80" s="174"/>
    </row>
    <row r="81" spans="2:21" s="1" customFormat="1" ht="18" customHeight="1">
      <c r="B81" s="48"/>
      <c r="C81" s="40" t="s">
        <v>25</v>
      </c>
      <c r="D81" s="49"/>
      <c r="E81" s="49"/>
      <c r="F81" s="35" t="str">
        <f>F9</f>
        <v>Staré Město</v>
      </c>
      <c r="G81" s="49"/>
      <c r="H81" s="49"/>
      <c r="I81" s="49"/>
      <c r="J81" s="49"/>
      <c r="K81" s="40" t="s">
        <v>27</v>
      </c>
      <c r="L81" s="49"/>
      <c r="M81" s="92" t="str">
        <f>IF(O9="","",O9)</f>
        <v>10. 3. 2017</v>
      </c>
      <c r="N81" s="92"/>
      <c r="O81" s="92"/>
      <c r="P81" s="92"/>
      <c r="Q81" s="49"/>
      <c r="R81" s="50"/>
      <c r="T81" s="174"/>
      <c r="U81" s="174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4"/>
      <c r="U82" s="174"/>
    </row>
    <row r="83" spans="2:21" s="1" customFormat="1" ht="13.5">
      <c r="B83" s="48"/>
      <c r="C83" s="40" t="s">
        <v>29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35</v>
      </c>
      <c r="L83" s="49"/>
      <c r="M83" s="35" t="str">
        <f>E18</f>
        <v>Ing. Dalibor Rajnoch</v>
      </c>
      <c r="N83" s="35"/>
      <c r="O83" s="35"/>
      <c r="P83" s="35"/>
      <c r="Q83" s="35"/>
      <c r="R83" s="50"/>
      <c r="T83" s="174"/>
      <c r="U83" s="174"/>
    </row>
    <row r="84" spans="2:21" s="1" customFormat="1" ht="14.4" customHeight="1">
      <c r="B84" s="48"/>
      <c r="C84" s="40" t="s">
        <v>33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38</v>
      </c>
      <c r="L84" s="49"/>
      <c r="M84" s="35" t="str">
        <f>E21</f>
        <v>Ing. Dalibor Rajnoch</v>
      </c>
      <c r="N84" s="35"/>
      <c r="O84" s="35"/>
      <c r="P84" s="35"/>
      <c r="Q84" s="35"/>
      <c r="R84" s="50"/>
      <c r="T84" s="174"/>
      <c r="U84" s="174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4"/>
      <c r="U85" s="174"/>
    </row>
    <row r="86" spans="2:21" s="1" customFormat="1" ht="29.25" customHeight="1">
      <c r="B86" s="48"/>
      <c r="C86" s="175" t="s">
        <v>126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5" t="s">
        <v>127</v>
      </c>
      <c r="O86" s="153"/>
      <c r="P86" s="153"/>
      <c r="Q86" s="153"/>
      <c r="R86" s="50"/>
      <c r="T86" s="174"/>
      <c r="U86" s="174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4"/>
      <c r="U87" s="174"/>
    </row>
    <row r="88" spans="2:47" s="1" customFormat="1" ht="29.25" customHeight="1">
      <c r="B88" s="48"/>
      <c r="C88" s="176" t="s">
        <v>128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N124</f>
        <v>0</v>
      </c>
      <c r="O88" s="177"/>
      <c r="P88" s="177"/>
      <c r="Q88" s="177"/>
      <c r="R88" s="50"/>
      <c r="T88" s="174"/>
      <c r="U88" s="174"/>
      <c r="AU88" s="24" t="s">
        <v>129</v>
      </c>
    </row>
    <row r="89" spans="2:21" s="6" customFormat="1" ht="24.95" customHeight="1">
      <c r="B89" s="178"/>
      <c r="C89" s="179"/>
      <c r="D89" s="180" t="s">
        <v>130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1">
        <f>N125</f>
        <v>0</v>
      </c>
      <c r="O89" s="179"/>
      <c r="P89" s="179"/>
      <c r="Q89" s="179"/>
      <c r="R89" s="182"/>
      <c r="T89" s="183"/>
      <c r="U89" s="183"/>
    </row>
    <row r="90" spans="2:21" s="7" customFormat="1" ht="19.9" customHeight="1">
      <c r="B90" s="184"/>
      <c r="C90" s="185"/>
      <c r="D90" s="138" t="s">
        <v>131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40">
        <f>N126</f>
        <v>0</v>
      </c>
      <c r="O90" s="185"/>
      <c r="P90" s="185"/>
      <c r="Q90" s="185"/>
      <c r="R90" s="186"/>
      <c r="T90" s="187"/>
      <c r="U90" s="187"/>
    </row>
    <row r="91" spans="2:21" s="7" customFormat="1" ht="19.9" customHeight="1">
      <c r="B91" s="184"/>
      <c r="C91" s="185"/>
      <c r="D91" s="138" t="s">
        <v>132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40">
        <f>N155</f>
        <v>0</v>
      </c>
      <c r="O91" s="185"/>
      <c r="P91" s="185"/>
      <c r="Q91" s="185"/>
      <c r="R91" s="186"/>
      <c r="T91" s="187"/>
      <c r="U91" s="187"/>
    </row>
    <row r="92" spans="2:21" s="7" customFormat="1" ht="19.9" customHeight="1">
      <c r="B92" s="184"/>
      <c r="C92" s="185"/>
      <c r="D92" s="138" t="s">
        <v>133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40">
        <f>N177</f>
        <v>0</v>
      </c>
      <c r="O92" s="185"/>
      <c r="P92" s="185"/>
      <c r="Q92" s="185"/>
      <c r="R92" s="186"/>
      <c r="T92" s="187"/>
      <c r="U92" s="187"/>
    </row>
    <row r="93" spans="2:21" s="7" customFormat="1" ht="19.9" customHeight="1">
      <c r="B93" s="184"/>
      <c r="C93" s="185"/>
      <c r="D93" s="138" t="s">
        <v>134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40">
        <f>N203</f>
        <v>0</v>
      </c>
      <c r="O93" s="185"/>
      <c r="P93" s="185"/>
      <c r="Q93" s="185"/>
      <c r="R93" s="186"/>
      <c r="T93" s="187"/>
      <c r="U93" s="187"/>
    </row>
    <row r="94" spans="2:21" s="7" customFormat="1" ht="19.9" customHeight="1">
      <c r="B94" s="184"/>
      <c r="C94" s="185"/>
      <c r="D94" s="138" t="s">
        <v>135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40">
        <f>N211</f>
        <v>0</v>
      </c>
      <c r="O94" s="185"/>
      <c r="P94" s="185"/>
      <c r="Q94" s="185"/>
      <c r="R94" s="186"/>
      <c r="T94" s="187"/>
      <c r="U94" s="187"/>
    </row>
    <row r="95" spans="2:21" s="7" customFormat="1" ht="19.9" customHeight="1">
      <c r="B95" s="184"/>
      <c r="C95" s="185"/>
      <c r="D95" s="138" t="s">
        <v>136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40">
        <f>N215</f>
        <v>0</v>
      </c>
      <c r="O95" s="185"/>
      <c r="P95" s="185"/>
      <c r="Q95" s="185"/>
      <c r="R95" s="186"/>
      <c r="T95" s="187"/>
      <c r="U95" s="187"/>
    </row>
    <row r="96" spans="2:21" s="7" customFormat="1" ht="19.9" customHeight="1">
      <c r="B96" s="184"/>
      <c r="C96" s="185"/>
      <c r="D96" s="138" t="s">
        <v>137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40">
        <f>N217</f>
        <v>0</v>
      </c>
      <c r="O96" s="185"/>
      <c r="P96" s="185"/>
      <c r="Q96" s="185"/>
      <c r="R96" s="186"/>
      <c r="T96" s="187"/>
      <c r="U96" s="187"/>
    </row>
    <row r="97" spans="2:21" s="6" customFormat="1" ht="21.8" customHeight="1">
      <c r="B97" s="178"/>
      <c r="C97" s="179"/>
      <c r="D97" s="180" t="s">
        <v>138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88">
        <f>N219</f>
        <v>0</v>
      </c>
      <c r="O97" s="179"/>
      <c r="P97" s="179"/>
      <c r="Q97" s="179"/>
      <c r="R97" s="182"/>
      <c r="T97" s="183"/>
      <c r="U97" s="183"/>
    </row>
    <row r="98" spans="2:21" s="1" customFormat="1" ht="21.8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  <c r="T98" s="174"/>
      <c r="U98" s="174"/>
    </row>
    <row r="99" spans="2:21" s="1" customFormat="1" ht="29.25" customHeight="1">
      <c r="B99" s="48"/>
      <c r="C99" s="176" t="s">
        <v>139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77">
        <f>ROUND(N100+N101+N102+N103+N104+N105,2)</f>
        <v>0</v>
      </c>
      <c r="O99" s="189"/>
      <c r="P99" s="189"/>
      <c r="Q99" s="189"/>
      <c r="R99" s="50"/>
      <c r="T99" s="190"/>
      <c r="U99" s="191" t="s">
        <v>43</v>
      </c>
    </row>
    <row r="100" spans="2:65" s="1" customFormat="1" ht="18" customHeight="1">
      <c r="B100" s="48"/>
      <c r="C100" s="49"/>
      <c r="D100" s="145" t="s">
        <v>140</v>
      </c>
      <c r="E100" s="138"/>
      <c r="F100" s="138"/>
      <c r="G100" s="138"/>
      <c r="H100" s="138"/>
      <c r="I100" s="49"/>
      <c r="J100" s="49"/>
      <c r="K100" s="49"/>
      <c r="L100" s="49"/>
      <c r="M100" s="49"/>
      <c r="N100" s="139">
        <f>ROUND(N88*T100,2)</f>
        <v>0</v>
      </c>
      <c r="O100" s="140"/>
      <c r="P100" s="140"/>
      <c r="Q100" s="140"/>
      <c r="R100" s="50"/>
      <c r="S100" s="192"/>
      <c r="T100" s="193"/>
      <c r="U100" s="194" t="s">
        <v>44</v>
      </c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5" t="s">
        <v>141</v>
      </c>
      <c r="AZ100" s="192"/>
      <c r="BA100" s="192"/>
      <c r="BB100" s="192"/>
      <c r="BC100" s="192"/>
      <c r="BD100" s="192"/>
      <c r="BE100" s="196">
        <f>IF(U100="základní",N100,0)</f>
        <v>0</v>
      </c>
      <c r="BF100" s="196">
        <f>IF(U100="snížená",N100,0)</f>
        <v>0</v>
      </c>
      <c r="BG100" s="196">
        <f>IF(U100="zákl. přenesená",N100,0)</f>
        <v>0</v>
      </c>
      <c r="BH100" s="196">
        <f>IF(U100="sníž. přenesená",N100,0)</f>
        <v>0</v>
      </c>
      <c r="BI100" s="196">
        <f>IF(U100="nulová",N100,0)</f>
        <v>0</v>
      </c>
      <c r="BJ100" s="195" t="s">
        <v>87</v>
      </c>
      <c r="BK100" s="192"/>
      <c r="BL100" s="192"/>
      <c r="BM100" s="192"/>
    </row>
    <row r="101" spans="2:65" s="1" customFormat="1" ht="18" customHeight="1">
      <c r="B101" s="48"/>
      <c r="C101" s="49"/>
      <c r="D101" s="145" t="s">
        <v>142</v>
      </c>
      <c r="E101" s="138"/>
      <c r="F101" s="138"/>
      <c r="G101" s="138"/>
      <c r="H101" s="138"/>
      <c r="I101" s="49"/>
      <c r="J101" s="49"/>
      <c r="K101" s="49"/>
      <c r="L101" s="49"/>
      <c r="M101" s="49"/>
      <c r="N101" s="139">
        <f>ROUND(N88*T101,2)</f>
        <v>0</v>
      </c>
      <c r="O101" s="140"/>
      <c r="P101" s="140"/>
      <c r="Q101" s="140"/>
      <c r="R101" s="50"/>
      <c r="S101" s="192"/>
      <c r="T101" s="193"/>
      <c r="U101" s="194" t="s">
        <v>44</v>
      </c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5" t="s">
        <v>141</v>
      </c>
      <c r="AZ101" s="192"/>
      <c r="BA101" s="192"/>
      <c r="BB101" s="192"/>
      <c r="BC101" s="192"/>
      <c r="BD101" s="192"/>
      <c r="BE101" s="196">
        <f>IF(U101="základní",N101,0)</f>
        <v>0</v>
      </c>
      <c r="BF101" s="196">
        <f>IF(U101="snížená",N101,0)</f>
        <v>0</v>
      </c>
      <c r="BG101" s="196">
        <f>IF(U101="zákl. přenesená",N101,0)</f>
        <v>0</v>
      </c>
      <c r="BH101" s="196">
        <f>IF(U101="sníž. přenesená",N101,0)</f>
        <v>0</v>
      </c>
      <c r="BI101" s="196">
        <f>IF(U101="nulová",N101,0)</f>
        <v>0</v>
      </c>
      <c r="BJ101" s="195" t="s">
        <v>87</v>
      </c>
      <c r="BK101" s="192"/>
      <c r="BL101" s="192"/>
      <c r="BM101" s="192"/>
    </row>
    <row r="102" spans="2:65" s="1" customFormat="1" ht="18" customHeight="1">
      <c r="B102" s="48"/>
      <c r="C102" s="49"/>
      <c r="D102" s="145" t="s">
        <v>143</v>
      </c>
      <c r="E102" s="138"/>
      <c r="F102" s="138"/>
      <c r="G102" s="138"/>
      <c r="H102" s="138"/>
      <c r="I102" s="49"/>
      <c r="J102" s="49"/>
      <c r="K102" s="49"/>
      <c r="L102" s="49"/>
      <c r="M102" s="49"/>
      <c r="N102" s="139">
        <f>ROUND(N88*T102,2)</f>
        <v>0</v>
      </c>
      <c r="O102" s="140"/>
      <c r="P102" s="140"/>
      <c r="Q102" s="140"/>
      <c r="R102" s="50"/>
      <c r="S102" s="192"/>
      <c r="T102" s="193"/>
      <c r="U102" s="194" t="s">
        <v>44</v>
      </c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5" t="s">
        <v>141</v>
      </c>
      <c r="AZ102" s="192"/>
      <c r="BA102" s="192"/>
      <c r="BB102" s="192"/>
      <c r="BC102" s="192"/>
      <c r="BD102" s="192"/>
      <c r="BE102" s="196">
        <f>IF(U102="základní",N102,0)</f>
        <v>0</v>
      </c>
      <c r="BF102" s="196">
        <f>IF(U102="snížená",N102,0)</f>
        <v>0</v>
      </c>
      <c r="BG102" s="196">
        <f>IF(U102="zákl. přenesená",N102,0)</f>
        <v>0</v>
      </c>
      <c r="BH102" s="196">
        <f>IF(U102="sníž. přenesená",N102,0)</f>
        <v>0</v>
      </c>
      <c r="BI102" s="196">
        <f>IF(U102="nulová",N102,0)</f>
        <v>0</v>
      </c>
      <c r="BJ102" s="195" t="s">
        <v>87</v>
      </c>
      <c r="BK102" s="192"/>
      <c r="BL102" s="192"/>
      <c r="BM102" s="192"/>
    </row>
    <row r="103" spans="2:65" s="1" customFormat="1" ht="18" customHeight="1">
      <c r="B103" s="48"/>
      <c r="C103" s="49"/>
      <c r="D103" s="145" t="s">
        <v>144</v>
      </c>
      <c r="E103" s="138"/>
      <c r="F103" s="138"/>
      <c r="G103" s="138"/>
      <c r="H103" s="138"/>
      <c r="I103" s="49"/>
      <c r="J103" s="49"/>
      <c r="K103" s="49"/>
      <c r="L103" s="49"/>
      <c r="M103" s="49"/>
      <c r="N103" s="139">
        <f>ROUND(N88*T103,2)</f>
        <v>0</v>
      </c>
      <c r="O103" s="140"/>
      <c r="P103" s="140"/>
      <c r="Q103" s="140"/>
      <c r="R103" s="50"/>
      <c r="S103" s="192"/>
      <c r="T103" s="193"/>
      <c r="U103" s="194" t="s">
        <v>44</v>
      </c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5" t="s">
        <v>141</v>
      </c>
      <c r="AZ103" s="192"/>
      <c r="BA103" s="192"/>
      <c r="BB103" s="192"/>
      <c r="BC103" s="192"/>
      <c r="BD103" s="192"/>
      <c r="BE103" s="196">
        <f>IF(U103="základní",N103,0)</f>
        <v>0</v>
      </c>
      <c r="BF103" s="196">
        <f>IF(U103="snížená",N103,0)</f>
        <v>0</v>
      </c>
      <c r="BG103" s="196">
        <f>IF(U103="zákl. přenesená",N103,0)</f>
        <v>0</v>
      </c>
      <c r="BH103" s="196">
        <f>IF(U103="sníž. přenesená",N103,0)</f>
        <v>0</v>
      </c>
      <c r="BI103" s="196">
        <f>IF(U103="nulová",N103,0)</f>
        <v>0</v>
      </c>
      <c r="BJ103" s="195" t="s">
        <v>87</v>
      </c>
      <c r="BK103" s="192"/>
      <c r="BL103" s="192"/>
      <c r="BM103" s="192"/>
    </row>
    <row r="104" spans="2:65" s="1" customFormat="1" ht="18" customHeight="1">
      <c r="B104" s="48"/>
      <c r="C104" s="49"/>
      <c r="D104" s="145" t="s">
        <v>145</v>
      </c>
      <c r="E104" s="138"/>
      <c r="F104" s="138"/>
      <c r="G104" s="138"/>
      <c r="H104" s="138"/>
      <c r="I104" s="49"/>
      <c r="J104" s="49"/>
      <c r="K104" s="49"/>
      <c r="L104" s="49"/>
      <c r="M104" s="49"/>
      <c r="N104" s="139">
        <f>ROUND(N88*T104,2)</f>
        <v>0</v>
      </c>
      <c r="O104" s="140"/>
      <c r="P104" s="140"/>
      <c r="Q104" s="140"/>
      <c r="R104" s="50"/>
      <c r="S104" s="192"/>
      <c r="T104" s="193"/>
      <c r="U104" s="194" t="s">
        <v>44</v>
      </c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5" t="s">
        <v>141</v>
      </c>
      <c r="AZ104" s="192"/>
      <c r="BA104" s="192"/>
      <c r="BB104" s="192"/>
      <c r="BC104" s="192"/>
      <c r="BD104" s="192"/>
      <c r="BE104" s="196">
        <f>IF(U104="základní",N104,0)</f>
        <v>0</v>
      </c>
      <c r="BF104" s="196">
        <f>IF(U104="snížená",N104,0)</f>
        <v>0</v>
      </c>
      <c r="BG104" s="196">
        <f>IF(U104="zákl. přenesená",N104,0)</f>
        <v>0</v>
      </c>
      <c r="BH104" s="196">
        <f>IF(U104="sníž. přenesená",N104,0)</f>
        <v>0</v>
      </c>
      <c r="BI104" s="196">
        <f>IF(U104="nulová",N104,0)</f>
        <v>0</v>
      </c>
      <c r="BJ104" s="195" t="s">
        <v>87</v>
      </c>
      <c r="BK104" s="192"/>
      <c r="BL104" s="192"/>
      <c r="BM104" s="192"/>
    </row>
    <row r="105" spans="2:65" s="1" customFormat="1" ht="18" customHeight="1">
      <c r="B105" s="48"/>
      <c r="C105" s="49"/>
      <c r="D105" s="138" t="s">
        <v>146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139">
        <f>ROUND(N88*T105,2)</f>
        <v>0</v>
      </c>
      <c r="O105" s="140"/>
      <c r="P105" s="140"/>
      <c r="Q105" s="140"/>
      <c r="R105" s="50"/>
      <c r="S105" s="192"/>
      <c r="T105" s="197"/>
      <c r="U105" s="198" t="s">
        <v>44</v>
      </c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5" t="s">
        <v>147</v>
      </c>
      <c r="AZ105" s="192"/>
      <c r="BA105" s="192"/>
      <c r="BB105" s="192"/>
      <c r="BC105" s="192"/>
      <c r="BD105" s="192"/>
      <c r="BE105" s="196">
        <f>IF(U105="základní",N105,0)</f>
        <v>0</v>
      </c>
      <c r="BF105" s="196">
        <f>IF(U105="snížená",N105,0)</f>
        <v>0</v>
      </c>
      <c r="BG105" s="196">
        <f>IF(U105="zákl. přenesená",N105,0)</f>
        <v>0</v>
      </c>
      <c r="BH105" s="196">
        <f>IF(U105="sníž. přenesená",N105,0)</f>
        <v>0</v>
      </c>
      <c r="BI105" s="196">
        <f>IF(U105="nulová",N105,0)</f>
        <v>0</v>
      </c>
      <c r="BJ105" s="195" t="s">
        <v>87</v>
      </c>
      <c r="BK105" s="192"/>
      <c r="BL105" s="192"/>
      <c r="BM105" s="192"/>
    </row>
    <row r="106" spans="2:21" s="1" customFormat="1" ht="13.5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T106" s="174"/>
      <c r="U106" s="174"/>
    </row>
    <row r="107" spans="2:21" s="1" customFormat="1" ht="29.25" customHeight="1">
      <c r="B107" s="48"/>
      <c r="C107" s="152" t="s">
        <v>109</v>
      </c>
      <c r="D107" s="153"/>
      <c r="E107" s="153"/>
      <c r="F107" s="153"/>
      <c r="G107" s="153"/>
      <c r="H107" s="153"/>
      <c r="I107" s="153"/>
      <c r="J107" s="153"/>
      <c r="K107" s="153"/>
      <c r="L107" s="154">
        <f>ROUND(SUM(N88+N99),2)</f>
        <v>0</v>
      </c>
      <c r="M107" s="154"/>
      <c r="N107" s="154"/>
      <c r="O107" s="154"/>
      <c r="P107" s="154"/>
      <c r="Q107" s="154"/>
      <c r="R107" s="50"/>
      <c r="T107" s="174"/>
      <c r="U107" s="174"/>
    </row>
    <row r="108" spans="2:21" s="1" customFormat="1" ht="6.95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  <c r="T108" s="174"/>
      <c r="U108" s="174"/>
    </row>
    <row r="112" spans="2:18" s="1" customFormat="1" ht="6.95" customHeight="1">
      <c r="B112" s="80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/>
    </row>
    <row r="113" spans="2:18" s="1" customFormat="1" ht="36.95" customHeight="1">
      <c r="B113" s="48"/>
      <c r="C113" s="29" t="s">
        <v>148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30" customHeight="1">
      <c r="B115" s="48"/>
      <c r="C115" s="40" t="s">
        <v>19</v>
      </c>
      <c r="D115" s="49"/>
      <c r="E115" s="49"/>
      <c r="F115" s="158" t="str">
        <f>F6</f>
        <v>Ostravice-Staré Město, km 26,250 - 26,400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9"/>
      <c r="R115" s="50"/>
    </row>
    <row r="116" spans="2:18" s="1" customFormat="1" ht="36.95" customHeight="1">
      <c r="B116" s="48"/>
      <c r="C116" s="87" t="s">
        <v>122</v>
      </c>
      <c r="D116" s="49"/>
      <c r="E116" s="49"/>
      <c r="F116" s="89" t="str">
        <f>F7</f>
        <v>SO - 01 - Oprava balvanitého skluzu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6.95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18" customHeight="1">
      <c r="B118" s="48"/>
      <c r="C118" s="40" t="s">
        <v>25</v>
      </c>
      <c r="D118" s="49"/>
      <c r="E118" s="49"/>
      <c r="F118" s="35" t="str">
        <f>F9</f>
        <v>Staré Město</v>
      </c>
      <c r="G118" s="49"/>
      <c r="H118" s="49"/>
      <c r="I118" s="49"/>
      <c r="J118" s="49"/>
      <c r="K118" s="40" t="s">
        <v>27</v>
      </c>
      <c r="L118" s="49"/>
      <c r="M118" s="92" t="str">
        <f>IF(O9="","",O9)</f>
        <v>10. 3. 2017</v>
      </c>
      <c r="N118" s="92"/>
      <c r="O118" s="92"/>
      <c r="P118" s="92"/>
      <c r="Q118" s="49"/>
      <c r="R118" s="50"/>
    </row>
    <row r="119" spans="2:18" s="1" customFormat="1" ht="6.9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13.5">
      <c r="B120" s="48"/>
      <c r="C120" s="40" t="s">
        <v>29</v>
      </c>
      <c r="D120" s="49"/>
      <c r="E120" s="49"/>
      <c r="F120" s="35" t="str">
        <f>E12</f>
        <v xml:space="preserve"> </v>
      </c>
      <c r="G120" s="49"/>
      <c r="H120" s="49"/>
      <c r="I120" s="49"/>
      <c r="J120" s="49"/>
      <c r="K120" s="40" t="s">
        <v>35</v>
      </c>
      <c r="L120" s="49"/>
      <c r="M120" s="35" t="str">
        <f>E18</f>
        <v>Ing. Dalibor Rajnoch</v>
      </c>
      <c r="N120" s="35"/>
      <c r="O120" s="35"/>
      <c r="P120" s="35"/>
      <c r="Q120" s="35"/>
      <c r="R120" s="50"/>
    </row>
    <row r="121" spans="2:18" s="1" customFormat="1" ht="14.4" customHeight="1">
      <c r="B121" s="48"/>
      <c r="C121" s="40" t="s">
        <v>33</v>
      </c>
      <c r="D121" s="49"/>
      <c r="E121" s="49"/>
      <c r="F121" s="35" t="str">
        <f>IF(E15="","",E15)</f>
        <v>Vyplň údaj</v>
      </c>
      <c r="G121" s="49"/>
      <c r="H121" s="49"/>
      <c r="I121" s="49"/>
      <c r="J121" s="49"/>
      <c r="K121" s="40" t="s">
        <v>38</v>
      </c>
      <c r="L121" s="49"/>
      <c r="M121" s="35" t="str">
        <f>E21</f>
        <v>Ing. Dalibor Rajnoch</v>
      </c>
      <c r="N121" s="35"/>
      <c r="O121" s="35"/>
      <c r="P121" s="35"/>
      <c r="Q121" s="35"/>
      <c r="R121" s="50"/>
    </row>
    <row r="122" spans="2:18" s="1" customFormat="1" ht="10.3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27" s="8" customFormat="1" ht="29.25" customHeight="1">
      <c r="B123" s="199"/>
      <c r="C123" s="200" t="s">
        <v>149</v>
      </c>
      <c r="D123" s="201" t="s">
        <v>150</v>
      </c>
      <c r="E123" s="201" t="s">
        <v>61</v>
      </c>
      <c r="F123" s="201" t="s">
        <v>151</v>
      </c>
      <c r="G123" s="201"/>
      <c r="H123" s="201"/>
      <c r="I123" s="201"/>
      <c r="J123" s="201" t="s">
        <v>152</v>
      </c>
      <c r="K123" s="201" t="s">
        <v>153</v>
      </c>
      <c r="L123" s="201" t="s">
        <v>154</v>
      </c>
      <c r="M123" s="201"/>
      <c r="N123" s="201" t="s">
        <v>127</v>
      </c>
      <c r="O123" s="201"/>
      <c r="P123" s="201"/>
      <c r="Q123" s="202"/>
      <c r="R123" s="203"/>
      <c r="T123" s="108" t="s">
        <v>155</v>
      </c>
      <c r="U123" s="109" t="s">
        <v>43</v>
      </c>
      <c r="V123" s="109" t="s">
        <v>156</v>
      </c>
      <c r="W123" s="109" t="s">
        <v>157</v>
      </c>
      <c r="X123" s="109" t="s">
        <v>158</v>
      </c>
      <c r="Y123" s="109" t="s">
        <v>159</v>
      </c>
      <c r="Z123" s="109" t="s">
        <v>160</v>
      </c>
      <c r="AA123" s="110" t="s">
        <v>161</v>
      </c>
    </row>
    <row r="124" spans="2:63" s="1" customFormat="1" ht="29.25" customHeight="1">
      <c r="B124" s="48"/>
      <c r="C124" s="112" t="s">
        <v>124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204">
        <f>BK124</f>
        <v>0</v>
      </c>
      <c r="O124" s="205"/>
      <c r="P124" s="205"/>
      <c r="Q124" s="205"/>
      <c r="R124" s="50"/>
      <c r="T124" s="111"/>
      <c r="U124" s="69"/>
      <c r="V124" s="69"/>
      <c r="W124" s="206">
        <f>W125+W219</f>
        <v>0</v>
      </c>
      <c r="X124" s="69"/>
      <c r="Y124" s="206">
        <f>Y125+Y219</f>
        <v>2338.47491963</v>
      </c>
      <c r="Z124" s="69"/>
      <c r="AA124" s="207">
        <f>AA125+AA219</f>
        <v>99.4275</v>
      </c>
      <c r="AT124" s="24" t="s">
        <v>78</v>
      </c>
      <c r="AU124" s="24" t="s">
        <v>129</v>
      </c>
      <c r="BK124" s="208">
        <f>BK125+BK219</f>
        <v>0</v>
      </c>
    </row>
    <row r="125" spans="2:63" s="9" customFormat="1" ht="37.4" customHeight="1">
      <c r="B125" s="209"/>
      <c r="C125" s="210"/>
      <c r="D125" s="211" t="s">
        <v>130</v>
      </c>
      <c r="E125" s="211"/>
      <c r="F125" s="211"/>
      <c r="G125" s="211"/>
      <c r="H125" s="211"/>
      <c r="I125" s="211"/>
      <c r="J125" s="211"/>
      <c r="K125" s="211"/>
      <c r="L125" s="211"/>
      <c r="M125" s="211"/>
      <c r="N125" s="188">
        <f>BK125</f>
        <v>0</v>
      </c>
      <c r="O125" s="181"/>
      <c r="P125" s="181"/>
      <c r="Q125" s="181"/>
      <c r="R125" s="212"/>
      <c r="T125" s="213"/>
      <c r="U125" s="210"/>
      <c r="V125" s="210"/>
      <c r="W125" s="214">
        <f>W126+W155+W177+W203+W211+W215+W217</f>
        <v>0</v>
      </c>
      <c r="X125" s="210"/>
      <c r="Y125" s="214">
        <f>Y126+Y155+Y177+Y203+Y211+Y215+Y217</f>
        <v>2338.47491963</v>
      </c>
      <c r="Z125" s="210"/>
      <c r="AA125" s="215">
        <f>AA126+AA155+AA177+AA203+AA211+AA215+AA217</f>
        <v>99.4275</v>
      </c>
      <c r="AR125" s="216" t="s">
        <v>87</v>
      </c>
      <c r="AT125" s="217" t="s">
        <v>78</v>
      </c>
      <c r="AU125" s="217" t="s">
        <v>79</v>
      </c>
      <c r="AY125" s="216" t="s">
        <v>162</v>
      </c>
      <c r="BK125" s="218">
        <f>BK126+BK155+BK177+BK203+BK211+BK215+BK217</f>
        <v>0</v>
      </c>
    </row>
    <row r="126" spans="2:63" s="9" customFormat="1" ht="19.9" customHeight="1">
      <c r="B126" s="209"/>
      <c r="C126" s="210"/>
      <c r="D126" s="219" t="s">
        <v>131</v>
      </c>
      <c r="E126" s="219"/>
      <c r="F126" s="219"/>
      <c r="G126" s="219"/>
      <c r="H126" s="219"/>
      <c r="I126" s="219"/>
      <c r="J126" s="219"/>
      <c r="K126" s="219"/>
      <c r="L126" s="219"/>
      <c r="M126" s="219"/>
      <c r="N126" s="220">
        <f>BK126</f>
        <v>0</v>
      </c>
      <c r="O126" s="221"/>
      <c r="P126" s="221"/>
      <c r="Q126" s="221"/>
      <c r="R126" s="212"/>
      <c r="T126" s="213"/>
      <c r="U126" s="210"/>
      <c r="V126" s="210"/>
      <c r="W126" s="214">
        <f>SUM(W127:W154)</f>
        <v>0</v>
      </c>
      <c r="X126" s="210"/>
      <c r="Y126" s="214">
        <f>SUM(Y127:Y154)</f>
        <v>0</v>
      </c>
      <c r="Z126" s="210"/>
      <c r="AA126" s="215">
        <f>SUM(AA127:AA154)</f>
        <v>11.1825</v>
      </c>
      <c r="AR126" s="216" t="s">
        <v>87</v>
      </c>
      <c r="AT126" s="217" t="s">
        <v>78</v>
      </c>
      <c r="AU126" s="217" t="s">
        <v>87</v>
      </c>
      <c r="AY126" s="216" t="s">
        <v>162</v>
      </c>
      <c r="BK126" s="218">
        <f>SUM(BK127:BK154)</f>
        <v>0</v>
      </c>
    </row>
    <row r="127" spans="2:65" s="1" customFormat="1" ht="25.5" customHeight="1">
      <c r="B127" s="48"/>
      <c r="C127" s="222" t="s">
        <v>87</v>
      </c>
      <c r="D127" s="222" t="s">
        <v>163</v>
      </c>
      <c r="E127" s="223" t="s">
        <v>164</v>
      </c>
      <c r="F127" s="224" t="s">
        <v>165</v>
      </c>
      <c r="G127" s="224"/>
      <c r="H127" s="224"/>
      <c r="I127" s="224"/>
      <c r="J127" s="225" t="s">
        <v>166</v>
      </c>
      <c r="K127" s="226">
        <v>31.5</v>
      </c>
      <c r="L127" s="227">
        <v>0</v>
      </c>
      <c r="M127" s="228"/>
      <c r="N127" s="229">
        <f>ROUND(L127*K127,2)</f>
        <v>0</v>
      </c>
      <c r="O127" s="229"/>
      <c r="P127" s="229"/>
      <c r="Q127" s="229"/>
      <c r="R127" s="50"/>
      <c r="T127" s="230" t="s">
        <v>22</v>
      </c>
      <c r="U127" s="58" t="s">
        <v>44</v>
      </c>
      <c r="V127" s="49"/>
      <c r="W127" s="231">
        <f>V127*K127</f>
        <v>0</v>
      </c>
      <c r="X127" s="231">
        <v>0</v>
      </c>
      <c r="Y127" s="231">
        <f>X127*K127</f>
        <v>0</v>
      </c>
      <c r="Z127" s="231">
        <v>0.355</v>
      </c>
      <c r="AA127" s="232">
        <f>Z127*K127</f>
        <v>11.1825</v>
      </c>
      <c r="AR127" s="24" t="s">
        <v>167</v>
      </c>
      <c r="AT127" s="24" t="s">
        <v>163</v>
      </c>
      <c r="AU127" s="24" t="s">
        <v>118</v>
      </c>
      <c r="AY127" s="24" t="s">
        <v>162</v>
      </c>
      <c r="BE127" s="144">
        <f>IF(U127="základní",N127,0)</f>
        <v>0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24" t="s">
        <v>87</v>
      </c>
      <c r="BK127" s="144">
        <f>ROUND(L127*K127,2)</f>
        <v>0</v>
      </c>
      <c r="BL127" s="24" t="s">
        <v>167</v>
      </c>
      <c r="BM127" s="24" t="s">
        <v>168</v>
      </c>
    </row>
    <row r="128" spans="2:51" s="10" customFormat="1" ht="16.5" customHeight="1">
      <c r="B128" s="233"/>
      <c r="C128" s="234"/>
      <c r="D128" s="234"/>
      <c r="E128" s="235" t="s">
        <v>22</v>
      </c>
      <c r="F128" s="236" t="s">
        <v>169</v>
      </c>
      <c r="G128" s="237"/>
      <c r="H128" s="237"/>
      <c r="I128" s="237"/>
      <c r="J128" s="234"/>
      <c r="K128" s="235" t="s">
        <v>22</v>
      </c>
      <c r="L128" s="234"/>
      <c r="M128" s="234"/>
      <c r="N128" s="234"/>
      <c r="O128" s="234"/>
      <c r="P128" s="234"/>
      <c r="Q128" s="234"/>
      <c r="R128" s="238"/>
      <c r="T128" s="239"/>
      <c r="U128" s="234"/>
      <c r="V128" s="234"/>
      <c r="W128" s="234"/>
      <c r="X128" s="234"/>
      <c r="Y128" s="234"/>
      <c r="Z128" s="234"/>
      <c r="AA128" s="240"/>
      <c r="AT128" s="241" t="s">
        <v>170</v>
      </c>
      <c r="AU128" s="241" t="s">
        <v>118</v>
      </c>
      <c r="AV128" s="10" t="s">
        <v>87</v>
      </c>
      <c r="AW128" s="10" t="s">
        <v>37</v>
      </c>
      <c r="AX128" s="10" t="s">
        <v>79</v>
      </c>
      <c r="AY128" s="241" t="s">
        <v>162</v>
      </c>
    </row>
    <row r="129" spans="2:51" s="11" customFormat="1" ht="16.5" customHeight="1">
      <c r="B129" s="242"/>
      <c r="C129" s="243"/>
      <c r="D129" s="243"/>
      <c r="E129" s="244" t="s">
        <v>22</v>
      </c>
      <c r="F129" s="245" t="s">
        <v>171</v>
      </c>
      <c r="G129" s="243"/>
      <c r="H129" s="243"/>
      <c r="I129" s="243"/>
      <c r="J129" s="243"/>
      <c r="K129" s="246">
        <v>31.5</v>
      </c>
      <c r="L129" s="243"/>
      <c r="M129" s="243"/>
      <c r="N129" s="243"/>
      <c r="O129" s="243"/>
      <c r="P129" s="243"/>
      <c r="Q129" s="243"/>
      <c r="R129" s="247"/>
      <c r="T129" s="248"/>
      <c r="U129" s="243"/>
      <c r="V129" s="243"/>
      <c r="W129" s="243"/>
      <c r="X129" s="243"/>
      <c r="Y129" s="243"/>
      <c r="Z129" s="243"/>
      <c r="AA129" s="249"/>
      <c r="AT129" s="250" t="s">
        <v>170</v>
      </c>
      <c r="AU129" s="250" t="s">
        <v>118</v>
      </c>
      <c r="AV129" s="11" t="s">
        <v>118</v>
      </c>
      <c r="AW129" s="11" t="s">
        <v>37</v>
      </c>
      <c r="AX129" s="11" t="s">
        <v>79</v>
      </c>
      <c r="AY129" s="250" t="s">
        <v>162</v>
      </c>
    </row>
    <row r="130" spans="2:51" s="12" customFormat="1" ht="16.5" customHeight="1">
      <c r="B130" s="251"/>
      <c r="C130" s="252"/>
      <c r="D130" s="252"/>
      <c r="E130" s="253" t="s">
        <v>119</v>
      </c>
      <c r="F130" s="254" t="s">
        <v>172</v>
      </c>
      <c r="G130" s="252"/>
      <c r="H130" s="252"/>
      <c r="I130" s="252"/>
      <c r="J130" s="252"/>
      <c r="K130" s="255">
        <v>31.5</v>
      </c>
      <c r="L130" s="252"/>
      <c r="M130" s="252"/>
      <c r="N130" s="252"/>
      <c r="O130" s="252"/>
      <c r="P130" s="252"/>
      <c r="Q130" s="252"/>
      <c r="R130" s="256"/>
      <c r="T130" s="257"/>
      <c r="U130" s="252"/>
      <c r="V130" s="252"/>
      <c r="W130" s="252"/>
      <c r="X130" s="252"/>
      <c r="Y130" s="252"/>
      <c r="Z130" s="252"/>
      <c r="AA130" s="258"/>
      <c r="AT130" s="259" t="s">
        <v>170</v>
      </c>
      <c r="AU130" s="259" t="s">
        <v>118</v>
      </c>
      <c r="AV130" s="12" t="s">
        <v>167</v>
      </c>
      <c r="AW130" s="12" t="s">
        <v>37</v>
      </c>
      <c r="AX130" s="12" t="s">
        <v>87</v>
      </c>
      <c r="AY130" s="259" t="s">
        <v>162</v>
      </c>
    </row>
    <row r="131" spans="2:65" s="1" customFormat="1" ht="16.5" customHeight="1">
      <c r="B131" s="48"/>
      <c r="C131" s="222" t="s">
        <v>118</v>
      </c>
      <c r="D131" s="222" t="s">
        <v>163</v>
      </c>
      <c r="E131" s="223" t="s">
        <v>173</v>
      </c>
      <c r="F131" s="224" t="s">
        <v>174</v>
      </c>
      <c r="G131" s="224"/>
      <c r="H131" s="224"/>
      <c r="I131" s="224"/>
      <c r="J131" s="225" t="s">
        <v>175</v>
      </c>
      <c r="K131" s="226">
        <v>664</v>
      </c>
      <c r="L131" s="227">
        <v>0</v>
      </c>
      <c r="M131" s="228"/>
      <c r="N131" s="229">
        <f>ROUND(L131*K131,2)</f>
        <v>0</v>
      </c>
      <c r="O131" s="229"/>
      <c r="P131" s="229"/>
      <c r="Q131" s="229"/>
      <c r="R131" s="50"/>
      <c r="T131" s="230" t="s">
        <v>22</v>
      </c>
      <c r="U131" s="58" t="s">
        <v>44</v>
      </c>
      <c r="V131" s="49"/>
      <c r="W131" s="231">
        <f>V131*K131</f>
        <v>0</v>
      </c>
      <c r="X131" s="231">
        <v>0</v>
      </c>
      <c r="Y131" s="231">
        <f>X131*K131</f>
        <v>0</v>
      </c>
      <c r="Z131" s="231">
        <v>0</v>
      </c>
      <c r="AA131" s="232">
        <f>Z131*K131</f>
        <v>0</v>
      </c>
      <c r="AR131" s="24" t="s">
        <v>167</v>
      </c>
      <c r="AT131" s="24" t="s">
        <v>163</v>
      </c>
      <c r="AU131" s="24" t="s">
        <v>118</v>
      </c>
      <c r="AY131" s="24" t="s">
        <v>162</v>
      </c>
      <c r="BE131" s="144">
        <f>IF(U131="základní",N131,0)</f>
        <v>0</v>
      </c>
      <c r="BF131" s="144">
        <f>IF(U131="snížená",N131,0)</f>
        <v>0</v>
      </c>
      <c r="BG131" s="144">
        <f>IF(U131="zákl. přenesená",N131,0)</f>
        <v>0</v>
      </c>
      <c r="BH131" s="144">
        <f>IF(U131="sníž. přenesená",N131,0)</f>
        <v>0</v>
      </c>
      <c r="BI131" s="144">
        <f>IF(U131="nulová",N131,0)</f>
        <v>0</v>
      </c>
      <c r="BJ131" s="24" t="s">
        <v>87</v>
      </c>
      <c r="BK131" s="144">
        <f>ROUND(L131*K131,2)</f>
        <v>0</v>
      </c>
      <c r="BL131" s="24" t="s">
        <v>167</v>
      </c>
      <c r="BM131" s="24" t="s">
        <v>176</v>
      </c>
    </row>
    <row r="132" spans="2:51" s="10" customFormat="1" ht="16.5" customHeight="1">
      <c r="B132" s="233"/>
      <c r="C132" s="234"/>
      <c r="D132" s="234"/>
      <c r="E132" s="235" t="s">
        <v>22</v>
      </c>
      <c r="F132" s="236" t="s">
        <v>177</v>
      </c>
      <c r="G132" s="237"/>
      <c r="H132" s="237"/>
      <c r="I132" s="237"/>
      <c r="J132" s="234"/>
      <c r="K132" s="235" t="s">
        <v>22</v>
      </c>
      <c r="L132" s="234"/>
      <c r="M132" s="234"/>
      <c r="N132" s="234"/>
      <c r="O132" s="234"/>
      <c r="P132" s="234"/>
      <c r="Q132" s="234"/>
      <c r="R132" s="238"/>
      <c r="T132" s="239"/>
      <c r="U132" s="234"/>
      <c r="V132" s="234"/>
      <c r="W132" s="234"/>
      <c r="X132" s="234"/>
      <c r="Y132" s="234"/>
      <c r="Z132" s="234"/>
      <c r="AA132" s="240"/>
      <c r="AT132" s="241" t="s">
        <v>170</v>
      </c>
      <c r="AU132" s="241" t="s">
        <v>118</v>
      </c>
      <c r="AV132" s="10" t="s">
        <v>87</v>
      </c>
      <c r="AW132" s="10" t="s">
        <v>37</v>
      </c>
      <c r="AX132" s="10" t="s">
        <v>79</v>
      </c>
      <c r="AY132" s="241" t="s">
        <v>162</v>
      </c>
    </row>
    <row r="133" spans="2:51" s="11" customFormat="1" ht="16.5" customHeight="1">
      <c r="B133" s="242"/>
      <c r="C133" s="243"/>
      <c r="D133" s="243"/>
      <c r="E133" s="244" t="s">
        <v>22</v>
      </c>
      <c r="F133" s="245" t="s">
        <v>178</v>
      </c>
      <c r="G133" s="243"/>
      <c r="H133" s="243"/>
      <c r="I133" s="243"/>
      <c r="J133" s="243"/>
      <c r="K133" s="246">
        <v>25.6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170</v>
      </c>
      <c r="AU133" s="250" t="s">
        <v>118</v>
      </c>
      <c r="AV133" s="11" t="s">
        <v>118</v>
      </c>
      <c r="AW133" s="11" t="s">
        <v>37</v>
      </c>
      <c r="AX133" s="11" t="s">
        <v>79</v>
      </c>
      <c r="AY133" s="250" t="s">
        <v>162</v>
      </c>
    </row>
    <row r="134" spans="2:51" s="10" customFormat="1" ht="25.5" customHeight="1">
      <c r="B134" s="233"/>
      <c r="C134" s="234"/>
      <c r="D134" s="234"/>
      <c r="E134" s="235" t="s">
        <v>22</v>
      </c>
      <c r="F134" s="260" t="s">
        <v>179</v>
      </c>
      <c r="G134" s="234"/>
      <c r="H134" s="234"/>
      <c r="I134" s="234"/>
      <c r="J134" s="234"/>
      <c r="K134" s="235" t="s">
        <v>22</v>
      </c>
      <c r="L134" s="234"/>
      <c r="M134" s="234"/>
      <c r="N134" s="234"/>
      <c r="O134" s="234"/>
      <c r="P134" s="234"/>
      <c r="Q134" s="234"/>
      <c r="R134" s="238"/>
      <c r="T134" s="239"/>
      <c r="U134" s="234"/>
      <c r="V134" s="234"/>
      <c r="W134" s="234"/>
      <c r="X134" s="234"/>
      <c r="Y134" s="234"/>
      <c r="Z134" s="234"/>
      <c r="AA134" s="240"/>
      <c r="AT134" s="241" t="s">
        <v>170</v>
      </c>
      <c r="AU134" s="241" t="s">
        <v>118</v>
      </c>
      <c r="AV134" s="10" t="s">
        <v>87</v>
      </c>
      <c r="AW134" s="10" t="s">
        <v>37</v>
      </c>
      <c r="AX134" s="10" t="s">
        <v>79</v>
      </c>
      <c r="AY134" s="241" t="s">
        <v>162</v>
      </c>
    </row>
    <row r="135" spans="2:51" s="11" customFormat="1" ht="16.5" customHeight="1">
      <c r="B135" s="242"/>
      <c r="C135" s="243"/>
      <c r="D135" s="243"/>
      <c r="E135" s="244" t="s">
        <v>22</v>
      </c>
      <c r="F135" s="245" t="s">
        <v>180</v>
      </c>
      <c r="G135" s="243"/>
      <c r="H135" s="243"/>
      <c r="I135" s="243"/>
      <c r="J135" s="243"/>
      <c r="K135" s="246">
        <v>638.4</v>
      </c>
      <c r="L135" s="243"/>
      <c r="M135" s="243"/>
      <c r="N135" s="243"/>
      <c r="O135" s="243"/>
      <c r="P135" s="243"/>
      <c r="Q135" s="243"/>
      <c r="R135" s="247"/>
      <c r="T135" s="248"/>
      <c r="U135" s="243"/>
      <c r="V135" s="243"/>
      <c r="W135" s="243"/>
      <c r="X135" s="243"/>
      <c r="Y135" s="243"/>
      <c r="Z135" s="243"/>
      <c r="AA135" s="249"/>
      <c r="AT135" s="250" t="s">
        <v>170</v>
      </c>
      <c r="AU135" s="250" t="s">
        <v>118</v>
      </c>
      <c r="AV135" s="11" t="s">
        <v>118</v>
      </c>
      <c r="AW135" s="11" t="s">
        <v>37</v>
      </c>
      <c r="AX135" s="11" t="s">
        <v>79</v>
      </c>
      <c r="AY135" s="250" t="s">
        <v>162</v>
      </c>
    </row>
    <row r="136" spans="2:51" s="12" customFormat="1" ht="16.5" customHeight="1">
      <c r="B136" s="251"/>
      <c r="C136" s="252"/>
      <c r="D136" s="252"/>
      <c r="E136" s="253" t="s">
        <v>22</v>
      </c>
      <c r="F136" s="254" t="s">
        <v>172</v>
      </c>
      <c r="G136" s="252"/>
      <c r="H136" s="252"/>
      <c r="I136" s="252"/>
      <c r="J136" s="252"/>
      <c r="K136" s="255">
        <v>664</v>
      </c>
      <c r="L136" s="252"/>
      <c r="M136" s="252"/>
      <c r="N136" s="252"/>
      <c r="O136" s="252"/>
      <c r="P136" s="252"/>
      <c r="Q136" s="252"/>
      <c r="R136" s="256"/>
      <c r="T136" s="257"/>
      <c r="U136" s="252"/>
      <c r="V136" s="252"/>
      <c r="W136" s="252"/>
      <c r="X136" s="252"/>
      <c r="Y136" s="252"/>
      <c r="Z136" s="252"/>
      <c r="AA136" s="258"/>
      <c r="AT136" s="259" t="s">
        <v>170</v>
      </c>
      <c r="AU136" s="259" t="s">
        <v>118</v>
      </c>
      <c r="AV136" s="12" t="s">
        <v>167</v>
      </c>
      <c r="AW136" s="12" t="s">
        <v>37</v>
      </c>
      <c r="AX136" s="12" t="s">
        <v>87</v>
      </c>
      <c r="AY136" s="259" t="s">
        <v>162</v>
      </c>
    </row>
    <row r="137" spans="2:65" s="1" customFormat="1" ht="25.5" customHeight="1">
      <c r="B137" s="48"/>
      <c r="C137" s="222" t="s">
        <v>181</v>
      </c>
      <c r="D137" s="222" t="s">
        <v>163</v>
      </c>
      <c r="E137" s="223" t="s">
        <v>182</v>
      </c>
      <c r="F137" s="224" t="s">
        <v>183</v>
      </c>
      <c r="G137" s="224"/>
      <c r="H137" s="224"/>
      <c r="I137" s="224"/>
      <c r="J137" s="225" t="s">
        <v>175</v>
      </c>
      <c r="K137" s="226">
        <v>15</v>
      </c>
      <c r="L137" s="227">
        <v>0</v>
      </c>
      <c r="M137" s="228"/>
      <c r="N137" s="229">
        <f>ROUND(L137*K137,2)</f>
        <v>0</v>
      </c>
      <c r="O137" s="229"/>
      <c r="P137" s="229"/>
      <c r="Q137" s="229"/>
      <c r="R137" s="50"/>
      <c r="T137" s="230" t="s">
        <v>22</v>
      </c>
      <c r="U137" s="58" t="s">
        <v>44</v>
      </c>
      <c r="V137" s="49"/>
      <c r="W137" s="231">
        <f>V137*K137</f>
        <v>0</v>
      </c>
      <c r="X137" s="231">
        <v>0</v>
      </c>
      <c r="Y137" s="231">
        <f>X137*K137</f>
        <v>0</v>
      </c>
      <c r="Z137" s="231">
        <v>0</v>
      </c>
      <c r="AA137" s="232">
        <f>Z137*K137</f>
        <v>0</v>
      </c>
      <c r="AR137" s="24" t="s">
        <v>167</v>
      </c>
      <c r="AT137" s="24" t="s">
        <v>163</v>
      </c>
      <c r="AU137" s="24" t="s">
        <v>118</v>
      </c>
      <c r="AY137" s="24" t="s">
        <v>162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4" t="s">
        <v>87</v>
      </c>
      <c r="BK137" s="144">
        <f>ROUND(L137*K137,2)</f>
        <v>0</v>
      </c>
      <c r="BL137" s="24" t="s">
        <v>167</v>
      </c>
      <c r="BM137" s="24" t="s">
        <v>184</v>
      </c>
    </row>
    <row r="138" spans="2:51" s="10" customFormat="1" ht="16.5" customHeight="1">
      <c r="B138" s="233"/>
      <c r="C138" s="234"/>
      <c r="D138" s="234"/>
      <c r="E138" s="235" t="s">
        <v>22</v>
      </c>
      <c r="F138" s="236" t="s">
        <v>185</v>
      </c>
      <c r="G138" s="237"/>
      <c r="H138" s="237"/>
      <c r="I138" s="237"/>
      <c r="J138" s="234"/>
      <c r="K138" s="235" t="s">
        <v>22</v>
      </c>
      <c r="L138" s="234"/>
      <c r="M138" s="234"/>
      <c r="N138" s="234"/>
      <c r="O138" s="234"/>
      <c r="P138" s="234"/>
      <c r="Q138" s="234"/>
      <c r="R138" s="238"/>
      <c r="T138" s="239"/>
      <c r="U138" s="234"/>
      <c r="V138" s="234"/>
      <c r="W138" s="234"/>
      <c r="X138" s="234"/>
      <c r="Y138" s="234"/>
      <c r="Z138" s="234"/>
      <c r="AA138" s="240"/>
      <c r="AT138" s="241" t="s">
        <v>170</v>
      </c>
      <c r="AU138" s="241" t="s">
        <v>118</v>
      </c>
      <c r="AV138" s="10" t="s">
        <v>87</v>
      </c>
      <c r="AW138" s="10" t="s">
        <v>37</v>
      </c>
      <c r="AX138" s="10" t="s">
        <v>79</v>
      </c>
      <c r="AY138" s="241" t="s">
        <v>162</v>
      </c>
    </row>
    <row r="139" spans="2:51" s="11" customFormat="1" ht="16.5" customHeight="1">
      <c r="B139" s="242"/>
      <c r="C139" s="243"/>
      <c r="D139" s="243"/>
      <c r="E139" s="244" t="s">
        <v>22</v>
      </c>
      <c r="F139" s="245" t="s">
        <v>186</v>
      </c>
      <c r="G139" s="243"/>
      <c r="H139" s="243"/>
      <c r="I139" s="243"/>
      <c r="J139" s="243"/>
      <c r="K139" s="246">
        <v>15</v>
      </c>
      <c r="L139" s="243"/>
      <c r="M139" s="243"/>
      <c r="N139" s="243"/>
      <c r="O139" s="243"/>
      <c r="P139" s="243"/>
      <c r="Q139" s="243"/>
      <c r="R139" s="247"/>
      <c r="T139" s="248"/>
      <c r="U139" s="243"/>
      <c r="V139" s="243"/>
      <c r="W139" s="243"/>
      <c r="X139" s="243"/>
      <c r="Y139" s="243"/>
      <c r="Z139" s="243"/>
      <c r="AA139" s="249"/>
      <c r="AT139" s="250" t="s">
        <v>170</v>
      </c>
      <c r="AU139" s="250" t="s">
        <v>118</v>
      </c>
      <c r="AV139" s="11" t="s">
        <v>118</v>
      </c>
      <c r="AW139" s="11" t="s">
        <v>37</v>
      </c>
      <c r="AX139" s="11" t="s">
        <v>87</v>
      </c>
      <c r="AY139" s="250" t="s">
        <v>162</v>
      </c>
    </row>
    <row r="140" spans="2:65" s="1" customFormat="1" ht="25.5" customHeight="1">
      <c r="B140" s="48"/>
      <c r="C140" s="222" t="s">
        <v>167</v>
      </c>
      <c r="D140" s="222" t="s">
        <v>163</v>
      </c>
      <c r="E140" s="223" t="s">
        <v>187</v>
      </c>
      <c r="F140" s="224" t="s">
        <v>188</v>
      </c>
      <c r="G140" s="224"/>
      <c r="H140" s="224"/>
      <c r="I140" s="224"/>
      <c r="J140" s="225" t="s">
        <v>175</v>
      </c>
      <c r="K140" s="226">
        <v>45</v>
      </c>
      <c r="L140" s="227">
        <v>0</v>
      </c>
      <c r="M140" s="228"/>
      <c r="N140" s="229">
        <f>ROUND(L140*K140,2)</f>
        <v>0</v>
      </c>
      <c r="O140" s="229"/>
      <c r="P140" s="229"/>
      <c r="Q140" s="229"/>
      <c r="R140" s="50"/>
      <c r="T140" s="230" t="s">
        <v>22</v>
      </c>
      <c r="U140" s="58" t="s">
        <v>44</v>
      </c>
      <c r="V140" s="49"/>
      <c r="W140" s="231">
        <f>V140*K140</f>
        <v>0</v>
      </c>
      <c r="X140" s="231">
        <v>0</v>
      </c>
      <c r="Y140" s="231">
        <f>X140*K140</f>
        <v>0</v>
      </c>
      <c r="Z140" s="231">
        <v>0</v>
      </c>
      <c r="AA140" s="232">
        <f>Z140*K140</f>
        <v>0</v>
      </c>
      <c r="AR140" s="24" t="s">
        <v>167</v>
      </c>
      <c r="AT140" s="24" t="s">
        <v>163</v>
      </c>
      <c r="AU140" s="24" t="s">
        <v>118</v>
      </c>
      <c r="AY140" s="24" t="s">
        <v>162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4" t="s">
        <v>87</v>
      </c>
      <c r="BK140" s="144">
        <f>ROUND(L140*K140,2)</f>
        <v>0</v>
      </c>
      <c r="BL140" s="24" t="s">
        <v>167</v>
      </c>
      <c r="BM140" s="24" t="s">
        <v>189</v>
      </c>
    </row>
    <row r="141" spans="2:51" s="10" customFormat="1" ht="16.5" customHeight="1">
      <c r="B141" s="233"/>
      <c r="C141" s="234"/>
      <c r="D141" s="234"/>
      <c r="E141" s="235" t="s">
        <v>22</v>
      </c>
      <c r="F141" s="236" t="s">
        <v>190</v>
      </c>
      <c r="G141" s="237"/>
      <c r="H141" s="237"/>
      <c r="I141" s="237"/>
      <c r="J141" s="234"/>
      <c r="K141" s="235" t="s">
        <v>22</v>
      </c>
      <c r="L141" s="234"/>
      <c r="M141" s="234"/>
      <c r="N141" s="234"/>
      <c r="O141" s="234"/>
      <c r="P141" s="234"/>
      <c r="Q141" s="234"/>
      <c r="R141" s="238"/>
      <c r="T141" s="239"/>
      <c r="U141" s="234"/>
      <c r="V141" s="234"/>
      <c r="W141" s="234"/>
      <c r="X141" s="234"/>
      <c r="Y141" s="234"/>
      <c r="Z141" s="234"/>
      <c r="AA141" s="240"/>
      <c r="AT141" s="241" t="s">
        <v>170</v>
      </c>
      <c r="AU141" s="241" t="s">
        <v>118</v>
      </c>
      <c r="AV141" s="10" t="s">
        <v>87</v>
      </c>
      <c r="AW141" s="10" t="s">
        <v>37</v>
      </c>
      <c r="AX141" s="10" t="s">
        <v>79</v>
      </c>
      <c r="AY141" s="241" t="s">
        <v>162</v>
      </c>
    </row>
    <row r="142" spans="2:51" s="11" customFormat="1" ht="16.5" customHeight="1">
      <c r="B142" s="242"/>
      <c r="C142" s="243"/>
      <c r="D142" s="243"/>
      <c r="E142" s="244" t="s">
        <v>191</v>
      </c>
      <c r="F142" s="245" t="s">
        <v>192</v>
      </c>
      <c r="G142" s="243"/>
      <c r="H142" s="243"/>
      <c r="I142" s="243"/>
      <c r="J142" s="243"/>
      <c r="K142" s="246">
        <v>45</v>
      </c>
      <c r="L142" s="243"/>
      <c r="M142" s="243"/>
      <c r="N142" s="243"/>
      <c r="O142" s="243"/>
      <c r="P142" s="243"/>
      <c r="Q142" s="243"/>
      <c r="R142" s="247"/>
      <c r="T142" s="248"/>
      <c r="U142" s="243"/>
      <c r="V142" s="243"/>
      <c r="W142" s="243"/>
      <c r="X142" s="243"/>
      <c r="Y142" s="243"/>
      <c r="Z142" s="243"/>
      <c r="AA142" s="249"/>
      <c r="AT142" s="250" t="s">
        <v>170</v>
      </c>
      <c r="AU142" s="250" t="s">
        <v>118</v>
      </c>
      <c r="AV142" s="11" t="s">
        <v>118</v>
      </c>
      <c r="AW142" s="11" t="s">
        <v>37</v>
      </c>
      <c r="AX142" s="11" t="s">
        <v>87</v>
      </c>
      <c r="AY142" s="250" t="s">
        <v>162</v>
      </c>
    </row>
    <row r="143" spans="2:65" s="1" customFormat="1" ht="25.5" customHeight="1">
      <c r="B143" s="48"/>
      <c r="C143" s="222" t="s">
        <v>193</v>
      </c>
      <c r="D143" s="222" t="s">
        <v>163</v>
      </c>
      <c r="E143" s="223" t="s">
        <v>194</v>
      </c>
      <c r="F143" s="224" t="s">
        <v>195</v>
      </c>
      <c r="G143" s="224"/>
      <c r="H143" s="224"/>
      <c r="I143" s="224"/>
      <c r="J143" s="225" t="s">
        <v>175</v>
      </c>
      <c r="K143" s="226">
        <v>17.6</v>
      </c>
      <c r="L143" s="227">
        <v>0</v>
      </c>
      <c r="M143" s="228"/>
      <c r="N143" s="229">
        <f>ROUND(L143*K143,2)</f>
        <v>0</v>
      </c>
      <c r="O143" s="229"/>
      <c r="P143" s="229"/>
      <c r="Q143" s="229"/>
      <c r="R143" s="50"/>
      <c r="T143" s="230" t="s">
        <v>22</v>
      </c>
      <c r="U143" s="58" t="s">
        <v>44</v>
      </c>
      <c r="V143" s="49"/>
      <c r="W143" s="231">
        <f>V143*K143</f>
        <v>0</v>
      </c>
      <c r="X143" s="231">
        <v>0</v>
      </c>
      <c r="Y143" s="231">
        <f>X143*K143</f>
        <v>0</v>
      </c>
      <c r="Z143" s="231">
        <v>0</v>
      </c>
      <c r="AA143" s="232">
        <f>Z143*K143</f>
        <v>0</v>
      </c>
      <c r="AR143" s="24" t="s">
        <v>167</v>
      </c>
      <c r="AT143" s="24" t="s">
        <v>163</v>
      </c>
      <c r="AU143" s="24" t="s">
        <v>118</v>
      </c>
      <c r="AY143" s="24" t="s">
        <v>162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24" t="s">
        <v>87</v>
      </c>
      <c r="BK143" s="144">
        <f>ROUND(L143*K143,2)</f>
        <v>0</v>
      </c>
      <c r="BL143" s="24" t="s">
        <v>167</v>
      </c>
      <c r="BM143" s="24" t="s">
        <v>196</v>
      </c>
    </row>
    <row r="144" spans="2:51" s="10" customFormat="1" ht="16.5" customHeight="1">
      <c r="B144" s="233"/>
      <c r="C144" s="234"/>
      <c r="D144" s="234"/>
      <c r="E144" s="235" t="s">
        <v>22</v>
      </c>
      <c r="F144" s="236" t="s">
        <v>197</v>
      </c>
      <c r="G144" s="237"/>
      <c r="H144" s="237"/>
      <c r="I144" s="237"/>
      <c r="J144" s="234"/>
      <c r="K144" s="235" t="s">
        <v>22</v>
      </c>
      <c r="L144" s="234"/>
      <c r="M144" s="234"/>
      <c r="N144" s="234"/>
      <c r="O144" s="234"/>
      <c r="P144" s="234"/>
      <c r="Q144" s="234"/>
      <c r="R144" s="238"/>
      <c r="T144" s="239"/>
      <c r="U144" s="234"/>
      <c r="V144" s="234"/>
      <c r="W144" s="234"/>
      <c r="X144" s="234"/>
      <c r="Y144" s="234"/>
      <c r="Z144" s="234"/>
      <c r="AA144" s="240"/>
      <c r="AT144" s="241" t="s">
        <v>170</v>
      </c>
      <c r="AU144" s="241" t="s">
        <v>118</v>
      </c>
      <c r="AV144" s="10" t="s">
        <v>87</v>
      </c>
      <c r="AW144" s="10" t="s">
        <v>37</v>
      </c>
      <c r="AX144" s="10" t="s">
        <v>79</v>
      </c>
      <c r="AY144" s="241" t="s">
        <v>162</v>
      </c>
    </row>
    <row r="145" spans="2:51" s="11" customFormat="1" ht="16.5" customHeight="1">
      <c r="B145" s="242"/>
      <c r="C145" s="243"/>
      <c r="D145" s="243"/>
      <c r="E145" s="244" t="s">
        <v>115</v>
      </c>
      <c r="F145" s="245" t="s">
        <v>198</v>
      </c>
      <c r="G145" s="243"/>
      <c r="H145" s="243"/>
      <c r="I145" s="243"/>
      <c r="J145" s="243"/>
      <c r="K145" s="246">
        <v>17.6</v>
      </c>
      <c r="L145" s="243"/>
      <c r="M145" s="243"/>
      <c r="N145" s="243"/>
      <c r="O145" s="243"/>
      <c r="P145" s="243"/>
      <c r="Q145" s="243"/>
      <c r="R145" s="247"/>
      <c r="T145" s="248"/>
      <c r="U145" s="243"/>
      <c r="V145" s="243"/>
      <c r="W145" s="243"/>
      <c r="X145" s="243"/>
      <c r="Y145" s="243"/>
      <c r="Z145" s="243"/>
      <c r="AA145" s="249"/>
      <c r="AT145" s="250" t="s">
        <v>170</v>
      </c>
      <c r="AU145" s="250" t="s">
        <v>118</v>
      </c>
      <c r="AV145" s="11" t="s">
        <v>118</v>
      </c>
      <c r="AW145" s="11" t="s">
        <v>37</v>
      </c>
      <c r="AX145" s="11" t="s">
        <v>87</v>
      </c>
      <c r="AY145" s="250" t="s">
        <v>162</v>
      </c>
    </row>
    <row r="146" spans="2:65" s="1" customFormat="1" ht="25.5" customHeight="1">
      <c r="B146" s="48"/>
      <c r="C146" s="222" t="s">
        <v>199</v>
      </c>
      <c r="D146" s="222" t="s">
        <v>163</v>
      </c>
      <c r="E146" s="223" t="s">
        <v>200</v>
      </c>
      <c r="F146" s="224" t="s">
        <v>201</v>
      </c>
      <c r="G146" s="224"/>
      <c r="H146" s="224"/>
      <c r="I146" s="224"/>
      <c r="J146" s="225" t="s">
        <v>175</v>
      </c>
      <c r="K146" s="226">
        <v>15</v>
      </c>
      <c r="L146" s="227">
        <v>0</v>
      </c>
      <c r="M146" s="228"/>
      <c r="N146" s="229">
        <f>ROUND(L146*K146,2)</f>
        <v>0</v>
      </c>
      <c r="O146" s="229"/>
      <c r="P146" s="229"/>
      <c r="Q146" s="229"/>
      <c r="R146" s="50"/>
      <c r="T146" s="230" t="s">
        <v>22</v>
      </c>
      <c r="U146" s="58" t="s">
        <v>44</v>
      </c>
      <c r="V146" s="49"/>
      <c r="W146" s="231">
        <f>V146*K146</f>
        <v>0</v>
      </c>
      <c r="X146" s="231">
        <v>0</v>
      </c>
      <c r="Y146" s="231">
        <f>X146*K146</f>
        <v>0</v>
      </c>
      <c r="Z146" s="231">
        <v>0</v>
      </c>
      <c r="AA146" s="232">
        <f>Z146*K146</f>
        <v>0</v>
      </c>
      <c r="AR146" s="24" t="s">
        <v>167</v>
      </c>
      <c r="AT146" s="24" t="s">
        <v>163</v>
      </c>
      <c r="AU146" s="24" t="s">
        <v>118</v>
      </c>
      <c r="AY146" s="24" t="s">
        <v>162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87</v>
      </c>
      <c r="BK146" s="144">
        <f>ROUND(L146*K146,2)</f>
        <v>0</v>
      </c>
      <c r="BL146" s="24" t="s">
        <v>167</v>
      </c>
      <c r="BM146" s="24" t="s">
        <v>202</v>
      </c>
    </row>
    <row r="147" spans="2:51" s="10" customFormat="1" ht="25.5" customHeight="1">
      <c r="B147" s="233"/>
      <c r="C147" s="234"/>
      <c r="D147" s="234"/>
      <c r="E147" s="235" t="s">
        <v>22</v>
      </c>
      <c r="F147" s="236" t="s">
        <v>203</v>
      </c>
      <c r="G147" s="237"/>
      <c r="H147" s="237"/>
      <c r="I147" s="237"/>
      <c r="J147" s="234"/>
      <c r="K147" s="235" t="s">
        <v>22</v>
      </c>
      <c r="L147" s="234"/>
      <c r="M147" s="234"/>
      <c r="N147" s="234"/>
      <c r="O147" s="234"/>
      <c r="P147" s="234"/>
      <c r="Q147" s="234"/>
      <c r="R147" s="238"/>
      <c r="T147" s="239"/>
      <c r="U147" s="234"/>
      <c r="V147" s="234"/>
      <c r="W147" s="234"/>
      <c r="X147" s="234"/>
      <c r="Y147" s="234"/>
      <c r="Z147" s="234"/>
      <c r="AA147" s="240"/>
      <c r="AT147" s="241" t="s">
        <v>170</v>
      </c>
      <c r="AU147" s="241" t="s">
        <v>118</v>
      </c>
      <c r="AV147" s="10" t="s">
        <v>87</v>
      </c>
      <c r="AW147" s="10" t="s">
        <v>37</v>
      </c>
      <c r="AX147" s="10" t="s">
        <v>79</v>
      </c>
      <c r="AY147" s="241" t="s">
        <v>162</v>
      </c>
    </row>
    <row r="148" spans="2:51" s="11" customFormat="1" ht="16.5" customHeight="1">
      <c r="B148" s="242"/>
      <c r="C148" s="243"/>
      <c r="D148" s="243"/>
      <c r="E148" s="244" t="s">
        <v>22</v>
      </c>
      <c r="F148" s="245" t="s">
        <v>186</v>
      </c>
      <c r="G148" s="243"/>
      <c r="H148" s="243"/>
      <c r="I148" s="243"/>
      <c r="J148" s="243"/>
      <c r="K148" s="246">
        <v>15</v>
      </c>
      <c r="L148" s="243"/>
      <c r="M148" s="243"/>
      <c r="N148" s="243"/>
      <c r="O148" s="243"/>
      <c r="P148" s="243"/>
      <c r="Q148" s="243"/>
      <c r="R148" s="247"/>
      <c r="T148" s="248"/>
      <c r="U148" s="243"/>
      <c r="V148" s="243"/>
      <c r="W148" s="243"/>
      <c r="X148" s="243"/>
      <c r="Y148" s="243"/>
      <c r="Z148" s="243"/>
      <c r="AA148" s="249"/>
      <c r="AT148" s="250" t="s">
        <v>170</v>
      </c>
      <c r="AU148" s="250" t="s">
        <v>118</v>
      </c>
      <c r="AV148" s="11" t="s">
        <v>118</v>
      </c>
      <c r="AW148" s="11" t="s">
        <v>37</v>
      </c>
      <c r="AX148" s="11" t="s">
        <v>87</v>
      </c>
      <c r="AY148" s="250" t="s">
        <v>162</v>
      </c>
    </row>
    <row r="149" spans="2:65" s="1" customFormat="1" ht="25.5" customHeight="1">
      <c r="B149" s="48"/>
      <c r="C149" s="222" t="s">
        <v>204</v>
      </c>
      <c r="D149" s="222" t="s">
        <v>163</v>
      </c>
      <c r="E149" s="223" t="s">
        <v>205</v>
      </c>
      <c r="F149" s="224" t="s">
        <v>206</v>
      </c>
      <c r="G149" s="224"/>
      <c r="H149" s="224"/>
      <c r="I149" s="224"/>
      <c r="J149" s="225" t="s">
        <v>175</v>
      </c>
      <c r="K149" s="226">
        <v>15</v>
      </c>
      <c r="L149" s="227">
        <v>0</v>
      </c>
      <c r="M149" s="228"/>
      <c r="N149" s="229">
        <f>ROUND(L149*K149,2)</f>
        <v>0</v>
      </c>
      <c r="O149" s="229"/>
      <c r="P149" s="229"/>
      <c r="Q149" s="229"/>
      <c r="R149" s="50"/>
      <c r="T149" s="230" t="s">
        <v>22</v>
      </c>
      <c r="U149" s="58" t="s">
        <v>44</v>
      </c>
      <c r="V149" s="49"/>
      <c r="W149" s="231">
        <f>V149*K149</f>
        <v>0</v>
      </c>
      <c r="X149" s="231">
        <v>0</v>
      </c>
      <c r="Y149" s="231">
        <f>X149*K149</f>
        <v>0</v>
      </c>
      <c r="Z149" s="231">
        <v>0</v>
      </c>
      <c r="AA149" s="232">
        <f>Z149*K149</f>
        <v>0</v>
      </c>
      <c r="AR149" s="24" t="s">
        <v>167</v>
      </c>
      <c r="AT149" s="24" t="s">
        <v>163</v>
      </c>
      <c r="AU149" s="24" t="s">
        <v>118</v>
      </c>
      <c r="AY149" s="24" t="s">
        <v>162</v>
      </c>
      <c r="BE149" s="144">
        <f>IF(U149="základní",N149,0)</f>
        <v>0</v>
      </c>
      <c r="BF149" s="144">
        <f>IF(U149="snížená",N149,0)</f>
        <v>0</v>
      </c>
      <c r="BG149" s="144">
        <f>IF(U149="zákl. přenesená",N149,0)</f>
        <v>0</v>
      </c>
      <c r="BH149" s="144">
        <f>IF(U149="sníž. přenesená",N149,0)</f>
        <v>0</v>
      </c>
      <c r="BI149" s="144">
        <f>IF(U149="nulová",N149,0)</f>
        <v>0</v>
      </c>
      <c r="BJ149" s="24" t="s">
        <v>87</v>
      </c>
      <c r="BK149" s="144">
        <f>ROUND(L149*K149,2)</f>
        <v>0</v>
      </c>
      <c r="BL149" s="24" t="s">
        <v>167</v>
      </c>
      <c r="BM149" s="24" t="s">
        <v>207</v>
      </c>
    </row>
    <row r="150" spans="2:51" s="10" customFormat="1" ht="38.25" customHeight="1">
      <c r="B150" s="233"/>
      <c r="C150" s="234"/>
      <c r="D150" s="234"/>
      <c r="E150" s="235" t="s">
        <v>22</v>
      </c>
      <c r="F150" s="236" t="s">
        <v>208</v>
      </c>
      <c r="G150" s="237"/>
      <c r="H150" s="237"/>
      <c r="I150" s="237"/>
      <c r="J150" s="234"/>
      <c r="K150" s="235" t="s">
        <v>22</v>
      </c>
      <c r="L150" s="234"/>
      <c r="M150" s="234"/>
      <c r="N150" s="234"/>
      <c r="O150" s="234"/>
      <c r="P150" s="234"/>
      <c r="Q150" s="234"/>
      <c r="R150" s="238"/>
      <c r="T150" s="239"/>
      <c r="U150" s="234"/>
      <c r="V150" s="234"/>
      <c r="W150" s="234"/>
      <c r="X150" s="234"/>
      <c r="Y150" s="234"/>
      <c r="Z150" s="234"/>
      <c r="AA150" s="240"/>
      <c r="AT150" s="241" t="s">
        <v>170</v>
      </c>
      <c r="AU150" s="241" t="s">
        <v>118</v>
      </c>
      <c r="AV150" s="10" t="s">
        <v>87</v>
      </c>
      <c r="AW150" s="10" t="s">
        <v>37</v>
      </c>
      <c r="AX150" s="10" t="s">
        <v>79</v>
      </c>
      <c r="AY150" s="241" t="s">
        <v>162</v>
      </c>
    </row>
    <row r="151" spans="2:51" s="11" customFormat="1" ht="16.5" customHeight="1">
      <c r="B151" s="242"/>
      <c r="C151" s="243"/>
      <c r="D151" s="243"/>
      <c r="E151" s="244" t="s">
        <v>22</v>
      </c>
      <c r="F151" s="245" t="s">
        <v>186</v>
      </c>
      <c r="G151" s="243"/>
      <c r="H151" s="243"/>
      <c r="I151" s="243"/>
      <c r="J151" s="243"/>
      <c r="K151" s="246">
        <v>15</v>
      </c>
      <c r="L151" s="243"/>
      <c r="M151" s="243"/>
      <c r="N151" s="243"/>
      <c r="O151" s="243"/>
      <c r="P151" s="243"/>
      <c r="Q151" s="243"/>
      <c r="R151" s="247"/>
      <c r="T151" s="248"/>
      <c r="U151" s="243"/>
      <c r="V151" s="243"/>
      <c r="W151" s="243"/>
      <c r="X151" s="243"/>
      <c r="Y151" s="243"/>
      <c r="Z151" s="243"/>
      <c r="AA151" s="249"/>
      <c r="AT151" s="250" t="s">
        <v>170</v>
      </c>
      <c r="AU151" s="250" t="s">
        <v>118</v>
      </c>
      <c r="AV151" s="11" t="s">
        <v>118</v>
      </c>
      <c r="AW151" s="11" t="s">
        <v>37</v>
      </c>
      <c r="AX151" s="11" t="s">
        <v>87</v>
      </c>
      <c r="AY151" s="250" t="s">
        <v>162</v>
      </c>
    </row>
    <row r="152" spans="2:65" s="1" customFormat="1" ht="25.5" customHeight="1">
      <c r="B152" s="48"/>
      <c r="C152" s="222" t="s">
        <v>209</v>
      </c>
      <c r="D152" s="222" t="s">
        <v>163</v>
      </c>
      <c r="E152" s="223" t="s">
        <v>210</v>
      </c>
      <c r="F152" s="224" t="s">
        <v>211</v>
      </c>
      <c r="G152" s="224"/>
      <c r="H152" s="224"/>
      <c r="I152" s="224"/>
      <c r="J152" s="225" t="s">
        <v>175</v>
      </c>
      <c r="K152" s="226">
        <v>17.6</v>
      </c>
      <c r="L152" s="227">
        <v>0</v>
      </c>
      <c r="M152" s="228"/>
      <c r="N152" s="229">
        <f>ROUND(L152*K152,2)</f>
        <v>0</v>
      </c>
      <c r="O152" s="229"/>
      <c r="P152" s="229"/>
      <c r="Q152" s="229"/>
      <c r="R152" s="50"/>
      <c r="T152" s="230" t="s">
        <v>22</v>
      </c>
      <c r="U152" s="58" t="s">
        <v>44</v>
      </c>
      <c r="V152" s="49"/>
      <c r="W152" s="231">
        <f>V152*K152</f>
        <v>0</v>
      </c>
      <c r="X152" s="231">
        <v>0</v>
      </c>
      <c r="Y152" s="231">
        <f>X152*K152</f>
        <v>0</v>
      </c>
      <c r="Z152" s="231">
        <v>0</v>
      </c>
      <c r="AA152" s="232">
        <f>Z152*K152</f>
        <v>0</v>
      </c>
      <c r="AR152" s="24" t="s">
        <v>167</v>
      </c>
      <c r="AT152" s="24" t="s">
        <v>163</v>
      </c>
      <c r="AU152" s="24" t="s">
        <v>118</v>
      </c>
      <c r="AY152" s="24" t="s">
        <v>162</v>
      </c>
      <c r="BE152" s="144">
        <f>IF(U152="základní",N152,0)</f>
        <v>0</v>
      </c>
      <c r="BF152" s="144">
        <f>IF(U152="snížená",N152,0)</f>
        <v>0</v>
      </c>
      <c r="BG152" s="144">
        <f>IF(U152="zákl. přenesená",N152,0)</f>
        <v>0</v>
      </c>
      <c r="BH152" s="144">
        <f>IF(U152="sníž. přenesená",N152,0)</f>
        <v>0</v>
      </c>
      <c r="BI152" s="144">
        <f>IF(U152="nulová",N152,0)</f>
        <v>0</v>
      </c>
      <c r="BJ152" s="24" t="s">
        <v>87</v>
      </c>
      <c r="BK152" s="144">
        <f>ROUND(L152*K152,2)</f>
        <v>0</v>
      </c>
      <c r="BL152" s="24" t="s">
        <v>167</v>
      </c>
      <c r="BM152" s="24" t="s">
        <v>212</v>
      </c>
    </row>
    <row r="153" spans="2:51" s="10" customFormat="1" ht="16.5" customHeight="1">
      <c r="B153" s="233"/>
      <c r="C153" s="234"/>
      <c r="D153" s="234"/>
      <c r="E153" s="235" t="s">
        <v>22</v>
      </c>
      <c r="F153" s="236" t="s">
        <v>213</v>
      </c>
      <c r="G153" s="237"/>
      <c r="H153" s="237"/>
      <c r="I153" s="237"/>
      <c r="J153" s="234"/>
      <c r="K153" s="235" t="s">
        <v>22</v>
      </c>
      <c r="L153" s="234"/>
      <c r="M153" s="234"/>
      <c r="N153" s="234"/>
      <c r="O153" s="234"/>
      <c r="P153" s="234"/>
      <c r="Q153" s="234"/>
      <c r="R153" s="238"/>
      <c r="T153" s="239"/>
      <c r="U153" s="234"/>
      <c r="V153" s="234"/>
      <c r="W153" s="234"/>
      <c r="X153" s="234"/>
      <c r="Y153" s="234"/>
      <c r="Z153" s="234"/>
      <c r="AA153" s="240"/>
      <c r="AT153" s="241" t="s">
        <v>170</v>
      </c>
      <c r="AU153" s="241" t="s">
        <v>118</v>
      </c>
      <c r="AV153" s="10" t="s">
        <v>87</v>
      </c>
      <c r="AW153" s="10" t="s">
        <v>37</v>
      </c>
      <c r="AX153" s="10" t="s">
        <v>79</v>
      </c>
      <c r="AY153" s="241" t="s">
        <v>162</v>
      </c>
    </row>
    <row r="154" spans="2:51" s="11" customFormat="1" ht="16.5" customHeight="1">
      <c r="B154" s="242"/>
      <c r="C154" s="243"/>
      <c r="D154" s="243"/>
      <c r="E154" s="244" t="s">
        <v>22</v>
      </c>
      <c r="F154" s="245" t="s">
        <v>115</v>
      </c>
      <c r="G154" s="243"/>
      <c r="H154" s="243"/>
      <c r="I154" s="243"/>
      <c r="J154" s="243"/>
      <c r="K154" s="246">
        <v>17.6</v>
      </c>
      <c r="L154" s="243"/>
      <c r="M154" s="243"/>
      <c r="N154" s="243"/>
      <c r="O154" s="243"/>
      <c r="P154" s="243"/>
      <c r="Q154" s="243"/>
      <c r="R154" s="247"/>
      <c r="T154" s="248"/>
      <c r="U154" s="243"/>
      <c r="V154" s="243"/>
      <c r="W154" s="243"/>
      <c r="X154" s="243"/>
      <c r="Y154" s="243"/>
      <c r="Z154" s="243"/>
      <c r="AA154" s="249"/>
      <c r="AT154" s="250" t="s">
        <v>170</v>
      </c>
      <c r="AU154" s="250" t="s">
        <v>118</v>
      </c>
      <c r="AV154" s="11" t="s">
        <v>118</v>
      </c>
      <c r="AW154" s="11" t="s">
        <v>37</v>
      </c>
      <c r="AX154" s="11" t="s">
        <v>87</v>
      </c>
      <c r="AY154" s="250" t="s">
        <v>162</v>
      </c>
    </row>
    <row r="155" spans="2:63" s="9" customFormat="1" ht="29.85" customHeight="1">
      <c r="B155" s="209"/>
      <c r="C155" s="210"/>
      <c r="D155" s="219" t="s">
        <v>132</v>
      </c>
      <c r="E155" s="219"/>
      <c r="F155" s="219"/>
      <c r="G155" s="219"/>
      <c r="H155" s="219"/>
      <c r="I155" s="219"/>
      <c r="J155" s="219"/>
      <c r="K155" s="219"/>
      <c r="L155" s="219"/>
      <c r="M155" s="219"/>
      <c r="N155" s="220">
        <f>BK155</f>
        <v>0</v>
      </c>
      <c r="O155" s="221"/>
      <c r="P155" s="221"/>
      <c r="Q155" s="221"/>
      <c r="R155" s="212"/>
      <c r="T155" s="213"/>
      <c r="U155" s="210"/>
      <c r="V155" s="210"/>
      <c r="W155" s="214">
        <f>SUM(W156:W176)</f>
        <v>0</v>
      </c>
      <c r="X155" s="210"/>
      <c r="Y155" s="214">
        <f>SUM(Y156:Y176)</f>
        <v>0.77035155</v>
      </c>
      <c r="Z155" s="210"/>
      <c r="AA155" s="215">
        <f>SUM(AA156:AA176)</f>
        <v>0</v>
      </c>
      <c r="AR155" s="216" t="s">
        <v>87</v>
      </c>
      <c r="AT155" s="217" t="s">
        <v>78</v>
      </c>
      <c r="AU155" s="217" t="s">
        <v>87</v>
      </c>
      <c r="AY155" s="216" t="s">
        <v>162</v>
      </c>
      <c r="BK155" s="218">
        <f>SUM(BK156:BK176)</f>
        <v>0</v>
      </c>
    </row>
    <row r="156" spans="2:65" s="1" customFormat="1" ht="16.5" customHeight="1">
      <c r="B156" s="48"/>
      <c r="C156" s="222" t="s">
        <v>214</v>
      </c>
      <c r="D156" s="222" t="s">
        <v>163</v>
      </c>
      <c r="E156" s="223" t="s">
        <v>215</v>
      </c>
      <c r="F156" s="224" t="s">
        <v>216</v>
      </c>
      <c r="G156" s="224"/>
      <c r="H156" s="224"/>
      <c r="I156" s="224"/>
      <c r="J156" s="225" t="s">
        <v>175</v>
      </c>
      <c r="K156" s="226">
        <v>13.149</v>
      </c>
      <c r="L156" s="227">
        <v>0</v>
      </c>
      <c r="M156" s="228"/>
      <c r="N156" s="229">
        <f>ROUND(L156*K156,2)</f>
        <v>0</v>
      </c>
      <c r="O156" s="229"/>
      <c r="P156" s="229"/>
      <c r="Q156" s="229"/>
      <c r="R156" s="50"/>
      <c r="T156" s="230" t="s">
        <v>22</v>
      </c>
      <c r="U156" s="58" t="s">
        <v>44</v>
      </c>
      <c r="V156" s="49"/>
      <c r="W156" s="231">
        <f>V156*K156</f>
        <v>0</v>
      </c>
      <c r="X156" s="231">
        <v>0.04095</v>
      </c>
      <c r="Y156" s="231">
        <f>X156*K156</f>
        <v>0.53845155</v>
      </c>
      <c r="Z156" s="231">
        <v>0</v>
      </c>
      <c r="AA156" s="232">
        <f>Z156*K156</f>
        <v>0</v>
      </c>
      <c r="AR156" s="24" t="s">
        <v>167</v>
      </c>
      <c r="AT156" s="24" t="s">
        <v>163</v>
      </c>
      <c r="AU156" s="24" t="s">
        <v>118</v>
      </c>
      <c r="AY156" s="24" t="s">
        <v>162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4" t="s">
        <v>87</v>
      </c>
      <c r="BK156" s="144">
        <f>ROUND(L156*K156,2)</f>
        <v>0</v>
      </c>
      <c r="BL156" s="24" t="s">
        <v>167</v>
      </c>
      <c r="BM156" s="24" t="s">
        <v>217</v>
      </c>
    </row>
    <row r="157" spans="2:51" s="10" customFormat="1" ht="25.5" customHeight="1">
      <c r="B157" s="233"/>
      <c r="C157" s="234"/>
      <c r="D157" s="234"/>
      <c r="E157" s="235" t="s">
        <v>22</v>
      </c>
      <c r="F157" s="236" t="s">
        <v>218</v>
      </c>
      <c r="G157" s="237"/>
      <c r="H157" s="237"/>
      <c r="I157" s="237"/>
      <c r="J157" s="234"/>
      <c r="K157" s="235" t="s">
        <v>22</v>
      </c>
      <c r="L157" s="234"/>
      <c r="M157" s="234"/>
      <c r="N157" s="234"/>
      <c r="O157" s="234"/>
      <c r="P157" s="234"/>
      <c r="Q157" s="234"/>
      <c r="R157" s="238"/>
      <c r="T157" s="239"/>
      <c r="U157" s="234"/>
      <c r="V157" s="234"/>
      <c r="W157" s="234"/>
      <c r="X157" s="234"/>
      <c r="Y157" s="234"/>
      <c r="Z157" s="234"/>
      <c r="AA157" s="240"/>
      <c r="AT157" s="241" t="s">
        <v>170</v>
      </c>
      <c r="AU157" s="241" t="s">
        <v>118</v>
      </c>
      <c r="AV157" s="10" t="s">
        <v>87</v>
      </c>
      <c r="AW157" s="10" t="s">
        <v>37</v>
      </c>
      <c r="AX157" s="10" t="s">
        <v>79</v>
      </c>
      <c r="AY157" s="241" t="s">
        <v>162</v>
      </c>
    </row>
    <row r="158" spans="2:51" s="11" customFormat="1" ht="16.5" customHeight="1">
      <c r="B158" s="242"/>
      <c r="C158" s="243"/>
      <c r="D158" s="243"/>
      <c r="E158" s="244" t="s">
        <v>22</v>
      </c>
      <c r="F158" s="245" t="s">
        <v>219</v>
      </c>
      <c r="G158" s="243"/>
      <c r="H158" s="243"/>
      <c r="I158" s="243"/>
      <c r="J158" s="243"/>
      <c r="K158" s="246">
        <v>3.091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170</v>
      </c>
      <c r="AU158" s="250" t="s">
        <v>118</v>
      </c>
      <c r="AV158" s="11" t="s">
        <v>118</v>
      </c>
      <c r="AW158" s="11" t="s">
        <v>37</v>
      </c>
      <c r="AX158" s="11" t="s">
        <v>79</v>
      </c>
      <c r="AY158" s="250" t="s">
        <v>162</v>
      </c>
    </row>
    <row r="159" spans="2:51" s="10" customFormat="1" ht="25.5" customHeight="1">
      <c r="B159" s="233"/>
      <c r="C159" s="234"/>
      <c r="D159" s="234"/>
      <c r="E159" s="235" t="s">
        <v>22</v>
      </c>
      <c r="F159" s="260" t="s">
        <v>220</v>
      </c>
      <c r="G159" s="234"/>
      <c r="H159" s="234"/>
      <c r="I159" s="234"/>
      <c r="J159" s="234"/>
      <c r="K159" s="235" t="s">
        <v>22</v>
      </c>
      <c r="L159" s="234"/>
      <c r="M159" s="234"/>
      <c r="N159" s="234"/>
      <c r="O159" s="234"/>
      <c r="P159" s="234"/>
      <c r="Q159" s="234"/>
      <c r="R159" s="238"/>
      <c r="T159" s="239"/>
      <c r="U159" s="234"/>
      <c r="V159" s="234"/>
      <c r="W159" s="234"/>
      <c r="X159" s="234"/>
      <c r="Y159" s="234"/>
      <c r="Z159" s="234"/>
      <c r="AA159" s="240"/>
      <c r="AT159" s="241" t="s">
        <v>170</v>
      </c>
      <c r="AU159" s="241" t="s">
        <v>118</v>
      </c>
      <c r="AV159" s="10" t="s">
        <v>87</v>
      </c>
      <c r="AW159" s="10" t="s">
        <v>37</v>
      </c>
      <c r="AX159" s="10" t="s">
        <v>79</v>
      </c>
      <c r="AY159" s="241" t="s">
        <v>162</v>
      </c>
    </row>
    <row r="160" spans="2:51" s="11" customFormat="1" ht="16.5" customHeight="1">
      <c r="B160" s="242"/>
      <c r="C160" s="243"/>
      <c r="D160" s="243"/>
      <c r="E160" s="244" t="s">
        <v>22</v>
      </c>
      <c r="F160" s="245" t="s">
        <v>221</v>
      </c>
      <c r="G160" s="243"/>
      <c r="H160" s="243"/>
      <c r="I160" s="243"/>
      <c r="J160" s="243"/>
      <c r="K160" s="246">
        <v>10.058</v>
      </c>
      <c r="L160" s="243"/>
      <c r="M160" s="243"/>
      <c r="N160" s="243"/>
      <c r="O160" s="243"/>
      <c r="P160" s="243"/>
      <c r="Q160" s="243"/>
      <c r="R160" s="247"/>
      <c r="T160" s="248"/>
      <c r="U160" s="243"/>
      <c r="V160" s="243"/>
      <c r="W160" s="243"/>
      <c r="X160" s="243"/>
      <c r="Y160" s="243"/>
      <c r="Z160" s="243"/>
      <c r="AA160" s="249"/>
      <c r="AT160" s="250" t="s">
        <v>170</v>
      </c>
      <c r="AU160" s="250" t="s">
        <v>118</v>
      </c>
      <c r="AV160" s="11" t="s">
        <v>118</v>
      </c>
      <c r="AW160" s="11" t="s">
        <v>37</v>
      </c>
      <c r="AX160" s="11" t="s">
        <v>79</v>
      </c>
      <c r="AY160" s="250" t="s">
        <v>162</v>
      </c>
    </row>
    <row r="161" spans="2:51" s="12" customFormat="1" ht="16.5" customHeight="1">
      <c r="B161" s="251"/>
      <c r="C161" s="252"/>
      <c r="D161" s="252"/>
      <c r="E161" s="253" t="s">
        <v>22</v>
      </c>
      <c r="F161" s="254" t="s">
        <v>172</v>
      </c>
      <c r="G161" s="252"/>
      <c r="H161" s="252"/>
      <c r="I161" s="252"/>
      <c r="J161" s="252"/>
      <c r="K161" s="255">
        <v>13.149</v>
      </c>
      <c r="L161" s="252"/>
      <c r="M161" s="252"/>
      <c r="N161" s="252"/>
      <c r="O161" s="252"/>
      <c r="P161" s="252"/>
      <c r="Q161" s="252"/>
      <c r="R161" s="256"/>
      <c r="T161" s="257"/>
      <c r="U161" s="252"/>
      <c r="V161" s="252"/>
      <c r="W161" s="252"/>
      <c r="X161" s="252"/>
      <c r="Y161" s="252"/>
      <c r="Z161" s="252"/>
      <c r="AA161" s="258"/>
      <c r="AT161" s="259" t="s">
        <v>170</v>
      </c>
      <c r="AU161" s="259" t="s">
        <v>118</v>
      </c>
      <c r="AV161" s="12" t="s">
        <v>167</v>
      </c>
      <c r="AW161" s="12" t="s">
        <v>37</v>
      </c>
      <c r="AX161" s="12" t="s">
        <v>87</v>
      </c>
      <c r="AY161" s="259" t="s">
        <v>162</v>
      </c>
    </row>
    <row r="162" spans="2:65" s="1" customFormat="1" ht="25.5" customHeight="1">
      <c r="B162" s="48"/>
      <c r="C162" s="261" t="s">
        <v>222</v>
      </c>
      <c r="D162" s="261" t="s">
        <v>223</v>
      </c>
      <c r="E162" s="262" t="s">
        <v>224</v>
      </c>
      <c r="F162" s="263" t="s">
        <v>225</v>
      </c>
      <c r="G162" s="263"/>
      <c r="H162" s="263"/>
      <c r="I162" s="263"/>
      <c r="J162" s="264" t="s">
        <v>226</v>
      </c>
      <c r="K162" s="265">
        <v>105</v>
      </c>
      <c r="L162" s="266">
        <v>0</v>
      </c>
      <c r="M162" s="267"/>
      <c r="N162" s="268">
        <f>ROUND(L162*K162,2)</f>
        <v>0</v>
      </c>
      <c r="O162" s="229"/>
      <c r="P162" s="229"/>
      <c r="Q162" s="229"/>
      <c r="R162" s="50"/>
      <c r="T162" s="230" t="s">
        <v>22</v>
      </c>
      <c r="U162" s="58" t="s">
        <v>44</v>
      </c>
      <c r="V162" s="49"/>
      <c r="W162" s="231">
        <f>V162*K162</f>
        <v>0</v>
      </c>
      <c r="X162" s="231">
        <v>0.00198</v>
      </c>
      <c r="Y162" s="231">
        <f>X162*K162</f>
        <v>0.2079</v>
      </c>
      <c r="Z162" s="231">
        <v>0</v>
      </c>
      <c r="AA162" s="232">
        <f>Z162*K162</f>
        <v>0</v>
      </c>
      <c r="AR162" s="24" t="s">
        <v>209</v>
      </c>
      <c r="AT162" s="24" t="s">
        <v>223</v>
      </c>
      <c r="AU162" s="24" t="s">
        <v>118</v>
      </c>
      <c r="AY162" s="24" t="s">
        <v>162</v>
      </c>
      <c r="BE162" s="144">
        <f>IF(U162="základní",N162,0)</f>
        <v>0</v>
      </c>
      <c r="BF162" s="144">
        <f>IF(U162="snížená",N162,0)</f>
        <v>0</v>
      </c>
      <c r="BG162" s="144">
        <f>IF(U162="zákl. přenesená",N162,0)</f>
        <v>0</v>
      </c>
      <c r="BH162" s="144">
        <f>IF(U162="sníž. přenesená",N162,0)</f>
        <v>0</v>
      </c>
      <c r="BI162" s="144">
        <f>IF(U162="nulová",N162,0)</f>
        <v>0</v>
      </c>
      <c r="BJ162" s="24" t="s">
        <v>87</v>
      </c>
      <c r="BK162" s="144">
        <f>ROUND(L162*K162,2)</f>
        <v>0</v>
      </c>
      <c r="BL162" s="24" t="s">
        <v>167</v>
      </c>
      <c r="BM162" s="24" t="s">
        <v>227</v>
      </c>
    </row>
    <row r="163" spans="2:51" s="10" customFormat="1" ht="16.5" customHeight="1">
      <c r="B163" s="233"/>
      <c r="C163" s="234"/>
      <c r="D163" s="234"/>
      <c r="E163" s="235" t="s">
        <v>22</v>
      </c>
      <c r="F163" s="236" t="s">
        <v>228</v>
      </c>
      <c r="G163" s="237"/>
      <c r="H163" s="237"/>
      <c r="I163" s="237"/>
      <c r="J163" s="234"/>
      <c r="K163" s="235" t="s">
        <v>22</v>
      </c>
      <c r="L163" s="234"/>
      <c r="M163" s="234"/>
      <c r="N163" s="234"/>
      <c r="O163" s="234"/>
      <c r="P163" s="234"/>
      <c r="Q163" s="234"/>
      <c r="R163" s="238"/>
      <c r="T163" s="239"/>
      <c r="U163" s="234"/>
      <c r="V163" s="234"/>
      <c r="W163" s="234"/>
      <c r="X163" s="234"/>
      <c r="Y163" s="234"/>
      <c r="Z163" s="234"/>
      <c r="AA163" s="240"/>
      <c r="AT163" s="241" t="s">
        <v>170</v>
      </c>
      <c r="AU163" s="241" t="s">
        <v>118</v>
      </c>
      <c r="AV163" s="10" t="s">
        <v>87</v>
      </c>
      <c r="AW163" s="10" t="s">
        <v>37</v>
      </c>
      <c r="AX163" s="10" t="s">
        <v>79</v>
      </c>
      <c r="AY163" s="241" t="s">
        <v>162</v>
      </c>
    </row>
    <row r="164" spans="2:51" s="10" customFormat="1" ht="16.5" customHeight="1">
      <c r="B164" s="233"/>
      <c r="C164" s="234"/>
      <c r="D164" s="234"/>
      <c r="E164" s="235" t="s">
        <v>22</v>
      </c>
      <c r="F164" s="260" t="s">
        <v>229</v>
      </c>
      <c r="G164" s="234"/>
      <c r="H164" s="234"/>
      <c r="I164" s="234"/>
      <c r="J164" s="234"/>
      <c r="K164" s="235" t="s">
        <v>22</v>
      </c>
      <c r="L164" s="234"/>
      <c r="M164" s="234"/>
      <c r="N164" s="234"/>
      <c r="O164" s="234"/>
      <c r="P164" s="234"/>
      <c r="Q164" s="234"/>
      <c r="R164" s="238"/>
      <c r="T164" s="239"/>
      <c r="U164" s="234"/>
      <c r="V164" s="234"/>
      <c r="W164" s="234"/>
      <c r="X164" s="234"/>
      <c r="Y164" s="234"/>
      <c r="Z164" s="234"/>
      <c r="AA164" s="240"/>
      <c r="AT164" s="241" t="s">
        <v>170</v>
      </c>
      <c r="AU164" s="241" t="s">
        <v>118</v>
      </c>
      <c r="AV164" s="10" t="s">
        <v>87</v>
      </c>
      <c r="AW164" s="10" t="s">
        <v>37</v>
      </c>
      <c r="AX164" s="10" t="s">
        <v>79</v>
      </c>
      <c r="AY164" s="241" t="s">
        <v>162</v>
      </c>
    </row>
    <row r="165" spans="2:51" s="11" customFormat="1" ht="16.5" customHeight="1">
      <c r="B165" s="242"/>
      <c r="C165" s="243"/>
      <c r="D165" s="243"/>
      <c r="E165" s="244" t="s">
        <v>22</v>
      </c>
      <c r="F165" s="245" t="s">
        <v>230</v>
      </c>
      <c r="G165" s="243"/>
      <c r="H165" s="243"/>
      <c r="I165" s="243"/>
      <c r="J165" s="243"/>
      <c r="K165" s="246">
        <v>105</v>
      </c>
      <c r="L165" s="243"/>
      <c r="M165" s="243"/>
      <c r="N165" s="243"/>
      <c r="O165" s="243"/>
      <c r="P165" s="243"/>
      <c r="Q165" s="243"/>
      <c r="R165" s="247"/>
      <c r="T165" s="248"/>
      <c r="U165" s="243"/>
      <c r="V165" s="243"/>
      <c r="W165" s="243"/>
      <c r="X165" s="243"/>
      <c r="Y165" s="243"/>
      <c r="Z165" s="243"/>
      <c r="AA165" s="249"/>
      <c r="AT165" s="250" t="s">
        <v>170</v>
      </c>
      <c r="AU165" s="250" t="s">
        <v>118</v>
      </c>
      <c r="AV165" s="11" t="s">
        <v>118</v>
      </c>
      <c r="AW165" s="11" t="s">
        <v>37</v>
      </c>
      <c r="AX165" s="11" t="s">
        <v>79</v>
      </c>
      <c r="AY165" s="250" t="s">
        <v>162</v>
      </c>
    </row>
    <row r="166" spans="2:51" s="10" customFormat="1" ht="16.5" customHeight="1">
      <c r="B166" s="233"/>
      <c r="C166" s="234"/>
      <c r="D166" s="234"/>
      <c r="E166" s="235" t="s">
        <v>22</v>
      </c>
      <c r="F166" s="260" t="s">
        <v>231</v>
      </c>
      <c r="G166" s="234"/>
      <c r="H166" s="234"/>
      <c r="I166" s="234"/>
      <c r="J166" s="234"/>
      <c r="K166" s="235" t="s">
        <v>22</v>
      </c>
      <c r="L166" s="234"/>
      <c r="M166" s="234"/>
      <c r="N166" s="234"/>
      <c r="O166" s="234"/>
      <c r="P166" s="234"/>
      <c r="Q166" s="234"/>
      <c r="R166" s="238"/>
      <c r="T166" s="239"/>
      <c r="U166" s="234"/>
      <c r="V166" s="234"/>
      <c r="W166" s="234"/>
      <c r="X166" s="234"/>
      <c r="Y166" s="234"/>
      <c r="Z166" s="234"/>
      <c r="AA166" s="240"/>
      <c r="AT166" s="241" t="s">
        <v>170</v>
      </c>
      <c r="AU166" s="241" t="s">
        <v>118</v>
      </c>
      <c r="AV166" s="10" t="s">
        <v>87</v>
      </c>
      <c r="AW166" s="10" t="s">
        <v>37</v>
      </c>
      <c r="AX166" s="10" t="s">
        <v>79</v>
      </c>
      <c r="AY166" s="241" t="s">
        <v>162</v>
      </c>
    </row>
    <row r="167" spans="2:51" s="10" customFormat="1" ht="16.5" customHeight="1">
      <c r="B167" s="233"/>
      <c r="C167" s="234"/>
      <c r="D167" s="234"/>
      <c r="E167" s="235" t="s">
        <v>22</v>
      </c>
      <c r="F167" s="260" t="s">
        <v>232</v>
      </c>
      <c r="G167" s="234"/>
      <c r="H167" s="234"/>
      <c r="I167" s="234"/>
      <c r="J167" s="234"/>
      <c r="K167" s="235" t="s">
        <v>22</v>
      </c>
      <c r="L167" s="234"/>
      <c r="M167" s="234"/>
      <c r="N167" s="234"/>
      <c r="O167" s="234"/>
      <c r="P167" s="234"/>
      <c r="Q167" s="234"/>
      <c r="R167" s="238"/>
      <c r="T167" s="239"/>
      <c r="U167" s="234"/>
      <c r="V167" s="234"/>
      <c r="W167" s="234"/>
      <c r="X167" s="234"/>
      <c r="Y167" s="234"/>
      <c r="Z167" s="234"/>
      <c r="AA167" s="240"/>
      <c r="AT167" s="241" t="s">
        <v>170</v>
      </c>
      <c r="AU167" s="241" t="s">
        <v>118</v>
      </c>
      <c r="AV167" s="10" t="s">
        <v>87</v>
      </c>
      <c r="AW167" s="10" t="s">
        <v>37</v>
      </c>
      <c r="AX167" s="10" t="s">
        <v>79</v>
      </c>
      <c r="AY167" s="241" t="s">
        <v>162</v>
      </c>
    </row>
    <row r="168" spans="2:51" s="12" customFormat="1" ht="16.5" customHeight="1">
      <c r="B168" s="251"/>
      <c r="C168" s="252"/>
      <c r="D168" s="252"/>
      <c r="E168" s="253" t="s">
        <v>22</v>
      </c>
      <c r="F168" s="254" t="s">
        <v>172</v>
      </c>
      <c r="G168" s="252"/>
      <c r="H168" s="252"/>
      <c r="I168" s="252"/>
      <c r="J168" s="252"/>
      <c r="K168" s="255">
        <v>105</v>
      </c>
      <c r="L168" s="252"/>
      <c r="M168" s="252"/>
      <c r="N168" s="252"/>
      <c r="O168" s="252"/>
      <c r="P168" s="252"/>
      <c r="Q168" s="252"/>
      <c r="R168" s="256"/>
      <c r="T168" s="257"/>
      <c r="U168" s="252"/>
      <c r="V168" s="252"/>
      <c r="W168" s="252"/>
      <c r="X168" s="252"/>
      <c r="Y168" s="252"/>
      <c r="Z168" s="252"/>
      <c r="AA168" s="258"/>
      <c r="AT168" s="259" t="s">
        <v>170</v>
      </c>
      <c r="AU168" s="259" t="s">
        <v>118</v>
      </c>
      <c r="AV168" s="12" t="s">
        <v>167</v>
      </c>
      <c r="AW168" s="12" t="s">
        <v>37</v>
      </c>
      <c r="AX168" s="12" t="s">
        <v>87</v>
      </c>
      <c r="AY168" s="259" t="s">
        <v>162</v>
      </c>
    </row>
    <row r="169" spans="2:65" s="1" customFormat="1" ht="16.5" customHeight="1">
      <c r="B169" s="48"/>
      <c r="C169" s="261" t="s">
        <v>233</v>
      </c>
      <c r="D169" s="261" t="s">
        <v>223</v>
      </c>
      <c r="E169" s="262" t="s">
        <v>234</v>
      </c>
      <c r="F169" s="263" t="s">
        <v>235</v>
      </c>
      <c r="G169" s="263"/>
      <c r="H169" s="263"/>
      <c r="I169" s="263"/>
      <c r="J169" s="264" t="s">
        <v>226</v>
      </c>
      <c r="K169" s="265">
        <v>80</v>
      </c>
      <c r="L169" s="266">
        <v>0</v>
      </c>
      <c r="M169" s="267"/>
      <c r="N169" s="268">
        <f>ROUND(L169*K169,2)</f>
        <v>0</v>
      </c>
      <c r="O169" s="229"/>
      <c r="P169" s="229"/>
      <c r="Q169" s="229"/>
      <c r="R169" s="50"/>
      <c r="T169" s="230" t="s">
        <v>22</v>
      </c>
      <c r="U169" s="58" t="s">
        <v>44</v>
      </c>
      <c r="V169" s="49"/>
      <c r="W169" s="231">
        <f>V169*K169</f>
        <v>0</v>
      </c>
      <c r="X169" s="231">
        <v>0.0003</v>
      </c>
      <c r="Y169" s="231">
        <f>X169*K169</f>
        <v>0.023999999999999997</v>
      </c>
      <c r="Z169" s="231">
        <v>0</v>
      </c>
      <c r="AA169" s="232">
        <f>Z169*K169</f>
        <v>0</v>
      </c>
      <c r="AR169" s="24" t="s">
        <v>209</v>
      </c>
      <c r="AT169" s="24" t="s">
        <v>223</v>
      </c>
      <c r="AU169" s="24" t="s">
        <v>118</v>
      </c>
      <c r="AY169" s="24" t="s">
        <v>162</v>
      </c>
      <c r="BE169" s="144">
        <f>IF(U169="základní",N169,0)</f>
        <v>0</v>
      </c>
      <c r="BF169" s="144">
        <f>IF(U169="snížená",N169,0)</f>
        <v>0</v>
      </c>
      <c r="BG169" s="144">
        <f>IF(U169="zákl. přenesená",N169,0)</f>
        <v>0</v>
      </c>
      <c r="BH169" s="144">
        <f>IF(U169="sníž. přenesená",N169,0)</f>
        <v>0</v>
      </c>
      <c r="BI169" s="144">
        <f>IF(U169="nulová",N169,0)</f>
        <v>0</v>
      </c>
      <c r="BJ169" s="24" t="s">
        <v>87</v>
      </c>
      <c r="BK169" s="144">
        <f>ROUND(L169*K169,2)</f>
        <v>0</v>
      </c>
      <c r="BL169" s="24" t="s">
        <v>167</v>
      </c>
      <c r="BM169" s="24" t="s">
        <v>236</v>
      </c>
    </row>
    <row r="170" spans="2:51" s="10" customFormat="1" ht="16.5" customHeight="1">
      <c r="B170" s="233"/>
      <c r="C170" s="234"/>
      <c r="D170" s="234"/>
      <c r="E170" s="235" t="s">
        <v>22</v>
      </c>
      <c r="F170" s="236" t="s">
        <v>237</v>
      </c>
      <c r="G170" s="237"/>
      <c r="H170" s="237"/>
      <c r="I170" s="237"/>
      <c r="J170" s="234"/>
      <c r="K170" s="235" t="s">
        <v>22</v>
      </c>
      <c r="L170" s="234"/>
      <c r="M170" s="234"/>
      <c r="N170" s="234"/>
      <c r="O170" s="234"/>
      <c r="P170" s="234"/>
      <c r="Q170" s="234"/>
      <c r="R170" s="238"/>
      <c r="T170" s="239"/>
      <c r="U170" s="234"/>
      <c r="V170" s="234"/>
      <c r="W170" s="234"/>
      <c r="X170" s="234"/>
      <c r="Y170" s="234"/>
      <c r="Z170" s="234"/>
      <c r="AA170" s="240"/>
      <c r="AT170" s="241" t="s">
        <v>170</v>
      </c>
      <c r="AU170" s="241" t="s">
        <v>118</v>
      </c>
      <c r="AV170" s="10" t="s">
        <v>87</v>
      </c>
      <c r="AW170" s="10" t="s">
        <v>37</v>
      </c>
      <c r="AX170" s="10" t="s">
        <v>79</v>
      </c>
      <c r="AY170" s="241" t="s">
        <v>162</v>
      </c>
    </row>
    <row r="171" spans="2:51" s="11" customFormat="1" ht="16.5" customHeight="1">
      <c r="B171" s="242"/>
      <c r="C171" s="243"/>
      <c r="D171" s="243"/>
      <c r="E171" s="244" t="s">
        <v>22</v>
      </c>
      <c r="F171" s="245" t="s">
        <v>238</v>
      </c>
      <c r="G171" s="243"/>
      <c r="H171" s="243"/>
      <c r="I171" s="243"/>
      <c r="J171" s="243"/>
      <c r="K171" s="246">
        <v>40</v>
      </c>
      <c r="L171" s="243"/>
      <c r="M171" s="243"/>
      <c r="N171" s="243"/>
      <c r="O171" s="243"/>
      <c r="P171" s="243"/>
      <c r="Q171" s="243"/>
      <c r="R171" s="247"/>
      <c r="T171" s="248"/>
      <c r="U171" s="243"/>
      <c r="V171" s="243"/>
      <c r="W171" s="243"/>
      <c r="X171" s="243"/>
      <c r="Y171" s="243"/>
      <c r="Z171" s="243"/>
      <c r="AA171" s="249"/>
      <c r="AT171" s="250" t="s">
        <v>170</v>
      </c>
      <c r="AU171" s="250" t="s">
        <v>118</v>
      </c>
      <c r="AV171" s="11" t="s">
        <v>118</v>
      </c>
      <c r="AW171" s="11" t="s">
        <v>37</v>
      </c>
      <c r="AX171" s="11" t="s">
        <v>79</v>
      </c>
      <c r="AY171" s="250" t="s">
        <v>162</v>
      </c>
    </row>
    <row r="172" spans="2:51" s="11" customFormat="1" ht="16.5" customHeight="1">
      <c r="B172" s="242"/>
      <c r="C172" s="243"/>
      <c r="D172" s="243"/>
      <c r="E172" s="244" t="s">
        <v>22</v>
      </c>
      <c r="F172" s="245" t="s">
        <v>239</v>
      </c>
      <c r="G172" s="243"/>
      <c r="H172" s="243"/>
      <c r="I172" s="243"/>
      <c r="J172" s="243"/>
      <c r="K172" s="246">
        <v>40</v>
      </c>
      <c r="L172" s="243"/>
      <c r="M172" s="243"/>
      <c r="N172" s="243"/>
      <c r="O172" s="243"/>
      <c r="P172" s="243"/>
      <c r="Q172" s="243"/>
      <c r="R172" s="247"/>
      <c r="T172" s="248"/>
      <c r="U172" s="243"/>
      <c r="V172" s="243"/>
      <c r="W172" s="243"/>
      <c r="X172" s="243"/>
      <c r="Y172" s="243"/>
      <c r="Z172" s="243"/>
      <c r="AA172" s="249"/>
      <c r="AT172" s="250" t="s">
        <v>170</v>
      </c>
      <c r="AU172" s="250" t="s">
        <v>118</v>
      </c>
      <c r="AV172" s="11" t="s">
        <v>118</v>
      </c>
      <c r="AW172" s="11" t="s">
        <v>37</v>
      </c>
      <c r="AX172" s="11" t="s">
        <v>79</v>
      </c>
      <c r="AY172" s="250" t="s">
        <v>162</v>
      </c>
    </row>
    <row r="173" spans="2:51" s="12" customFormat="1" ht="16.5" customHeight="1">
      <c r="B173" s="251"/>
      <c r="C173" s="252"/>
      <c r="D173" s="252"/>
      <c r="E173" s="253" t="s">
        <v>22</v>
      </c>
      <c r="F173" s="254" t="s">
        <v>172</v>
      </c>
      <c r="G173" s="252"/>
      <c r="H173" s="252"/>
      <c r="I173" s="252"/>
      <c r="J173" s="252"/>
      <c r="K173" s="255">
        <v>80</v>
      </c>
      <c r="L173" s="252"/>
      <c r="M173" s="252"/>
      <c r="N173" s="252"/>
      <c r="O173" s="252"/>
      <c r="P173" s="252"/>
      <c r="Q173" s="252"/>
      <c r="R173" s="256"/>
      <c r="T173" s="257"/>
      <c r="U173" s="252"/>
      <c r="V173" s="252"/>
      <c r="W173" s="252"/>
      <c r="X173" s="252"/>
      <c r="Y173" s="252"/>
      <c r="Z173" s="252"/>
      <c r="AA173" s="258"/>
      <c r="AT173" s="259" t="s">
        <v>170</v>
      </c>
      <c r="AU173" s="259" t="s">
        <v>118</v>
      </c>
      <c r="AV173" s="12" t="s">
        <v>167</v>
      </c>
      <c r="AW173" s="12" t="s">
        <v>37</v>
      </c>
      <c r="AX173" s="12" t="s">
        <v>87</v>
      </c>
      <c r="AY173" s="259" t="s">
        <v>162</v>
      </c>
    </row>
    <row r="174" spans="2:65" s="1" customFormat="1" ht="25.5" customHeight="1">
      <c r="B174" s="48"/>
      <c r="C174" s="222" t="s">
        <v>240</v>
      </c>
      <c r="D174" s="222" t="s">
        <v>163</v>
      </c>
      <c r="E174" s="223" t="s">
        <v>241</v>
      </c>
      <c r="F174" s="224" t="s">
        <v>242</v>
      </c>
      <c r="G174" s="224"/>
      <c r="H174" s="224"/>
      <c r="I174" s="224"/>
      <c r="J174" s="225" t="s">
        <v>243</v>
      </c>
      <c r="K174" s="226">
        <v>63</v>
      </c>
      <c r="L174" s="227">
        <v>0</v>
      </c>
      <c r="M174" s="228"/>
      <c r="N174" s="229">
        <f>ROUND(L174*K174,2)</f>
        <v>0</v>
      </c>
      <c r="O174" s="229"/>
      <c r="P174" s="229"/>
      <c r="Q174" s="229"/>
      <c r="R174" s="50"/>
      <c r="T174" s="230" t="s">
        <v>22</v>
      </c>
      <c r="U174" s="58" t="s">
        <v>44</v>
      </c>
      <c r="V174" s="49"/>
      <c r="W174" s="231">
        <f>V174*K174</f>
        <v>0</v>
      </c>
      <c r="X174" s="231">
        <v>0</v>
      </c>
      <c r="Y174" s="231">
        <f>X174*K174</f>
        <v>0</v>
      </c>
      <c r="Z174" s="231">
        <v>0</v>
      </c>
      <c r="AA174" s="232">
        <f>Z174*K174</f>
        <v>0</v>
      </c>
      <c r="AR174" s="24" t="s">
        <v>167</v>
      </c>
      <c r="AT174" s="24" t="s">
        <v>163</v>
      </c>
      <c r="AU174" s="24" t="s">
        <v>118</v>
      </c>
      <c r="AY174" s="24" t="s">
        <v>162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4" t="s">
        <v>87</v>
      </c>
      <c r="BK174" s="144">
        <f>ROUND(L174*K174,2)</f>
        <v>0</v>
      </c>
      <c r="BL174" s="24" t="s">
        <v>167</v>
      </c>
      <c r="BM174" s="24" t="s">
        <v>244</v>
      </c>
    </row>
    <row r="175" spans="2:51" s="10" customFormat="1" ht="16.5" customHeight="1">
      <c r="B175" s="233"/>
      <c r="C175" s="234"/>
      <c r="D175" s="234"/>
      <c r="E175" s="235" t="s">
        <v>22</v>
      </c>
      <c r="F175" s="236" t="s">
        <v>245</v>
      </c>
      <c r="G175" s="237"/>
      <c r="H175" s="237"/>
      <c r="I175" s="237"/>
      <c r="J175" s="234"/>
      <c r="K175" s="235" t="s">
        <v>22</v>
      </c>
      <c r="L175" s="234"/>
      <c r="M175" s="234"/>
      <c r="N175" s="234"/>
      <c r="O175" s="234"/>
      <c r="P175" s="234"/>
      <c r="Q175" s="234"/>
      <c r="R175" s="238"/>
      <c r="T175" s="239"/>
      <c r="U175" s="234"/>
      <c r="V175" s="234"/>
      <c r="W175" s="234"/>
      <c r="X175" s="234"/>
      <c r="Y175" s="234"/>
      <c r="Z175" s="234"/>
      <c r="AA175" s="240"/>
      <c r="AT175" s="241" t="s">
        <v>170</v>
      </c>
      <c r="AU175" s="241" t="s">
        <v>118</v>
      </c>
      <c r="AV175" s="10" t="s">
        <v>87</v>
      </c>
      <c r="AW175" s="10" t="s">
        <v>37</v>
      </c>
      <c r="AX175" s="10" t="s">
        <v>79</v>
      </c>
      <c r="AY175" s="241" t="s">
        <v>162</v>
      </c>
    </row>
    <row r="176" spans="2:51" s="11" customFormat="1" ht="16.5" customHeight="1">
      <c r="B176" s="242"/>
      <c r="C176" s="243"/>
      <c r="D176" s="243"/>
      <c r="E176" s="244" t="s">
        <v>22</v>
      </c>
      <c r="F176" s="245" t="s">
        <v>246</v>
      </c>
      <c r="G176" s="243"/>
      <c r="H176" s="243"/>
      <c r="I176" s="243"/>
      <c r="J176" s="243"/>
      <c r="K176" s="246">
        <v>63</v>
      </c>
      <c r="L176" s="243"/>
      <c r="M176" s="243"/>
      <c r="N176" s="243"/>
      <c r="O176" s="243"/>
      <c r="P176" s="243"/>
      <c r="Q176" s="243"/>
      <c r="R176" s="247"/>
      <c r="T176" s="248"/>
      <c r="U176" s="243"/>
      <c r="V176" s="243"/>
      <c r="W176" s="243"/>
      <c r="X176" s="243"/>
      <c r="Y176" s="243"/>
      <c r="Z176" s="243"/>
      <c r="AA176" s="249"/>
      <c r="AT176" s="250" t="s">
        <v>170</v>
      </c>
      <c r="AU176" s="250" t="s">
        <v>118</v>
      </c>
      <c r="AV176" s="11" t="s">
        <v>118</v>
      </c>
      <c r="AW176" s="11" t="s">
        <v>37</v>
      </c>
      <c r="AX176" s="11" t="s">
        <v>87</v>
      </c>
      <c r="AY176" s="250" t="s">
        <v>162</v>
      </c>
    </row>
    <row r="177" spans="2:63" s="9" customFormat="1" ht="29.85" customHeight="1">
      <c r="B177" s="209"/>
      <c r="C177" s="210"/>
      <c r="D177" s="219" t="s">
        <v>133</v>
      </c>
      <c r="E177" s="219"/>
      <c r="F177" s="219"/>
      <c r="G177" s="219"/>
      <c r="H177" s="219"/>
      <c r="I177" s="219"/>
      <c r="J177" s="219"/>
      <c r="K177" s="219"/>
      <c r="L177" s="219"/>
      <c r="M177" s="219"/>
      <c r="N177" s="220">
        <f>BK177</f>
        <v>0</v>
      </c>
      <c r="O177" s="221"/>
      <c r="P177" s="221"/>
      <c r="Q177" s="221"/>
      <c r="R177" s="212"/>
      <c r="T177" s="213"/>
      <c r="U177" s="210"/>
      <c r="V177" s="210"/>
      <c r="W177" s="214">
        <f>SUM(W178:W202)</f>
        <v>0</v>
      </c>
      <c r="X177" s="210"/>
      <c r="Y177" s="214">
        <f>SUM(Y178:Y202)</f>
        <v>2330.06431808</v>
      </c>
      <c r="Z177" s="210"/>
      <c r="AA177" s="215">
        <f>SUM(AA178:AA202)</f>
        <v>0</v>
      </c>
      <c r="AR177" s="216" t="s">
        <v>87</v>
      </c>
      <c r="AT177" s="217" t="s">
        <v>78</v>
      </c>
      <c r="AU177" s="217" t="s">
        <v>87</v>
      </c>
      <c r="AY177" s="216" t="s">
        <v>162</v>
      </c>
      <c r="BK177" s="218">
        <f>SUM(BK178:BK202)</f>
        <v>0</v>
      </c>
    </row>
    <row r="178" spans="2:65" s="1" customFormat="1" ht="38.25" customHeight="1">
      <c r="B178" s="48"/>
      <c r="C178" s="222" t="s">
        <v>247</v>
      </c>
      <c r="D178" s="222" t="s">
        <v>163</v>
      </c>
      <c r="E178" s="223" t="s">
        <v>248</v>
      </c>
      <c r="F178" s="224" t="s">
        <v>249</v>
      </c>
      <c r="G178" s="224"/>
      <c r="H178" s="224"/>
      <c r="I178" s="224"/>
      <c r="J178" s="225" t="s">
        <v>175</v>
      </c>
      <c r="K178" s="226">
        <v>130.9</v>
      </c>
      <c r="L178" s="227">
        <v>0</v>
      </c>
      <c r="M178" s="228"/>
      <c r="N178" s="229">
        <f>ROUND(L178*K178,2)</f>
        <v>0</v>
      </c>
      <c r="O178" s="229"/>
      <c r="P178" s="229"/>
      <c r="Q178" s="229"/>
      <c r="R178" s="50"/>
      <c r="T178" s="230" t="s">
        <v>22</v>
      </c>
      <c r="U178" s="58" t="s">
        <v>44</v>
      </c>
      <c r="V178" s="49"/>
      <c r="W178" s="231">
        <f>V178*K178</f>
        <v>0</v>
      </c>
      <c r="X178" s="231">
        <v>1.89</v>
      </c>
      <c r="Y178" s="231">
        <f>X178*K178</f>
        <v>247.401</v>
      </c>
      <c r="Z178" s="231">
        <v>0</v>
      </c>
      <c r="AA178" s="232">
        <f>Z178*K178</f>
        <v>0</v>
      </c>
      <c r="AR178" s="24" t="s">
        <v>167</v>
      </c>
      <c r="AT178" s="24" t="s">
        <v>163</v>
      </c>
      <c r="AU178" s="24" t="s">
        <v>118</v>
      </c>
      <c r="AY178" s="24" t="s">
        <v>162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24" t="s">
        <v>87</v>
      </c>
      <c r="BK178" s="144">
        <f>ROUND(L178*K178,2)</f>
        <v>0</v>
      </c>
      <c r="BL178" s="24" t="s">
        <v>167</v>
      </c>
      <c r="BM178" s="24" t="s">
        <v>250</v>
      </c>
    </row>
    <row r="179" spans="2:51" s="10" customFormat="1" ht="16.5" customHeight="1">
      <c r="B179" s="233"/>
      <c r="C179" s="234"/>
      <c r="D179" s="234"/>
      <c r="E179" s="235" t="s">
        <v>22</v>
      </c>
      <c r="F179" s="236" t="s">
        <v>251</v>
      </c>
      <c r="G179" s="237"/>
      <c r="H179" s="237"/>
      <c r="I179" s="237"/>
      <c r="J179" s="234"/>
      <c r="K179" s="235" t="s">
        <v>22</v>
      </c>
      <c r="L179" s="234"/>
      <c r="M179" s="234"/>
      <c r="N179" s="234"/>
      <c r="O179" s="234"/>
      <c r="P179" s="234"/>
      <c r="Q179" s="234"/>
      <c r="R179" s="238"/>
      <c r="T179" s="239"/>
      <c r="U179" s="234"/>
      <c r="V179" s="234"/>
      <c r="W179" s="234"/>
      <c r="X179" s="234"/>
      <c r="Y179" s="234"/>
      <c r="Z179" s="234"/>
      <c r="AA179" s="240"/>
      <c r="AT179" s="241" t="s">
        <v>170</v>
      </c>
      <c r="AU179" s="241" t="s">
        <v>118</v>
      </c>
      <c r="AV179" s="10" t="s">
        <v>87</v>
      </c>
      <c r="AW179" s="10" t="s">
        <v>37</v>
      </c>
      <c r="AX179" s="10" t="s">
        <v>79</v>
      </c>
      <c r="AY179" s="241" t="s">
        <v>162</v>
      </c>
    </row>
    <row r="180" spans="2:51" s="11" customFormat="1" ht="16.5" customHeight="1">
      <c r="B180" s="242"/>
      <c r="C180" s="243"/>
      <c r="D180" s="243"/>
      <c r="E180" s="244" t="s">
        <v>22</v>
      </c>
      <c r="F180" s="245" t="s">
        <v>252</v>
      </c>
      <c r="G180" s="243"/>
      <c r="H180" s="243"/>
      <c r="I180" s="243"/>
      <c r="J180" s="243"/>
      <c r="K180" s="246">
        <v>130.9</v>
      </c>
      <c r="L180" s="243"/>
      <c r="M180" s="243"/>
      <c r="N180" s="243"/>
      <c r="O180" s="243"/>
      <c r="P180" s="243"/>
      <c r="Q180" s="243"/>
      <c r="R180" s="247"/>
      <c r="T180" s="248"/>
      <c r="U180" s="243"/>
      <c r="V180" s="243"/>
      <c r="W180" s="243"/>
      <c r="X180" s="243"/>
      <c r="Y180" s="243"/>
      <c r="Z180" s="243"/>
      <c r="AA180" s="249"/>
      <c r="AT180" s="250" t="s">
        <v>170</v>
      </c>
      <c r="AU180" s="250" t="s">
        <v>118</v>
      </c>
      <c r="AV180" s="11" t="s">
        <v>118</v>
      </c>
      <c r="AW180" s="11" t="s">
        <v>37</v>
      </c>
      <c r="AX180" s="11" t="s">
        <v>87</v>
      </c>
      <c r="AY180" s="250" t="s">
        <v>162</v>
      </c>
    </row>
    <row r="181" spans="2:65" s="1" customFormat="1" ht="38.25" customHeight="1">
      <c r="B181" s="48"/>
      <c r="C181" s="222" t="s">
        <v>253</v>
      </c>
      <c r="D181" s="222" t="s">
        <v>163</v>
      </c>
      <c r="E181" s="223" t="s">
        <v>254</v>
      </c>
      <c r="F181" s="224" t="s">
        <v>255</v>
      </c>
      <c r="G181" s="224"/>
      <c r="H181" s="224"/>
      <c r="I181" s="224"/>
      <c r="J181" s="225" t="s">
        <v>175</v>
      </c>
      <c r="K181" s="226">
        <v>130.9</v>
      </c>
      <c r="L181" s="227">
        <v>0</v>
      </c>
      <c r="M181" s="228"/>
      <c r="N181" s="229">
        <f>ROUND(L181*K181,2)</f>
        <v>0</v>
      </c>
      <c r="O181" s="229"/>
      <c r="P181" s="229"/>
      <c r="Q181" s="229"/>
      <c r="R181" s="50"/>
      <c r="T181" s="230" t="s">
        <v>22</v>
      </c>
      <c r="U181" s="58" t="s">
        <v>44</v>
      </c>
      <c r="V181" s="49"/>
      <c r="W181" s="231">
        <f>V181*K181</f>
        <v>0</v>
      </c>
      <c r="X181" s="231">
        <v>1.89</v>
      </c>
      <c r="Y181" s="231">
        <f>X181*K181</f>
        <v>247.401</v>
      </c>
      <c r="Z181" s="231">
        <v>0</v>
      </c>
      <c r="AA181" s="232">
        <f>Z181*K181</f>
        <v>0</v>
      </c>
      <c r="AR181" s="24" t="s">
        <v>167</v>
      </c>
      <c r="AT181" s="24" t="s">
        <v>163</v>
      </c>
      <c r="AU181" s="24" t="s">
        <v>118</v>
      </c>
      <c r="AY181" s="24" t="s">
        <v>162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24" t="s">
        <v>87</v>
      </c>
      <c r="BK181" s="144">
        <f>ROUND(L181*K181,2)</f>
        <v>0</v>
      </c>
      <c r="BL181" s="24" t="s">
        <v>167</v>
      </c>
      <c r="BM181" s="24" t="s">
        <v>256</v>
      </c>
    </row>
    <row r="182" spans="2:51" s="10" customFormat="1" ht="16.5" customHeight="1">
      <c r="B182" s="233"/>
      <c r="C182" s="234"/>
      <c r="D182" s="234"/>
      <c r="E182" s="235" t="s">
        <v>22</v>
      </c>
      <c r="F182" s="236" t="s">
        <v>251</v>
      </c>
      <c r="G182" s="237"/>
      <c r="H182" s="237"/>
      <c r="I182" s="237"/>
      <c r="J182" s="234"/>
      <c r="K182" s="235" t="s">
        <v>22</v>
      </c>
      <c r="L182" s="234"/>
      <c r="M182" s="234"/>
      <c r="N182" s="234"/>
      <c r="O182" s="234"/>
      <c r="P182" s="234"/>
      <c r="Q182" s="234"/>
      <c r="R182" s="238"/>
      <c r="T182" s="239"/>
      <c r="U182" s="234"/>
      <c r="V182" s="234"/>
      <c r="W182" s="234"/>
      <c r="X182" s="234"/>
      <c r="Y182" s="234"/>
      <c r="Z182" s="234"/>
      <c r="AA182" s="240"/>
      <c r="AT182" s="241" t="s">
        <v>170</v>
      </c>
      <c r="AU182" s="241" t="s">
        <v>118</v>
      </c>
      <c r="AV182" s="10" t="s">
        <v>87</v>
      </c>
      <c r="AW182" s="10" t="s">
        <v>37</v>
      </c>
      <c r="AX182" s="10" t="s">
        <v>79</v>
      </c>
      <c r="AY182" s="241" t="s">
        <v>162</v>
      </c>
    </row>
    <row r="183" spans="2:51" s="11" customFormat="1" ht="16.5" customHeight="1">
      <c r="B183" s="242"/>
      <c r="C183" s="243"/>
      <c r="D183" s="243"/>
      <c r="E183" s="244" t="s">
        <v>22</v>
      </c>
      <c r="F183" s="245" t="s">
        <v>252</v>
      </c>
      <c r="G183" s="243"/>
      <c r="H183" s="243"/>
      <c r="I183" s="243"/>
      <c r="J183" s="243"/>
      <c r="K183" s="246">
        <v>130.9</v>
      </c>
      <c r="L183" s="243"/>
      <c r="M183" s="243"/>
      <c r="N183" s="243"/>
      <c r="O183" s="243"/>
      <c r="P183" s="243"/>
      <c r="Q183" s="243"/>
      <c r="R183" s="247"/>
      <c r="T183" s="248"/>
      <c r="U183" s="243"/>
      <c r="V183" s="243"/>
      <c r="W183" s="243"/>
      <c r="X183" s="243"/>
      <c r="Y183" s="243"/>
      <c r="Z183" s="243"/>
      <c r="AA183" s="249"/>
      <c r="AT183" s="250" t="s">
        <v>170</v>
      </c>
      <c r="AU183" s="250" t="s">
        <v>118</v>
      </c>
      <c r="AV183" s="11" t="s">
        <v>118</v>
      </c>
      <c r="AW183" s="11" t="s">
        <v>37</v>
      </c>
      <c r="AX183" s="11" t="s">
        <v>87</v>
      </c>
      <c r="AY183" s="250" t="s">
        <v>162</v>
      </c>
    </row>
    <row r="184" spans="2:65" s="1" customFormat="1" ht="38.25" customHeight="1">
      <c r="B184" s="48"/>
      <c r="C184" s="222" t="s">
        <v>11</v>
      </c>
      <c r="D184" s="222" t="s">
        <v>163</v>
      </c>
      <c r="E184" s="223" t="s">
        <v>257</v>
      </c>
      <c r="F184" s="224" t="s">
        <v>258</v>
      </c>
      <c r="G184" s="224"/>
      <c r="H184" s="224"/>
      <c r="I184" s="224"/>
      <c r="J184" s="225" t="s">
        <v>175</v>
      </c>
      <c r="K184" s="226">
        <v>6.09</v>
      </c>
      <c r="L184" s="227">
        <v>0</v>
      </c>
      <c r="M184" s="228"/>
      <c r="N184" s="229">
        <f>ROUND(L184*K184,2)</f>
        <v>0</v>
      </c>
      <c r="O184" s="229"/>
      <c r="P184" s="229"/>
      <c r="Q184" s="229"/>
      <c r="R184" s="50"/>
      <c r="T184" s="230" t="s">
        <v>22</v>
      </c>
      <c r="U184" s="58" t="s">
        <v>44</v>
      </c>
      <c r="V184" s="49"/>
      <c r="W184" s="231">
        <f>V184*K184</f>
        <v>0</v>
      </c>
      <c r="X184" s="231">
        <v>2.43408</v>
      </c>
      <c r="Y184" s="231">
        <f>X184*K184</f>
        <v>14.823547199999998</v>
      </c>
      <c r="Z184" s="231">
        <v>0</v>
      </c>
      <c r="AA184" s="232">
        <f>Z184*K184</f>
        <v>0</v>
      </c>
      <c r="AR184" s="24" t="s">
        <v>167</v>
      </c>
      <c r="AT184" s="24" t="s">
        <v>163</v>
      </c>
      <c r="AU184" s="24" t="s">
        <v>118</v>
      </c>
      <c r="AY184" s="24" t="s">
        <v>162</v>
      </c>
      <c r="BE184" s="144">
        <f>IF(U184="základní",N184,0)</f>
        <v>0</v>
      </c>
      <c r="BF184" s="144">
        <f>IF(U184="snížená",N184,0)</f>
        <v>0</v>
      </c>
      <c r="BG184" s="144">
        <f>IF(U184="zákl. přenesená",N184,0)</f>
        <v>0</v>
      </c>
      <c r="BH184" s="144">
        <f>IF(U184="sníž. přenesená",N184,0)</f>
        <v>0</v>
      </c>
      <c r="BI184" s="144">
        <f>IF(U184="nulová",N184,0)</f>
        <v>0</v>
      </c>
      <c r="BJ184" s="24" t="s">
        <v>87</v>
      </c>
      <c r="BK184" s="144">
        <f>ROUND(L184*K184,2)</f>
        <v>0</v>
      </c>
      <c r="BL184" s="24" t="s">
        <v>167</v>
      </c>
      <c r="BM184" s="24" t="s">
        <v>259</v>
      </c>
    </row>
    <row r="185" spans="2:51" s="10" customFormat="1" ht="16.5" customHeight="1">
      <c r="B185" s="233"/>
      <c r="C185" s="234"/>
      <c r="D185" s="234"/>
      <c r="E185" s="235" t="s">
        <v>22</v>
      </c>
      <c r="F185" s="236" t="s">
        <v>260</v>
      </c>
      <c r="G185" s="237"/>
      <c r="H185" s="237"/>
      <c r="I185" s="237"/>
      <c r="J185" s="234"/>
      <c r="K185" s="235" t="s">
        <v>22</v>
      </c>
      <c r="L185" s="234"/>
      <c r="M185" s="234"/>
      <c r="N185" s="234"/>
      <c r="O185" s="234"/>
      <c r="P185" s="234"/>
      <c r="Q185" s="234"/>
      <c r="R185" s="238"/>
      <c r="T185" s="239"/>
      <c r="U185" s="234"/>
      <c r="V185" s="234"/>
      <c r="W185" s="234"/>
      <c r="X185" s="234"/>
      <c r="Y185" s="234"/>
      <c r="Z185" s="234"/>
      <c r="AA185" s="240"/>
      <c r="AT185" s="241" t="s">
        <v>170</v>
      </c>
      <c r="AU185" s="241" t="s">
        <v>118</v>
      </c>
      <c r="AV185" s="10" t="s">
        <v>87</v>
      </c>
      <c r="AW185" s="10" t="s">
        <v>37</v>
      </c>
      <c r="AX185" s="10" t="s">
        <v>79</v>
      </c>
      <c r="AY185" s="241" t="s">
        <v>162</v>
      </c>
    </row>
    <row r="186" spans="2:51" s="11" customFormat="1" ht="16.5" customHeight="1">
      <c r="B186" s="242"/>
      <c r="C186" s="243"/>
      <c r="D186" s="243"/>
      <c r="E186" s="244" t="s">
        <v>22</v>
      </c>
      <c r="F186" s="245" t="s">
        <v>261</v>
      </c>
      <c r="G186" s="243"/>
      <c r="H186" s="243"/>
      <c r="I186" s="243"/>
      <c r="J186" s="243"/>
      <c r="K186" s="246">
        <v>6.09</v>
      </c>
      <c r="L186" s="243"/>
      <c r="M186" s="243"/>
      <c r="N186" s="243"/>
      <c r="O186" s="243"/>
      <c r="P186" s="243"/>
      <c r="Q186" s="243"/>
      <c r="R186" s="247"/>
      <c r="T186" s="248"/>
      <c r="U186" s="243"/>
      <c r="V186" s="243"/>
      <c r="W186" s="243"/>
      <c r="X186" s="243"/>
      <c r="Y186" s="243"/>
      <c r="Z186" s="243"/>
      <c r="AA186" s="249"/>
      <c r="AT186" s="250" t="s">
        <v>170</v>
      </c>
      <c r="AU186" s="250" t="s">
        <v>118</v>
      </c>
      <c r="AV186" s="11" t="s">
        <v>118</v>
      </c>
      <c r="AW186" s="11" t="s">
        <v>37</v>
      </c>
      <c r="AX186" s="11" t="s">
        <v>87</v>
      </c>
      <c r="AY186" s="250" t="s">
        <v>162</v>
      </c>
    </row>
    <row r="187" spans="2:65" s="1" customFormat="1" ht="38.25" customHeight="1">
      <c r="B187" s="48"/>
      <c r="C187" s="222" t="s">
        <v>262</v>
      </c>
      <c r="D187" s="222" t="s">
        <v>163</v>
      </c>
      <c r="E187" s="223" t="s">
        <v>263</v>
      </c>
      <c r="F187" s="224" t="s">
        <v>264</v>
      </c>
      <c r="G187" s="224"/>
      <c r="H187" s="224"/>
      <c r="I187" s="224"/>
      <c r="J187" s="225" t="s">
        <v>175</v>
      </c>
      <c r="K187" s="226">
        <v>99.936</v>
      </c>
      <c r="L187" s="227">
        <v>0</v>
      </c>
      <c r="M187" s="228"/>
      <c r="N187" s="229">
        <f>ROUND(L187*K187,2)</f>
        <v>0</v>
      </c>
      <c r="O187" s="229"/>
      <c r="P187" s="229"/>
      <c r="Q187" s="229"/>
      <c r="R187" s="50"/>
      <c r="T187" s="230" t="s">
        <v>22</v>
      </c>
      <c r="U187" s="58" t="s">
        <v>44</v>
      </c>
      <c r="V187" s="49"/>
      <c r="W187" s="231">
        <f>V187*K187</f>
        <v>0</v>
      </c>
      <c r="X187" s="231">
        <v>2.43408</v>
      </c>
      <c r="Y187" s="231">
        <f>X187*K187</f>
        <v>243.25221888</v>
      </c>
      <c r="Z187" s="231">
        <v>0</v>
      </c>
      <c r="AA187" s="232">
        <f>Z187*K187</f>
        <v>0</v>
      </c>
      <c r="AR187" s="24" t="s">
        <v>167</v>
      </c>
      <c r="AT187" s="24" t="s">
        <v>163</v>
      </c>
      <c r="AU187" s="24" t="s">
        <v>118</v>
      </c>
      <c r="AY187" s="24" t="s">
        <v>162</v>
      </c>
      <c r="BE187" s="144">
        <f>IF(U187="základní",N187,0)</f>
        <v>0</v>
      </c>
      <c r="BF187" s="144">
        <f>IF(U187="snížená",N187,0)</f>
        <v>0</v>
      </c>
      <c r="BG187" s="144">
        <f>IF(U187="zákl. přenesená",N187,0)</f>
        <v>0</v>
      </c>
      <c r="BH187" s="144">
        <f>IF(U187="sníž. přenesená",N187,0)</f>
        <v>0</v>
      </c>
      <c r="BI187" s="144">
        <f>IF(U187="nulová",N187,0)</f>
        <v>0</v>
      </c>
      <c r="BJ187" s="24" t="s">
        <v>87</v>
      </c>
      <c r="BK187" s="144">
        <f>ROUND(L187*K187,2)</f>
        <v>0</v>
      </c>
      <c r="BL187" s="24" t="s">
        <v>167</v>
      </c>
      <c r="BM187" s="24" t="s">
        <v>265</v>
      </c>
    </row>
    <row r="188" spans="2:51" s="10" customFormat="1" ht="16.5" customHeight="1">
      <c r="B188" s="233"/>
      <c r="C188" s="234"/>
      <c r="D188" s="234"/>
      <c r="E188" s="235" t="s">
        <v>22</v>
      </c>
      <c r="F188" s="236" t="s">
        <v>266</v>
      </c>
      <c r="G188" s="237"/>
      <c r="H188" s="237"/>
      <c r="I188" s="237"/>
      <c r="J188" s="234"/>
      <c r="K188" s="235" t="s">
        <v>22</v>
      </c>
      <c r="L188" s="234"/>
      <c r="M188" s="234"/>
      <c r="N188" s="234"/>
      <c r="O188" s="234"/>
      <c r="P188" s="234"/>
      <c r="Q188" s="234"/>
      <c r="R188" s="238"/>
      <c r="T188" s="239"/>
      <c r="U188" s="234"/>
      <c r="V188" s="234"/>
      <c r="W188" s="234"/>
      <c r="X188" s="234"/>
      <c r="Y188" s="234"/>
      <c r="Z188" s="234"/>
      <c r="AA188" s="240"/>
      <c r="AT188" s="241" t="s">
        <v>170</v>
      </c>
      <c r="AU188" s="241" t="s">
        <v>118</v>
      </c>
      <c r="AV188" s="10" t="s">
        <v>87</v>
      </c>
      <c r="AW188" s="10" t="s">
        <v>37</v>
      </c>
      <c r="AX188" s="10" t="s">
        <v>79</v>
      </c>
      <c r="AY188" s="241" t="s">
        <v>162</v>
      </c>
    </row>
    <row r="189" spans="2:51" s="11" customFormat="1" ht="16.5" customHeight="1">
      <c r="B189" s="242"/>
      <c r="C189" s="243"/>
      <c r="D189" s="243"/>
      <c r="E189" s="244" t="s">
        <v>267</v>
      </c>
      <c r="F189" s="245" t="s">
        <v>268</v>
      </c>
      <c r="G189" s="243"/>
      <c r="H189" s="243"/>
      <c r="I189" s="243"/>
      <c r="J189" s="243"/>
      <c r="K189" s="246">
        <v>99.936</v>
      </c>
      <c r="L189" s="243"/>
      <c r="M189" s="243"/>
      <c r="N189" s="243"/>
      <c r="O189" s="243"/>
      <c r="P189" s="243"/>
      <c r="Q189" s="243"/>
      <c r="R189" s="247"/>
      <c r="T189" s="248"/>
      <c r="U189" s="243"/>
      <c r="V189" s="243"/>
      <c r="W189" s="243"/>
      <c r="X189" s="243"/>
      <c r="Y189" s="243"/>
      <c r="Z189" s="243"/>
      <c r="AA189" s="249"/>
      <c r="AT189" s="250" t="s">
        <v>170</v>
      </c>
      <c r="AU189" s="250" t="s">
        <v>118</v>
      </c>
      <c r="AV189" s="11" t="s">
        <v>118</v>
      </c>
      <c r="AW189" s="11" t="s">
        <v>37</v>
      </c>
      <c r="AX189" s="11" t="s">
        <v>87</v>
      </c>
      <c r="AY189" s="250" t="s">
        <v>162</v>
      </c>
    </row>
    <row r="190" spans="2:65" s="1" customFormat="1" ht="25.5" customHeight="1">
      <c r="B190" s="48"/>
      <c r="C190" s="222" t="s">
        <v>269</v>
      </c>
      <c r="D190" s="222" t="s">
        <v>163</v>
      </c>
      <c r="E190" s="223" t="s">
        <v>270</v>
      </c>
      <c r="F190" s="224" t="s">
        <v>271</v>
      </c>
      <c r="G190" s="224"/>
      <c r="H190" s="224"/>
      <c r="I190" s="224"/>
      <c r="J190" s="225" t="s">
        <v>175</v>
      </c>
      <c r="K190" s="226">
        <v>14.8</v>
      </c>
      <c r="L190" s="227">
        <v>0</v>
      </c>
      <c r="M190" s="228"/>
      <c r="N190" s="229">
        <f>ROUND(L190*K190,2)</f>
        <v>0</v>
      </c>
      <c r="O190" s="229"/>
      <c r="P190" s="229"/>
      <c r="Q190" s="229"/>
      <c r="R190" s="50"/>
      <c r="T190" s="230" t="s">
        <v>22</v>
      </c>
      <c r="U190" s="58" t="s">
        <v>44</v>
      </c>
      <c r="V190" s="49"/>
      <c r="W190" s="231">
        <f>V190*K190</f>
        <v>0</v>
      </c>
      <c r="X190" s="231">
        <v>2.58974</v>
      </c>
      <c r="Y190" s="231">
        <f>X190*K190</f>
        <v>38.328152</v>
      </c>
      <c r="Z190" s="231">
        <v>0</v>
      </c>
      <c r="AA190" s="232">
        <f>Z190*K190</f>
        <v>0</v>
      </c>
      <c r="AR190" s="24" t="s">
        <v>167</v>
      </c>
      <c r="AT190" s="24" t="s">
        <v>163</v>
      </c>
      <c r="AU190" s="24" t="s">
        <v>118</v>
      </c>
      <c r="AY190" s="24" t="s">
        <v>162</v>
      </c>
      <c r="BE190" s="144">
        <f>IF(U190="základní",N190,0)</f>
        <v>0</v>
      </c>
      <c r="BF190" s="144">
        <f>IF(U190="snížená",N190,0)</f>
        <v>0</v>
      </c>
      <c r="BG190" s="144">
        <f>IF(U190="zákl. přenesená",N190,0)</f>
        <v>0</v>
      </c>
      <c r="BH190" s="144">
        <f>IF(U190="sníž. přenesená",N190,0)</f>
        <v>0</v>
      </c>
      <c r="BI190" s="144">
        <f>IF(U190="nulová",N190,0)</f>
        <v>0</v>
      </c>
      <c r="BJ190" s="24" t="s">
        <v>87</v>
      </c>
      <c r="BK190" s="144">
        <f>ROUND(L190*K190,2)</f>
        <v>0</v>
      </c>
      <c r="BL190" s="24" t="s">
        <v>167</v>
      </c>
      <c r="BM190" s="24" t="s">
        <v>272</v>
      </c>
    </row>
    <row r="191" spans="2:51" s="11" customFormat="1" ht="16.5" customHeight="1">
      <c r="B191" s="242"/>
      <c r="C191" s="243"/>
      <c r="D191" s="243"/>
      <c r="E191" s="244" t="s">
        <v>22</v>
      </c>
      <c r="F191" s="269" t="s">
        <v>273</v>
      </c>
      <c r="G191" s="270"/>
      <c r="H191" s="270"/>
      <c r="I191" s="270"/>
      <c r="J191" s="243"/>
      <c r="K191" s="246">
        <v>14.8</v>
      </c>
      <c r="L191" s="243"/>
      <c r="M191" s="243"/>
      <c r="N191" s="243"/>
      <c r="O191" s="243"/>
      <c r="P191" s="243"/>
      <c r="Q191" s="243"/>
      <c r="R191" s="247"/>
      <c r="T191" s="248"/>
      <c r="U191" s="243"/>
      <c r="V191" s="243"/>
      <c r="W191" s="243"/>
      <c r="X191" s="243"/>
      <c r="Y191" s="243"/>
      <c r="Z191" s="243"/>
      <c r="AA191" s="249"/>
      <c r="AT191" s="250" t="s">
        <v>170</v>
      </c>
      <c r="AU191" s="250" t="s">
        <v>118</v>
      </c>
      <c r="AV191" s="11" t="s">
        <v>118</v>
      </c>
      <c r="AW191" s="11" t="s">
        <v>37</v>
      </c>
      <c r="AX191" s="11" t="s">
        <v>87</v>
      </c>
      <c r="AY191" s="250" t="s">
        <v>162</v>
      </c>
    </row>
    <row r="192" spans="2:51" s="10" customFormat="1" ht="38.25" customHeight="1">
      <c r="B192" s="233"/>
      <c r="C192" s="234"/>
      <c r="D192" s="234"/>
      <c r="E192" s="235" t="s">
        <v>22</v>
      </c>
      <c r="F192" s="260" t="s">
        <v>274</v>
      </c>
      <c r="G192" s="234"/>
      <c r="H192" s="234"/>
      <c r="I192" s="234"/>
      <c r="J192" s="234"/>
      <c r="K192" s="235" t="s">
        <v>22</v>
      </c>
      <c r="L192" s="234"/>
      <c r="M192" s="234"/>
      <c r="N192" s="234"/>
      <c r="O192" s="234"/>
      <c r="P192" s="234"/>
      <c r="Q192" s="234"/>
      <c r="R192" s="238"/>
      <c r="T192" s="239"/>
      <c r="U192" s="234"/>
      <c r="V192" s="234"/>
      <c r="W192" s="234"/>
      <c r="X192" s="234"/>
      <c r="Y192" s="234"/>
      <c r="Z192" s="234"/>
      <c r="AA192" s="240"/>
      <c r="AT192" s="241" t="s">
        <v>170</v>
      </c>
      <c r="AU192" s="241" t="s">
        <v>118</v>
      </c>
      <c r="AV192" s="10" t="s">
        <v>87</v>
      </c>
      <c r="AW192" s="10" t="s">
        <v>37</v>
      </c>
      <c r="AX192" s="10" t="s">
        <v>79</v>
      </c>
      <c r="AY192" s="241" t="s">
        <v>162</v>
      </c>
    </row>
    <row r="193" spans="2:51" s="10" customFormat="1" ht="25.5" customHeight="1">
      <c r="B193" s="233"/>
      <c r="C193" s="234"/>
      <c r="D193" s="234"/>
      <c r="E193" s="235" t="s">
        <v>22</v>
      </c>
      <c r="F193" s="260" t="s">
        <v>275</v>
      </c>
      <c r="G193" s="234"/>
      <c r="H193" s="234"/>
      <c r="I193" s="234"/>
      <c r="J193" s="234"/>
      <c r="K193" s="235" t="s">
        <v>22</v>
      </c>
      <c r="L193" s="234"/>
      <c r="M193" s="234"/>
      <c r="N193" s="234"/>
      <c r="O193" s="234"/>
      <c r="P193" s="234"/>
      <c r="Q193" s="234"/>
      <c r="R193" s="238"/>
      <c r="T193" s="239"/>
      <c r="U193" s="234"/>
      <c r="V193" s="234"/>
      <c r="W193" s="234"/>
      <c r="X193" s="234"/>
      <c r="Y193" s="234"/>
      <c r="Z193" s="234"/>
      <c r="AA193" s="240"/>
      <c r="AT193" s="241" t="s">
        <v>170</v>
      </c>
      <c r="AU193" s="241" t="s">
        <v>118</v>
      </c>
      <c r="AV193" s="10" t="s">
        <v>87</v>
      </c>
      <c r="AW193" s="10" t="s">
        <v>37</v>
      </c>
      <c r="AX193" s="10" t="s">
        <v>79</v>
      </c>
      <c r="AY193" s="241" t="s">
        <v>162</v>
      </c>
    </row>
    <row r="194" spans="2:65" s="1" customFormat="1" ht="25.5" customHeight="1">
      <c r="B194" s="48"/>
      <c r="C194" s="222" t="s">
        <v>276</v>
      </c>
      <c r="D194" s="222" t="s">
        <v>163</v>
      </c>
      <c r="E194" s="223" t="s">
        <v>277</v>
      </c>
      <c r="F194" s="224" t="s">
        <v>278</v>
      </c>
      <c r="G194" s="224"/>
      <c r="H194" s="224"/>
      <c r="I194" s="224"/>
      <c r="J194" s="225" t="s">
        <v>175</v>
      </c>
      <c r="K194" s="226">
        <v>654.5</v>
      </c>
      <c r="L194" s="227">
        <v>0</v>
      </c>
      <c r="M194" s="228"/>
      <c r="N194" s="229">
        <f>ROUND(L194*K194,2)</f>
        <v>0</v>
      </c>
      <c r="O194" s="229"/>
      <c r="P194" s="229"/>
      <c r="Q194" s="229"/>
      <c r="R194" s="50"/>
      <c r="T194" s="230" t="s">
        <v>22</v>
      </c>
      <c r="U194" s="58" t="s">
        <v>44</v>
      </c>
      <c r="V194" s="49"/>
      <c r="W194" s="231">
        <f>V194*K194</f>
        <v>0</v>
      </c>
      <c r="X194" s="231">
        <v>2.32</v>
      </c>
      <c r="Y194" s="231">
        <f>X194*K194</f>
        <v>1518.4399999999998</v>
      </c>
      <c r="Z194" s="231">
        <v>0</v>
      </c>
      <c r="AA194" s="232">
        <f>Z194*K194</f>
        <v>0</v>
      </c>
      <c r="AR194" s="24" t="s">
        <v>167</v>
      </c>
      <c r="AT194" s="24" t="s">
        <v>163</v>
      </c>
      <c r="AU194" s="24" t="s">
        <v>118</v>
      </c>
      <c r="AY194" s="24" t="s">
        <v>162</v>
      </c>
      <c r="BE194" s="144">
        <f>IF(U194="základní",N194,0)</f>
        <v>0</v>
      </c>
      <c r="BF194" s="144">
        <f>IF(U194="snížená",N194,0)</f>
        <v>0</v>
      </c>
      <c r="BG194" s="144">
        <f>IF(U194="zákl. přenesená",N194,0)</f>
        <v>0</v>
      </c>
      <c r="BH194" s="144">
        <f>IF(U194="sníž. přenesená",N194,0)</f>
        <v>0</v>
      </c>
      <c r="BI194" s="144">
        <f>IF(U194="nulová",N194,0)</f>
        <v>0</v>
      </c>
      <c r="BJ194" s="24" t="s">
        <v>87</v>
      </c>
      <c r="BK194" s="144">
        <f>ROUND(L194*K194,2)</f>
        <v>0</v>
      </c>
      <c r="BL194" s="24" t="s">
        <v>167</v>
      </c>
      <c r="BM194" s="24" t="s">
        <v>279</v>
      </c>
    </row>
    <row r="195" spans="2:51" s="10" customFormat="1" ht="16.5" customHeight="1">
      <c r="B195" s="233"/>
      <c r="C195" s="234"/>
      <c r="D195" s="234"/>
      <c r="E195" s="235" t="s">
        <v>22</v>
      </c>
      <c r="F195" s="236" t="s">
        <v>280</v>
      </c>
      <c r="G195" s="237"/>
      <c r="H195" s="237"/>
      <c r="I195" s="237"/>
      <c r="J195" s="234"/>
      <c r="K195" s="235" t="s">
        <v>22</v>
      </c>
      <c r="L195" s="234"/>
      <c r="M195" s="234"/>
      <c r="N195" s="234"/>
      <c r="O195" s="234"/>
      <c r="P195" s="234"/>
      <c r="Q195" s="234"/>
      <c r="R195" s="238"/>
      <c r="T195" s="239"/>
      <c r="U195" s="234"/>
      <c r="V195" s="234"/>
      <c r="W195" s="234"/>
      <c r="X195" s="234"/>
      <c r="Y195" s="234"/>
      <c r="Z195" s="234"/>
      <c r="AA195" s="240"/>
      <c r="AT195" s="241" t="s">
        <v>170</v>
      </c>
      <c r="AU195" s="241" t="s">
        <v>118</v>
      </c>
      <c r="AV195" s="10" t="s">
        <v>87</v>
      </c>
      <c r="AW195" s="10" t="s">
        <v>37</v>
      </c>
      <c r="AX195" s="10" t="s">
        <v>79</v>
      </c>
      <c r="AY195" s="241" t="s">
        <v>162</v>
      </c>
    </row>
    <row r="196" spans="2:51" s="11" customFormat="1" ht="16.5" customHeight="1">
      <c r="B196" s="242"/>
      <c r="C196" s="243"/>
      <c r="D196" s="243"/>
      <c r="E196" s="244" t="s">
        <v>22</v>
      </c>
      <c r="F196" s="245" t="s">
        <v>281</v>
      </c>
      <c r="G196" s="243"/>
      <c r="H196" s="243"/>
      <c r="I196" s="243"/>
      <c r="J196" s="243"/>
      <c r="K196" s="246">
        <v>654.5</v>
      </c>
      <c r="L196" s="243"/>
      <c r="M196" s="243"/>
      <c r="N196" s="243"/>
      <c r="O196" s="243"/>
      <c r="P196" s="243"/>
      <c r="Q196" s="243"/>
      <c r="R196" s="247"/>
      <c r="T196" s="248"/>
      <c r="U196" s="243"/>
      <c r="V196" s="243"/>
      <c r="W196" s="243"/>
      <c r="X196" s="243"/>
      <c r="Y196" s="243"/>
      <c r="Z196" s="243"/>
      <c r="AA196" s="249"/>
      <c r="AT196" s="250" t="s">
        <v>170</v>
      </c>
      <c r="AU196" s="250" t="s">
        <v>118</v>
      </c>
      <c r="AV196" s="11" t="s">
        <v>118</v>
      </c>
      <c r="AW196" s="11" t="s">
        <v>37</v>
      </c>
      <c r="AX196" s="11" t="s">
        <v>87</v>
      </c>
      <c r="AY196" s="250" t="s">
        <v>162</v>
      </c>
    </row>
    <row r="197" spans="2:65" s="1" customFormat="1" ht="25.5" customHeight="1">
      <c r="B197" s="48"/>
      <c r="C197" s="222" t="s">
        <v>282</v>
      </c>
      <c r="D197" s="222" t="s">
        <v>163</v>
      </c>
      <c r="E197" s="223" t="s">
        <v>283</v>
      </c>
      <c r="F197" s="224" t="s">
        <v>284</v>
      </c>
      <c r="G197" s="224"/>
      <c r="H197" s="224"/>
      <c r="I197" s="224"/>
      <c r="J197" s="225" t="s">
        <v>243</v>
      </c>
      <c r="K197" s="226">
        <v>205</v>
      </c>
      <c r="L197" s="227">
        <v>0</v>
      </c>
      <c r="M197" s="228"/>
      <c r="N197" s="229">
        <f>ROUND(L197*K197,2)</f>
        <v>0</v>
      </c>
      <c r="O197" s="229"/>
      <c r="P197" s="229"/>
      <c r="Q197" s="229"/>
      <c r="R197" s="50"/>
      <c r="T197" s="230" t="s">
        <v>22</v>
      </c>
      <c r="U197" s="58" t="s">
        <v>44</v>
      </c>
      <c r="V197" s="49"/>
      <c r="W197" s="231">
        <f>V197*K197</f>
        <v>0</v>
      </c>
      <c r="X197" s="231">
        <v>0.05791</v>
      </c>
      <c r="Y197" s="231">
        <f>X197*K197</f>
        <v>11.871550000000001</v>
      </c>
      <c r="Z197" s="231">
        <v>0</v>
      </c>
      <c r="AA197" s="232">
        <f>Z197*K197</f>
        <v>0</v>
      </c>
      <c r="AR197" s="24" t="s">
        <v>167</v>
      </c>
      <c r="AT197" s="24" t="s">
        <v>163</v>
      </c>
      <c r="AU197" s="24" t="s">
        <v>118</v>
      </c>
      <c r="AY197" s="24" t="s">
        <v>162</v>
      </c>
      <c r="BE197" s="144">
        <f>IF(U197="základní",N197,0)</f>
        <v>0</v>
      </c>
      <c r="BF197" s="144">
        <f>IF(U197="snížená",N197,0)</f>
        <v>0</v>
      </c>
      <c r="BG197" s="144">
        <f>IF(U197="zákl. přenesená",N197,0)</f>
        <v>0</v>
      </c>
      <c r="BH197" s="144">
        <f>IF(U197="sníž. přenesená",N197,0)</f>
        <v>0</v>
      </c>
      <c r="BI197" s="144">
        <f>IF(U197="nulová",N197,0)</f>
        <v>0</v>
      </c>
      <c r="BJ197" s="24" t="s">
        <v>87</v>
      </c>
      <c r="BK197" s="144">
        <f>ROUND(L197*K197,2)</f>
        <v>0</v>
      </c>
      <c r="BL197" s="24" t="s">
        <v>167</v>
      </c>
      <c r="BM197" s="24" t="s">
        <v>285</v>
      </c>
    </row>
    <row r="198" spans="2:51" s="10" customFormat="1" ht="25.5" customHeight="1">
      <c r="B198" s="233"/>
      <c r="C198" s="234"/>
      <c r="D198" s="234"/>
      <c r="E198" s="235" t="s">
        <v>22</v>
      </c>
      <c r="F198" s="236" t="s">
        <v>286</v>
      </c>
      <c r="G198" s="237"/>
      <c r="H198" s="237"/>
      <c r="I198" s="237"/>
      <c r="J198" s="234"/>
      <c r="K198" s="235" t="s">
        <v>22</v>
      </c>
      <c r="L198" s="234"/>
      <c r="M198" s="234"/>
      <c r="N198" s="234"/>
      <c r="O198" s="234"/>
      <c r="P198" s="234"/>
      <c r="Q198" s="234"/>
      <c r="R198" s="238"/>
      <c r="T198" s="239"/>
      <c r="U198" s="234"/>
      <c r="V198" s="234"/>
      <c r="W198" s="234"/>
      <c r="X198" s="234"/>
      <c r="Y198" s="234"/>
      <c r="Z198" s="234"/>
      <c r="AA198" s="240"/>
      <c r="AT198" s="241" t="s">
        <v>170</v>
      </c>
      <c r="AU198" s="241" t="s">
        <v>118</v>
      </c>
      <c r="AV198" s="10" t="s">
        <v>87</v>
      </c>
      <c r="AW198" s="10" t="s">
        <v>37</v>
      </c>
      <c r="AX198" s="10" t="s">
        <v>79</v>
      </c>
      <c r="AY198" s="241" t="s">
        <v>162</v>
      </c>
    </row>
    <row r="199" spans="2:51" s="11" customFormat="1" ht="16.5" customHeight="1">
      <c r="B199" s="242"/>
      <c r="C199" s="243"/>
      <c r="D199" s="243"/>
      <c r="E199" s="244" t="s">
        <v>22</v>
      </c>
      <c r="F199" s="245" t="s">
        <v>287</v>
      </c>
      <c r="G199" s="243"/>
      <c r="H199" s="243"/>
      <c r="I199" s="243"/>
      <c r="J199" s="243"/>
      <c r="K199" s="246">
        <v>205</v>
      </c>
      <c r="L199" s="243"/>
      <c r="M199" s="243"/>
      <c r="N199" s="243"/>
      <c r="O199" s="243"/>
      <c r="P199" s="243"/>
      <c r="Q199" s="243"/>
      <c r="R199" s="247"/>
      <c r="T199" s="248"/>
      <c r="U199" s="243"/>
      <c r="V199" s="243"/>
      <c r="W199" s="243"/>
      <c r="X199" s="243"/>
      <c r="Y199" s="243"/>
      <c r="Z199" s="243"/>
      <c r="AA199" s="249"/>
      <c r="AT199" s="250" t="s">
        <v>170</v>
      </c>
      <c r="AU199" s="250" t="s">
        <v>118</v>
      </c>
      <c r="AV199" s="11" t="s">
        <v>118</v>
      </c>
      <c r="AW199" s="11" t="s">
        <v>37</v>
      </c>
      <c r="AX199" s="11" t="s">
        <v>87</v>
      </c>
      <c r="AY199" s="250" t="s">
        <v>162</v>
      </c>
    </row>
    <row r="200" spans="2:65" s="1" customFormat="1" ht="16.5" customHeight="1">
      <c r="B200" s="48"/>
      <c r="C200" s="261" t="s">
        <v>288</v>
      </c>
      <c r="D200" s="261" t="s">
        <v>223</v>
      </c>
      <c r="E200" s="262" t="s">
        <v>289</v>
      </c>
      <c r="F200" s="263" t="s">
        <v>290</v>
      </c>
      <c r="G200" s="263"/>
      <c r="H200" s="263"/>
      <c r="I200" s="263"/>
      <c r="J200" s="264" t="s">
        <v>175</v>
      </c>
      <c r="K200" s="265">
        <v>13.149</v>
      </c>
      <c r="L200" s="266">
        <v>0</v>
      </c>
      <c r="M200" s="267"/>
      <c r="N200" s="268">
        <f>ROUND(L200*K200,2)</f>
        <v>0</v>
      </c>
      <c r="O200" s="229"/>
      <c r="P200" s="229"/>
      <c r="Q200" s="229"/>
      <c r="R200" s="50"/>
      <c r="T200" s="230" t="s">
        <v>22</v>
      </c>
      <c r="U200" s="58" t="s">
        <v>44</v>
      </c>
      <c r="V200" s="49"/>
      <c r="W200" s="231">
        <f>V200*K200</f>
        <v>0</v>
      </c>
      <c r="X200" s="231">
        <v>0.65</v>
      </c>
      <c r="Y200" s="231">
        <f>X200*K200</f>
        <v>8.54685</v>
      </c>
      <c r="Z200" s="231">
        <v>0</v>
      </c>
      <c r="AA200" s="232">
        <f>Z200*K200</f>
        <v>0</v>
      </c>
      <c r="AR200" s="24" t="s">
        <v>209</v>
      </c>
      <c r="AT200" s="24" t="s">
        <v>223</v>
      </c>
      <c r="AU200" s="24" t="s">
        <v>118</v>
      </c>
      <c r="AY200" s="24" t="s">
        <v>162</v>
      </c>
      <c r="BE200" s="144">
        <f>IF(U200="základní",N200,0)</f>
        <v>0</v>
      </c>
      <c r="BF200" s="144">
        <f>IF(U200="snížená",N200,0)</f>
        <v>0</v>
      </c>
      <c r="BG200" s="144">
        <f>IF(U200="zákl. přenesená",N200,0)</f>
        <v>0</v>
      </c>
      <c r="BH200" s="144">
        <f>IF(U200="sníž. přenesená",N200,0)</f>
        <v>0</v>
      </c>
      <c r="BI200" s="144">
        <f>IF(U200="nulová",N200,0)</f>
        <v>0</v>
      </c>
      <c r="BJ200" s="24" t="s">
        <v>87</v>
      </c>
      <c r="BK200" s="144">
        <f>ROUND(L200*K200,2)</f>
        <v>0</v>
      </c>
      <c r="BL200" s="24" t="s">
        <v>167</v>
      </c>
      <c r="BM200" s="24" t="s">
        <v>291</v>
      </c>
    </row>
    <row r="201" spans="2:51" s="10" customFormat="1" ht="25.5" customHeight="1">
      <c r="B201" s="233"/>
      <c r="C201" s="234"/>
      <c r="D201" s="234"/>
      <c r="E201" s="235" t="s">
        <v>22</v>
      </c>
      <c r="F201" s="236" t="s">
        <v>292</v>
      </c>
      <c r="G201" s="237"/>
      <c r="H201" s="237"/>
      <c r="I201" s="237"/>
      <c r="J201" s="234"/>
      <c r="K201" s="235" t="s">
        <v>22</v>
      </c>
      <c r="L201" s="234"/>
      <c r="M201" s="234"/>
      <c r="N201" s="234"/>
      <c r="O201" s="234"/>
      <c r="P201" s="234"/>
      <c r="Q201" s="234"/>
      <c r="R201" s="238"/>
      <c r="T201" s="239"/>
      <c r="U201" s="234"/>
      <c r="V201" s="234"/>
      <c r="W201" s="234"/>
      <c r="X201" s="234"/>
      <c r="Y201" s="234"/>
      <c r="Z201" s="234"/>
      <c r="AA201" s="240"/>
      <c r="AT201" s="241" t="s">
        <v>170</v>
      </c>
      <c r="AU201" s="241" t="s">
        <v>118</v>
      </c>
      <c r="AV201" s="10" t="s">
        <v>87</v>
      </c>
      <c r="AW201" s="10" t="s">
        <v>37</v>
      </c>
      <c r="AX201" s="10" t="s">
        <v>79</v>
      </c>
      <c r="AY201" s="241" t="s">
        <v>162</v>
      </c>
    </row>
    <row r="202" spans="2:51" s="11" customFormat="1" ht="16.5" customHeight="1">
      <c r="B202" s="242"/>
      <c r="C202" s="243"/>
      <c r="D202" s="243"/>
      <c r="E202" s="244" t="s">
        <v>22</v>
      </c>
      <c r="F202" s="245" t="s">
        <v>293</v>
      </c>
      <c r="G202" s="243"/>
      <c r="H202" s="243"/>
      <c r="I202" s="243"/>
      <c r="J202" s="243"/>
      <c r="K202" s="246">
        <v>13.149</v>
      </c>
      <c r="L202" s="243"/>
      <c r="M202" s="243"/>
      <c r="N202" s="243"/>
      <c r="O202" s="243"/>
      <c r="P202" s="243"/>
      <c r="Q202" s="243"/>
      <c r="R202" s="247"/>
      <c r="T202" s="248"/>
      <c r="U202" s="243"/>
      <c r="V202" s="243"/>
      <c r="W202" s="243"/>
      <c r="X202" s="243"/>
      <c r="Y202" s="243"/>
      <c r="Z202" s="243"/>
      <c r="AA202" s="249"/>
      <c r="AT202" s="250" t="s">
        <v>170</v>
      </c>
      <c r="AU202" s="250" t="s">
        <v>118</v>
      </c>
      <c r="AV202" s="11" t="s">
        <v>118</v>
      </c>
      <c r="AW202" s="11" t="s">
        <v>37</v>
      </c>
      <c r="AX202" s="11" t="s">
        <v>87</v>
      </c>
      <c r="AY202" s="250" t="s">
        <v>162</v>
      </c>
    </row>
    <row r="203" spans="2:63" s="9" customFormat="1" ht="29.85" customHeight="1">
      <c r="B203" s="209"/>
      <c r="C203" s="210"/>
      <c r="D203" s="219" t="s">
        <v>134</v>
      </c>
      <c r="E203" s="219"/>
      <c r="F203" s="219"/>
      <c r="G203" s="219"/>
      <c r="H203" s="219"/>
      <c r="I203" s="219"/>
      <c r="J203" s="219"/>
      <c r="K203" s="219"/>
      <c r="L203" s="219"/>
      <c r="M203" s="219"/>
      <c r="N203" s="220">
        <f>BK203</f>
        <v>0</v>
      </c>
      <c r="O203" s="221"/>
      <c r="P203" s="221"/>
      <c r="Q203" s="221"/>
      <c r="R203" s="212"/>
      <c r="T203" s="213"/>
      <c r="U203" s="210"/>
      <c r="V203" s="210"/>
      <c r="W203" s="214">
        <f>SUM(W204:W210)</f>
        <v>0</v>
      </c>
      <c r="X203" s="210"/>
      <c r="Y203" s="214">
        <f>SUM(Y204:Y210)</f>
        <v>7.64025</v>
      </c>
      <c r="Z203" s="210"/>
      <c r="AA203" s="215">
        <f>SUM(AA204:AA210)</f>
        <v>0</v>
      </c>
      <c r="AR203" s="216" t="s">
        <v>87</v>
      </c>
      <c r="AT203" s="217" t="s">
        <v>78</v>
      </c>
      <c r="AU203" s="217" t="s">
        <v>87</v>
      </c>
      <c r="AY203" s="216" t="s">
        <v>162</v>
      </c>
      <c r="BK203" s="218">
        <f>SUM(BK204:BK210)</f>
        <v>0</v>
      </c>
    </row>
    <row r="204" spans="2:65" s="1" customFormat="1" ht="25.5" customHeight="1">
      <c r="B204" s="48"/>
      <c r="C204" s="222" t="s">
        <v>294</v>
      </c>
      <c r="D204" s="222" t="s">
        <v>163</v>
      </c>
      <c r="E204" s="223" t="s">
        <v>295</v>
      </c>
      <c r="F204" s="224" t="s">
        <v>296</v>
      </c>
      <c r="G204" s="224"/>
      <c r="H204" s="224"/>
      <c r="I204" s="224"/>
      <c r="J204" s="225" t="s">
        <v>166</v>
      </c>
      <c r="K204" s="226">
        <v>31.5</v>
      </c>
      <c r="L204" s="227">
        <v>0</v>
      </c>
      <c r="M204" s="228"/>
      <c r="N204" s="229">
        <f>ROUND(L204*K204,2)</f>
        <v>0</v>
      </c>
      <c r="O204" s="229"/>
      <c r="P204" s="229"/>
      <c r="Q204" s="229"/>
      <c r="R204" s="50"/>
      <c r="T204" s="230" t="s">
        <v>22</v>
      </c>
      <c r="U204" s="58" t="s">
        <v>44</v>
      </c>
      <c r="V204" s="49"/>
      <c r="W204" s="231">
        <f>V204*K204</f>
        <v>0</v>
      </c>
      <c r="X204" s="231">
        <v>0.0835</v>
      </c>
      <c r="Y204" s="231">
        <f>X204*K204</f>
        <v>2.63025</v>
      </c>
      <c r="Z204" s="231">
        <v>0</v>
      </c>
      <c r="AA204" s="232">
        <f>Z204*K204</f>
        <v>0</v>
      </c>
      <c r="AR204" s="24" t="s">
        <v>167</v>
      </c>
      <c r="AT204" s="24" t="s">
        <v>163</v>
      </c>
      <c r="AU204" s="24" t="s">
        <v>118</v>
      </c>
      <c r="AY204" s="24" t="s">
        <v>162</v>
      </c>
      <c r="BE204" s="144">
        <f>IF(U204="základní",N204,0)</f>
        <v>0</v>
      </c>
      <c r="BF204" s="144">
        <f>IF(U204="snížená",N204,0)</f>
        <v>0</v>
      </c>
      <c r="BG204" s="144">
        <f>IF(U204="zákl. přenesená",N204,0)</f>
        <v>0</v>
      </c>
      <c r="BH204" s="144">
        <f>IF(U204="sníž. přenesená",N204,0)</f>
        <v>0</v>
      </c>
      <c r="BI204" s="144">
        <f>IF(U204="nulová",N204,0)</f>
        <v>0</v>
      </c>
      <c r="BJ204" s="24" t="s">
        <v>87</v>
      </c>
      <c r="BK204" s="144">
        <f>ROUND(L204*K204,2)</f>
        <v>0</v>
      </c>
      <c r="BL204" s="24" t="s">
        <v>167</v>
      </c>
      <c r="BM204" s="24" t="s">
        <v>297</v>
      </c>
    </row>
    <row r="205" spans="2:51" s="10" customFormat="1" ht="25.5" customHeight="1">
      <c r="B205" s="233"/>
      <c r="C205" s="234"/>
      <c r="D205" s="234"/>
      <c r="E205" s="235" t="s">
        <v>22</v>
      </c>
      <c r="F205" s="236" t="s">
        <v>298</v>
      </c>
      <c r="G205" s="237"/>
      <c r="H205" s="237"/>
      <c r="I205" s="237"/>
      <c r="J205" s="234"/>
      <c r="K205" s="235" t="s">
        <v>22</v>
      </c>
      <c r="L205" s="234"/>
      <c r="M205" s="234"/>
      <c r="N205" s="234"/>
      <c r="O205" s="234"/>
      <c r="P205" s="234"/>
      <c r="Q205" s="234"/>
      <c r="R205" s="238"/>
      <c r="T205" s="239"/>
      <c r="U205" s="234"/>
      <c r="V205" s="234"/>
      <c r="W205" s="234"/>
      <c r="X205" s="234"/>
      <c r="Y205" s="234"/>
      <c r="Z205" s="234"/>
      <c r="AA205" s="240"/>
      <c r="AT205" s="241" t="s">
        <v>170</v>
      </c>
      <c r="AU205" s="241" t="s">
        <v>118</v>
      </c>
      <c r="AV205" s="10" t="s">
        <v>87</v>
      </c>
      <c r="AW205" s="10" t="s">
        <v>37</v>
      </c>
      <c r="AX205" s="10" t="s">
        <v>79</v>
      </c>
      <c r="AY205" s="241" t="s">
        <v>162</v>
      </c>
    </row>
    <row r="206" spans="2:51" s="11" customFormat="1" ht="16.5" customHeight="1">
      <c r="B206" s="242"/>
      <c r="C206" s="243"/>
      <c r="D206" s="243"/>
      <c r="E206" s="244" t="s">
        <v>22</v>
      </c>
      <c r="F206" s="245" t="s">
        <v>119</v>
      </c>
      <c r="G206" s="243"/>
      <c r="H206" s="243"/>
      <c r="I206" s="243"/>
      <c r="J206" s="243"/>
      <c r="K206" s="246">
        <v>31.5</v>
      </c>
      <c r="L206" s="243"/>
      <c r="M206" s="243"/>
      <c r="N206" s="243"/>
      <c r="O206" s="243"/>
      <c r="P206" s="243"/>
      <c r="Q206" s="243"/>
      <c r="R206" s="247"/>
      <c r="T206" s="248"/>
      <c r="U206" s="243"/>
      <c r="V206" s="243"/>
      <c r="W206" s="243"/>
      <c r="X206" s="243"/>
      <c r="Y206" s="243"/>
      <c r="Z206" s="243"/>
      <c r="AA206" s="249"/>
      <c r="AT206" s="250" t="s">
        <v>170</v>
      </c>
      <c r="AU206" s="250" t="s">
        <v>118</v>
      </c>
      <c r="AV206" s="11" t="s">
        <v>118</v>
      </c>
      <c r="AW206" s="11" t="s">
        <v>37</v>
      </c>
      <c r="AX206" s="11" t="s">
        <v>87</v>
      </c>
      <c r="AY206" s="250" t="s">
        <v>162</v>
      </c>
    </row>
    <row r="207" spans="2:65" s="1" customFormat="1" ht="16.5" customHeight="1">
      <c r="B207" s="48"/>
      <c r="C207" s="261" t="s">
        <v>10</v>
      </c>
      <c r="D207" s="261" t="s">
        <v>223</v>
      </c>
      <c r="E207" s="262" t="s">
        <v>299</v>
      </c>
      <c r="F207" s="263" t="s">
        <v>300</v>
      </c>
      <c r="G207" s="263"/>
      <c r="H207" s="263"/>
      <c r="I207" s="263"/>
      <c r="J207" s="264" t="s">
        <v>226</v>
      </c>
      <c r="K207" s="265">
        <v>3</v>
      </c>
      <c r="L207" s="266">
        <v>0</v>
      </c>
      <c r="M207" s="267"/>
      <c r="N207" s="268">
        <f>ROUND(L207*K207,2)</f>
        <v>0</v>
      </c>
      <c r="O207" s="229"/>
      <c r="P207" s="229"/>
      <c r="Q207" s="229"/>
      <c r="R207" s="50"/>
      <c r="T207" s="230" t="s">
        <v>22</v>
      </c>
      <c r="U207" s="58" t="s">
        <v>44</v>
      </c>
      <c r="V207" s="49"/>
      <c r="W207" s="231">
        <f>V207*K207</f>
        <v>0</v>
      </c>
      <c r="X207" s="231">
        <v>1.67</v>
      </c>
      <c r="Y207" s="231">
        <f>X207*K207</f>
        <v>5.01</v>
      </c>
      <c r="Z207" s="231">
        <v>0</v>
      </c>
      <c r="AA207" s="232">
        <f>Z207*K207</f>
        <v>0</v>
      </c>
      <c r="AR207" s="24" t="s">
        <v>209</v>
      </c>
      <c r="AT207" s="24" t="s">
        <v>223</v>
      </c>
      <c r="AU207" s="24" t="s">
        <v>118</v>
      </c>
      <c r="AY207" s="24" t="s">
        <v>162</v>
      </c>
      <c r="BE207" s="144">
        <f>IF(U207="základní",N207,0)</f>
        <v>0</v>
      </c>
      <c r="BF207" s="144">
        <f>IF(U207="snížená",N207,0)</f>
        <v>0</v>
      </c>
      <c r="BG207" s="144">
        <f>IF(U207="zákl. přenesená",N207,0)</f>
        <v>0</v>
      </c>
      <c r="BH207" s="144">
        <f>IF(U207="sníž. přenesená",N207,0)</f>
        <v>0</v>
      </c>
      <c r="BI207" s="144">
        <f>IF(U207="nulová",N207,0)</f>
        <v>0</v>
      </c>
      <c r="BJ207" s="24" t="s">
        <v>87</v>
      </c>
      <c r="BK207" s="144">
        <f>ROUND(L207*K207,2)</f>
        <v>0</v>
      </c>
      <c r="BL207" s="24" t="s">
        <v>167</v>
      </c>
      <c r="BM207" s="24" t="s">
        <v>301</v>
      </c>
    </row>
    <row r="208" spans="2:51" s="10" customFormat="1" ht="16.5" customHeight="1">
      <c r="B208" s="233"/>
      <c r="C208" s="234"/>
      <c r="D208" s="234"/>
      <c r="E208" s="235" t="s">
        <v>22</v>
      </c>
      <c r="F208" s="236" t="s">
        <v>302</v>
      </c>
      <c r="G208" s="237"/>
      <c r="H208" s="237"/>
      <c r="I208" s="237"/>
      <c r="J208" s="234"/>
      <c r="K208" s="235" t="s">
        <v>22</v>
      </c>
      <c r="L208" s="234"/>
      <c r="M208" s="234"/>
      <c r="N208" s="234"/>
      <c r="O208" s="234"/>
      <c r="P208" s="234"/>
      <c r="Q208" s="234"/>
      <c r="R208" s="238"/>
      <c r="T208" s="239"/>
      <c r="U208" s="234"/>
      <c r="V208" s="234"/>
      <c r="W208" s="234"/>
      <c r="X208" s="234"/>
      <c r="Y208" s="234"/>
      <c r="Z208" s="234"/>
      <c r="AA208" s="240"/>
      <c r="AT208" s="241" t="s">
        <v>170</v>
      </c>
      <c r="AU208" s="241" t="s">
        <v>118</v>
      </c>
      <c r="AV208" s="10" t="s">
        <v>87</v>
      </c>
      <c r="AW208" s="10" t="s">
        <v>37</v>
      </c>
      <c r="AX208" s="10" t="s">
        <v>79</v>
      </c>
      <c r="AY208" s="241" t="s">
        <v>162</v>
      </c>
    </row>
    <row r="209" spans="2:51" s="10" customFormat="1" ht="16.5" customHeight="1">
      <c r="B209" s="233"/>
      <c r="C209" s="234"/>
      <c r="D209" s="234"/>
      <c r="E209" s="235" t="s">
        <v>22</v>
      </c>
      <c r="F209" s="260" t="s">
        <v>303</v>
      </c>
      <c r="G209" s="234"/>
      <c r="H209" s="234"/>
      <c r="I209" s="234"/>
      <c r="J209" s="234"/>
      <c r="K209" s="235" t="s">
        <v>22</v>
      </c>
      <c r="L209" s="234"/>
      <c r="M209" s="234"/>
      <c r="N209" s="234"/>
      <c r="O209" s="234"/>
      <c r="P209" s="234"/>
      <c r="Q209" s="234"/>
      <c r="R209" s="238"/>
      <c r="T209" s="239"/>
      <c r="U209" s="234"/>
      <c r="V209" s="234"/>
      <c r="W209" s="234"/>
      <c r="X209" s="234"/>
      <c r="Y209" s="234"/>
      <c r="Z209" s="234"/>
      <c r="AA209" s="240"/>
      <c r="AT209" s="241" t="s">
        <v>170</v>
      </c>
      <c r="AU209" s="241" t="s">
        <v>118</v>
      </c>
      <c r="AV209" s="10" t="s">
        <v>87</v>
      </c>
      <c r="AW209" s="10" t="s">
        <v>37</v>
      </c>
      <c r="AX209" s="10" t="s">
        <v>79</v>
      </c>
      <c r="AY209" s="241" t="s">
        <v>162</v>
      </c>
    </row>
    <row r="210" spans="2:51" s="11" customFormat="1" ht="16.5" customHeight="1">
      <c r="B210" s="242"/>
      <c r="C210" s="243"/>
      <c r="D210" s="243"/>
      <c r="E210" s="244" t="s">
        <v>22</v>
      </c>
      <c r="F210" s="245" t="s">
        <v>181</v>
      </c>
      <c r="G210" s="243"/>
      <c r="H210" s="243"/>
      <c r="I210" s="243"/>
      <c r="J210" s="243"/>
      <c r="K210" s="246">
        <v>3</v>
      </c>
      <c r="L210" s="243"/>
      <c r="M210" s="243"/>
      <c r="N210" s="243"/>
      <c r="O210" s="243"/>
      <c r="P210" s="243"/>
      <c r="Q210" s="243"/>
      <c r="R210" s="247"/>
      <c r="T210" s="248"/>
      <c r="U210" s="243"/>
      <c r="V210" s="243"/>
      <c r="W210" s="243"/>
      <c r="X210" s="243"/>
      <c r="Y210" s="243"/>
      <c r="Z210" s="243"/>
      <c r="AA210" s="249"/>
      <c r="AT210" s="250" t="s">
        <v>170</v>
      </c>
      <c r="AU210" s="250" t="s">
        <v>118</v>
      </c>
      <c r="AV210" s="11" t="s">
        <v>118</v>
      </c>
      <c r="AW210" s="11" t="s">
        <v>37</v>
      </c>
      <c r="AX210" s="11" t="s">
        <v>87</v>
      </c>
      <c r="AY210" s="250" t="s">
        <v>162</v>
      </c>
    </row>
    <row r="211" spans="2:63" s="9" customFormat="1" ht="29.85" customHeight="1">
      <c r="B211" s="209"/>
      <c r="C211" s="210"/>
      <c r="D211" s="219" t="s">
        <v>135</v>
      </c>
      <c r="E211" s="219"/>
      <c r="F211" s="219"/>
      <c r="G211" s="219"/>
      <c r="H211" s="219"/>
      <c r="I211" s="219"/>
      <c r="J211" s="219"/>
      <c r="K211" s="219"/>
      <c r="L211" s="219"/>
      <c r="M211" s="219"/>
      <c r="N211" s="220">
        <f>BK211</f>
        <v>0</v>
      </c>
      <c r="O211" s="221"/>
      <c r="P211" s="221"/>
      <c r="Q211" s="221"/>
      <c r="R211" s="212"/>
      <c r="T211" s="213"/>
      <c r="U211" s="210"/>
      <c r="V211" s="210"/>
      <c r="W211" s="214">
        <f>SUM(W212:W214)</f>
        <v>0</v>
      </c>
      <c r="X211" s="210"/>
      <c r="Y211" s="214">
        <f>SUM(Y212:Y214)</f>
        <v>0</v>
      </c>
      <c r="Z211" s="210"/>
      <c r="AA211" s="215">
        <f>SUM(AA212:AA214)</f>
        <v>88.24499999999999</v>
      </c>
      <c r="AR211" s="216" t="s">
        <v>87</v>
      </c>
      <c r="AT211" s="217" t="s">
        <v>78</v>
      </c>
      <c r="AU211" s="217" t="s">
        <v>87</v>
      </c>
      <c r="AY211" s="216" t="s">
        <v>162</v>
      </c>
      <c r="BK211" s="218">
        <f>SUM(BK212:BK214)</f>
        <v>0</v>
      </c>
    </row>
    <row r="212" spans="2:65" s="1" customFormat="1" ht="25.5" customHeight="1">
      <c r="B212" s="48"/>
      <c r="C212" s="222" t="s">
        <v>304</v>
      </c>
      <c r="D212" s="222" t="s">
        <v>163</v>
      </c>
      <c r="E212" s="223" t="s">
        <v>305</v>
      </c>
      <c r="F212" s="224" t="s">
        <v>306</v>
      </c>
      <c r="G212" s="224"/>
      <c r="H212" s="224"/>
      <c r="I212" s="224"/>
      <c r="J212" s="225" t="s">
        <v>175</v>
      </c>
      <c r="K212" s="226">
        <v>33.3</v>
      </c>
      <c r="L212" s="227">
        <v>0</v>
      </c>
      <c r="M212" s="228"/>
      <c r="N212" s="229">
        <f>ROUND(L212*K212,2)</f>
        <v>0</v>
      </c>
      <c r="O212" s="229"/>
      <c r="P212" s="229"/>
      <c r="Q212" s="229"/>
      <c r="R212" s="50"/>
      <c r="T212" s="230" t="s">
        <v>22</v>
      </c>
      <c r="U212" s="58" t="s">
        <v>44</v>
      </c>
      <c r="V212" s="49"/>
      <c r="W212" s="231">
        <f>V212*K212</f>
        <v>0</v>
      </c>
      <c r="X212" s="231">
        <v>0</v>
      </c>
      <c r="Y212" s="231">
        <f>X212*K212</f>
        <v>0</v>
      </c>
      <c r="Z212" s="231">
        <v>2.65</v>
      </c>
      <c r="AA212" s="232">
        <f>Z212*K212</f>
        <v>88.24499999999999</v>
      </c>
      <c r="AR212" s="24" t="s">
        <v>167</v>
      </c>
      <c r="AT212" s="24" t="s">
        <v>163</v>
      </c>
      <c r="AU212" s="24" t="s">
        <v>118</v>
      </c>
      <c r="AY212" s="24" t="s">
        <v>162</v>
      </c>
      <c r="BE212" s="144">
        <f>IF(U212="základní",N212,0)</f>
        <v>0</v>
      </c>
      <c r="BF212" s="144">
        <f>IF(U212="snížená",N212,0)</f>
        <v>0</v>
      </c>
      <c r="BG212" s="144">
        <f>IF(U212="zákl. přenesená",N212,0)</f>
        <v>0</v>
      </c>
      <c r="BH212" s="144">
        <f>IF(U212="sníž. přenesená",N212,0)</f>
        <v>0</v>
      </c>
      <c r="BI212" s="144">
        <f>IF(U212="nulová",N212,0)</f>
        <v>0</v>
      </c>
      <c r="BJ212" s="24" t="s">
        <v>87</v>
      </c>
      <c r="BK212" s="144">
        <f>ROUND(L212*K212,2)</f>
        <v>0</v>
      </c>
      <c r="BL212" s="24" t="s">
        <v>167</v>
      </c>
      <c r="BM212" s="24" t="s">
        <v>307</v>
      </c>
    </row>
    <row r="213" spans="2:51" s="10" customFormat="1" ht="16.5" customHeight="1">
      <c r="B213" s="233"/>
      <c r="C213" s="234"/>
      <c r="D213" s="234"/>
      <c r="E213" s="235" t="s">
        <v>22</v>
      </c>
      <c r="F213" s="236" t="s">
        <v>308</v>
      </c>
      <c r="G213" s="237"/>
      <c r="H213" s="237"/>
      <c r="I213" s="237"/>
      <c r="J213" s="234"/>
      <c r="K213" s="235" t="s">
        <v>22</v>
      </c>
      <c r="L213" s="234"/>
      <c r="M213" s="234"/>
      <c r="N213" s="234"/>
      <c r="O213" s="234"/>
      <c r="P213" s="234"/>
      <c r="Q213" s="234"/>
      <c r="R213" s="238"/>
      <c r="T213" s="239"/>
      <c r="U213" s="234"/>
      <c r="V213" s="234"/>
      <c r="W213" s="234"/>
      <c r="X213" s="234"/>
      <c r="Y213" s="234"/>
      <c r="Z213" s="234"/>
      <c r="AA213" s="240"/>
      <c r="AT213" s="241" t="s">
        <v>170</v>
      </c>
      <c r="AU213" s="241" t="s">
        <v>118</v>
      </c>
      <c r="AV213" s="10" t="s">
        <v>87</v>
      </c>
      <c r="AW213" s="10" t="s">
        <v>37</v>
      </c>
      <c r="AX213" s="10" t="s">
        <v>79</v>
      </c>
      <c r="AY213" s="241" t="s">
        <v>162</v>
      </c>
    </row>
    <row r="214" spans="2:51" s="11" customFormat="1" ht="16.5" customHeight="1">
      <c r="B214" s="242"/>
      <c r="C214" s="243"/>
      <c r="D214" s="243"/>
      <c r="E214" s="244" t="s">
        <v>22</v>
      </c>
      <c r="F214" s="245" t="s">
        <v>309</v>
      </c>
      <c r="G214" s="243"/>
      <c r="H214" s="243"/>
      <c r="I214" s="243"/>
      <c r="J214" s="243"/>
      <c r="K214" s="246">
        <v>33.3</v>
      </c>
      <c r="L214" s="243"/>
      <c r="M214" s="243"/>
      <c r="N214" s="243"/>
      <c r="O214" s="243"/>
      <c r="P214" s="243"/>
      <c r="Q214" s="243"/>
      <c r="R214" s="247"/>
      <c r="T214" s="248"/>
      <c r="U214" s="243"/>
      <c r="V214" s="243"/>
      <c r="W214" s="243"/>
      <c r="X214" s="243"/>
      <c r="Y214" s="243"/>
      <c r="Z214" s="243"/>
      <c r="AA214" s="249"/>
      <c r="AT214" s="250" t="s">
        <v>170</v>
      </c>
      <c r="AU214" s="250" t="s">
        <v>118</v>
      </c>
      <c r="AV214" s="11" t="s">
        <v>118</v>
      </c>
      <c r="AW214" s="11" t="s">
        <v>37</v>
      </c>
      <c r="AX214" s="11" t="s">
        <v>87</v>
      </c>
      <c r="AY214" s="250" t="s">
        <v>162</v>
      </c>
    </row>
    <row r="215" spans="2:63" s="9" customFormat="1" ht="29.85" customHeight="1">
      <c r="B215" s="209"/>
      <c r="C215" s="210"/>
      <c r="D215" s="219" t="s">
        <v>136</v>
      </c>
      <c r="E215" s="219"/>
      <c r="F215" s="219"/>
      <c r="G215" s="219"/>
      <c r="H215" s="219"/>
      <c r="I215" s="219"/>
      <c r="J215" s="219"/>
      <c r="K215" s="219"/>
      <c r="L215" s="219"/>
      <c r="M215" s="219"/>
      <c r="N215" s="220">
        <f>BK215</f>
        <v>0</v>
      </c>
      <c r="O215" s="221"/>
      <c r="P215" s="221"/>
      <c r="Q215" s="221"/>
      <c r="R215" s="212"/>
      <c r="T215" s="213"/>
      <c r="U215" s="210"/>
      <c r="V215" s="210"/>
      <c r="W215" s="214">
        <f>W216</f>
        <v>0</v>
      </c>
      <c r="X215" s="210"/>
      <c r="Y215" s="214">
        <f>Y216</f>
        <v>0</v>
      </c>
      <c r="Z215" s="210"/>
      <c r="AA215" s="215">
        <f>AA216</f>
        <v>0</v>
      </c>
      <c r="AR215" s="216" t="s">
        <v>87</v>
      </c>
      <c r="AT215" s="217" t="s">
        <v>78</v>
      </c>
      <c r="AU215" s="217" t="s">
        <v>87</v>
      </c>
      <c r="AY215" s="216" t="s">
        <v>162</v>
      </c>
      <c r="BK215" s="218">
        <f>BK216</f>
        <v>0</v>
      </c>
    </row>
    <row r="216" spans="2:65" s="1" customFormat="1" ht="25.5" customHeight="1">
      <c r="B216" s="48"/>
      <c r="C216" s="222" t="s">
        <v>310</v>
      </c>
      <c r="D216" s="222" t="s">
        <v>163</v>
      </c>
      <c r="E216" s="223" t="s">
        <v>311</v>
      </c>
      <c r="F216" s="224" t="s">
        <v>312</v>
      </c>
      <c r="G216" s="224"/>
      <c r="H216" s="224"/>
      <c r="I216" s="224"/>
      <c r="J216" s="225" t="s">
        <v>313</v>
      </c>
      <c r="K216" s="226">
        <v>99.428</v>
      </c>
      <c r="L216" s="227">
        <v>0</v>
      </c>
      <c r="M216" s="228"/>
      <c r="N216" s="229">
        <f>ROUND(L216*K216,2)</f>
        <v>0</v>
      </c>
      <c r="O216" s="229"/>
      <c r="P216" s="229"/>
      <c r="Q216" s="229"/>
      <c r="R216" s="50"/>
      <c r="T216" s="230" t="s">
        <v>22</v>
      </c>
      <c r="U216" s="58" t="s">
        <v>44</v>
      </c>
      <c r="V216" s="49"/>
      <c r="W216" s="231">
        <f>V216*K216</f>
        <v>0</v>
      </c>
      <c r="X216" s="231">
        <v>0</v>
      </c>
      <c r="Y216" s="231">
        <f>X216*K216</f>
        <v>0</v>
      </c>
      <c r="Z216" s="231">
        <v>0</v>
      </c>
      <c r="AA216" s="232">
        <f>Z216*K216</f>
        <v>0</v>
      </c>
      <c r="AR216" s="24" t="s">
        <v>167</v>
      </c>
      <c r="AT216" s="24" t="s">
        <v>163</v>
      </c>
      <c r="AU216" s="24" t="s">
        <v>118</v>
      </c>
      <c r="AY216" s="24" t="s">
        <v>162</v>
      </c>
      <c r="BE216" s="144">
        <f>IF(U216="základní",N216,0)</f>
        <v>0</v>
      </c>
      <c r="BF216" s="144">
        <f>IF(U216="snížená",N216,0)</f>
        <v>0</v>
      </c>
      <c r="BG216" s="144">
        <f>IF(U216="zákl. přenesená",N216,0)</f>
        <v>0</v>
      </c>
      <c r="BH216" s="144">
        <f>IF(U216="sníž. přenesená",N216,0)</f>
        <v>0</v>
      </c>
      <c r="BI216" s="144">
        <f>IF(U216="nulová",N216,0)</f>
        <v>0</v>
      </c>
      <c r="BJ216" s="24" t="s">
        <v>87</v>
      </c>
      <c r="BK216" s="144">
        <f>ROUND(L216*K216,2)</f>
        <v>0</v>
      </c>
      <c r="BL216" s="24" t="s">
        <v>167</v>
      </c>
      <c r="BM216" s="24" t="s">
        <v>314</v>
      </c>
    </row>
    <row r="217" spans="2:63" s="9" customFormat="1" ht="29.85" customHeight="1">
      <c r="B217" s="209"/>
      <c r="C217" s="210"/>
      <c r="D217" s="219" t="s">
        <v>137</v>
      </c>
      <c r="E217" s="219"/>
      <c r="F217" s="219"/>
      <c r="G217" s="219"/>
      <c r="H217" s="219"/>
      <c r="I217" s="219"/>
      <c r="J217" s="219"/>
      <c r="K217" s="219"/>
      <c r="L217" s="219"/>
      <c r="M217" s="219"/>
      <c r="N217" s="271">
        <f>BK217</f>
        <v>0</v>
      </c>
      <c r="O217" s="272"/>
      <c r="P217" s="272"/>
      <c r="Q217" s="272"/>
      <c r="R217" s="212"/>
      <c r="T217" s="213"/>
      <c r="U217" s="210"/>
      <c r="V217" s="210"/>
      <c r="W217" s="214">
        <f>W218</f>
        <v>0</v>
      </c>
      <c r="X217" s="210"/>
      <c r="Y217" s="214">
        <f>Y218</f>
        <v>0</v>
      </c>
      <c r="Z217" s="210"/>
      <c r="AA217" s="215">
        <f>AA218</f>
        <v>0</v>
      </c>
      <c r="AR217" s="216" t="s">
        <v>87</v>
      </c>
      <c r="AT217" s="217" t="s">
        <v>78</v>
      </c>
      <c r="AU217" s="217" t="s">
        <v>87</v>
      </c>
      <c r="AY217" s="216" t="s">
        <v>162</v>
      </c>
      <c r="BK217" s="218">
        <f>BK218</f>
        <v>0</v>
      </c>
    </row>
    <row r="218" spans="2:65" s="1" customFormat="1" ht="16.5" customHeight="1">
      <c r="B218" s="48"/>
      <c r="C218" s="222" t="s">
        <v>315</v>
      </c>
      <c r="D218" s="222" t="s">
        <v>163</v>
      </c>
      <c r="E218" s="223" t="s">
        <v>316</v>
      </c>
      <c r="F218" s="224" t="s">
        <v>317</v>
      </c>
      <c r="G218" s="224"/>
      <c r="H218" s="224"/>
      <c r="I218" s="224"/>
      <c r="J218" s="225" t="s">
        <v>313</v>
      </c>
      <c r="K218" s="226">
        <v>2338.475</v>
      </c>
      <c r="L218" s="227">
        <v>0</v>
      </c>
      <c r="M218" s="228"/>
      <c r="N218" s="229">
        <f>ROUND(L218*K218,2)</f>
        <v>0</v>
      </c>
      <c r="O218" s="229"/>
      <c r="P218" s="229"/>
      <c r="Q218" s="229"/>
      <c r="R218" s="50"/>
      <c r="T218" s="230" t="s">
        <v>22</v>
      </c>
      <c r="U218" s="58" t="s">
        <v>44</v>
      </c>
      <c r="V218" s="49"/>
      <c r="W218" s="231">
        <f>V218*K218</f>
        <v>0</v>
      </c>
      <c r="X218" s="231">
        <v>0</v>
      </c>
      <c r="Y218" s="231">
        <f>X218*K218</f>
        <v>0</v>
      </c>
      <c r="Z218" s="231">
        <v>0</v>
      </c>
      <c r="AA218" s="232">
        <f>Z218*K218</f>
        <v>0</v>
      </c>
      <c r="AR218" s="24" t="s">
        <v>167</v>
      </c>
      <c r="AT218" s="24" t="s">
        <v>163</v>
      </c>
      <c r="AU218" s="24" t="s">
        <v>118</v>
      </c>
      <c r="AY218" s="24" t="s">
        <v>162</v>
      </c>
      <c r="BE218" s="144">
        <f>IF(U218="základní",N218,0)</f>
        <v>0</v>
      </c>
      <c r="BF218" s="144">
        <f>IF(U218="snížená",N218,0)</f>
        <v>0</v>
      </c>
      <c r="BG218" s="144">
        <f>IF(U218="zákl. přenesená",N218,0)</f>
        <v>0</v>
      </c>
      <c r="BH218" s="144">
        <f>IF(U218="sníž. přenesená",N218,0)</f>
        <v>0</v>
      </c>
      <c r="BI218" s="144">
        <f>IF(U218="nulová",N218,0)</f>
        <v>0</v>
      </c>
      <c r="BJ218" s="24" t="s">
        <v>87</v>
      </c>
      <c r="BK218" s="144">
        <f>ROUND(L218*K218,2)</f>
        <v>0</v>
      </c>
      <c r="BL218" s="24" t="s">
        <v>167</v>
      </c>
      <c r="BM218" s="24" t="s">
        <v>318</v>
      </c>
    </row>
    <row r="219" spans="2:63" s="1" customFormat="1" ht="49.9" customHeight="1">
      <c r="B219" s="48"/>
      <c r="C219" s="49"/>
      <c r="D219" s="211" t="s">
        <v>319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273">
        <f>BK219</f>
        <v>0</v>
      </c>
      <c r="O219" s="274"/>
      <c r="P219" s="274"/>
      <c r="Q219" s="274"/>
      <c r="R219" s="50"/>
      <c r="T219" s="193"/>
      <c r="U219" s="49"/>
      <c r="V219" s="49"/>
      <c r="W219" s="49"/>
      <c r="X219" s="49"/>
      <c r="Y219" s="49"/>
      <c r="Z219" s="49"/>
      <c r="AA219" s="102"/>
      <c r="AT219" s="24" t="s">
        <v>78</v>
      </c>
      <c r="AU219" s="24" t="s">
        <v>79</v>
      </c>
      <c r="AY219" s="24" t="s">
        <v>320</v>
      </c>
      <c r="BK219" s="144">
        <f>SUM(BK220:BK224)</f>
        <v>0</v>
      </c>
    </row>
    <row r="220" spans="2:63" s="1" customFormat="1" ht="22.3" customHeight="1">
      <c r="B220" s="48"/>
      <c r="C220" s="275" t="s">
        <v>22</v>
      </c>
      <c r="D220" s="275" t="s">
        <v>163</v>
      </c>
      <c r="E220" s="276" t="s">
        <v>22</v>
      </c>
      <c r="F220" s="277" t="s">
        <v>22</v>
      </c>
      <c r="G220" s="277"/>
      <c r="H220" s="277"/>
      <c r="I220" s="277"/>
      <c r="J220" s="278" t="s">
        <v>22</v>
      </c>
      <c r="K220" s="279"/>
      <c r="L220" s="227"/>
      <c r="M220" s="229"/>
      <c r="N220" s="229">
        <f>BK220</f>
        <v>0</v>
      </c>
      <c r="O220" s="229"/>
      <c r="P220" s="229"/>
      <c r="Q220" s="229"/>
      <c r="R220" s="50"/>
      <c r="T220" s="230" t="s">
        <v>22</v>
      </c>
      <c r="U220" s="280" t="s">
        <v>44</v>
      </c>
      <c r="V220" s="49"/>
      <c r="W220" s="49"/>
      <c r="X220" s="49"/>
      <c r="Y220" s="49"/>
      <c r="Z220" s="49"/>
      <c r="AA220" s="102"/>
      <c r="AT220" s="24" t="s">
        <v>320</v>
      </c>
      <c r="AU220" s="24" t="s">
        <v>87</v>
      </c>
      <c r="AY220" s="24" t="s">
        <v>320</v>
      </c>
      <c r="BE220" s="144">
        <f>IF(U220="základní",N220,0)</f>
        <v>0</v>
      </c>
      <c r="BF220" s="144">
        <f>IF(U220="snížená",N220,0)</f>
        <v>0</v>
      </c>
      <c r="BG220" s="144">
        <f>IF(U220="zákl. přenesená",N220,0)</f>
        <v>0</v>
      </c>
      <c r="BH220" s="144">
        <f>IF(U220="sníž. přenesená",N220,0)</f>
        <v>0</v>
      </c>
      <c r="BI220" s="144">
        <f>IF(U220="nulová",N220,0)</f>
        <v>0</v>
      </c>
      <c r="BJ220" s="24" t="s">
        <v>87</v>
      </c>
      <c r="BK220" s="144">
        <f>L220*K220</f>
        <v>0</v>
      </c>
    </row>
    <row r="221" spans="2:63" s="1" customFormat="1" ht="22.3" customHeight="1">
      <c r="B221" s="48"/>
      <c r="C221" s="275" t="s">
        <v>22</v>
      </c>
      <c r="D221" s="275" t="s">
        <v>163</v>
      </c>
      <c r="E221" s="276" t="s">
        <v>22</v>
      </c>
      <c r="F221" s="277" t="s">
        <v>22</v>
      </c>
      <c r="G221" s="277"/>
      <c r="H221" s="277"/>
      <c r="I221" s="277"/>
      <c r="J221" s="278" t="s">
        <v>22</v>
      </c>
      <c r="K221" s="279"/>
      <c r="L221" s="227"/>
      <c r="M221" s="229"/>
      <c r="N221" s="229">
        <f>BK221</f>
        <v>0</v>
      </c>
      <c r="O221" s="229"/>
      <c r="P221" s="229"/>
      <c r="Q221" s="229"/>
      <c r="R221" s="50"/>
      <c r="T221" s="230" t="s">
        <v>22</v>
      </c>
      <c r="U221" s="280" t="s">
        <v>44</v>
      </c>
      <c r="V221" s="49"/>
      <c r="W221" s="49"/>
      <c r="X221" s="49"/>
      <c r="Y221" s="49"/>
      <c r="Z221" s="49"/>
      <c r="AA221" s="102"/>
      <c r="AT221" s="24" t="s">
        <v>320</v>
      </c>
      <c r="AU221" s="24" t="s">
        <v>87</v>
      </c>
      <c r="AY221" s="24" t="s">
        <v>320</v>
      </c>
      <c r="BE221" s="144">
        <f>IF(U221="základní",N221,0)</f>
        <v>0</v>
      </c>
      <c r="BF221" s="144">
        <f>IF(U221="snížená",N221,0)</f>
        <v>0</v>
      </c>
      <c r="BG221" s="144">
        <f>IF(U221="zákl. přenesená",N221,0)</f>
        <v>0</v>
      </c>
      <c r="BH221" s="144">
        <f>IF(U221="sníž. přenesená",N221,0)</f>
        <v>0</v>
      </c>
      <c r="BI221" s="144">
        <f>IF(U221="nulová",N221,0)</f>
        <v>0</v>
      </c>
      <c r="BJ221" s="24" t="s">
        <v>87</v>
      </c>
      <c r="BK221" s="144">
        <f>L221*K221</f>
        <v>0</v>
      </c>
    </row>
    <row r="222" spans="2:63" s="1" customFormat="1" ht="22.3" customHeight="1">
      <c r="B222" s="48"/>
      <c r="C222" s="275" t="s">
        <v>22</v>
      </c>
      <c r="D222" s="275" t="s">
        <v>163</v>
      </c>
      <c r="E222" s="276" t="s">
        <v>22</v>
      </c>
      <c r="F222" s="277" t="s">
        <v>22</v>
      </c>
      <c r="G222" s="277"/>
      <c r="H222" s="277"/>
      <c r="I222" s="277"/>
      <c r="J222" s="278" t="s">
        <v>22</v>
      </c>
      <c r="K222" s="279"/>
      <c r="L222" s="227"/>
      <c r="M222" s="229"/>
      <c r="N222" s="229">
        <f>BK222</f>
        <v>0</v>
      </c>
      <c r="O222" s="229"/>
      <c r="P222" s="229"/>
      <c r="Q222" s="229"/>
      <c r="R222" s="50"/>
      <c r="T222" s="230" t="s">
        <v>22</v>
      </c>
      <c r="U222" s="280" t="s">
        <v>44</v>
      </c>
      <c r="V222" s="49"/>
      <c r="W222" s="49"/>
      <c r="X222" s="49"/>
      <c r="Y222" s="49"/>
      <c r="Z222" s="49"/>
      <c r="AA222" s="102"/>
      <c r="AT222" s="24" t="s">
        <v>320</v>
      </c>
      <c r="AU222" s="24" t="s">
        <v>87</v>
      </c>
      <c r="AY222" s="24" t="s">
        <v>320</v>
      </c>
      <c r="BE222" s="144">
        <f>IF(U222="základní",N222,0)</f>
        <v>0</v>
      </c>
      <c r="BF222" s="144">
        <f>IF(U222="snížená",N222,0)</f>
        <v>0</v>
      </c>
      <c r="BG222" s="144">
        <f>IF(U222="zákl. přenesená",N222,0)</f>
        <v>0</v>
      </c>
      <c r="BH222" s="144">
        <f>IF(U222="sníž. přenesená",N222,0)</f>
        <v>0</v>
      </c>
      <c r="BI222" s="144">
        <f>IF(U222="nulová",N222,0)</f>
        <v>0</v>
      </c>
      <c r="BJ222" s="24" t="s">
        <v>87</v>
      </c>
      <c r="BK222" s="144">
        <f>L222*K222</f>
        <v>0</v>
      </c>
    </row>
    <row r="223" spans="2:63" s="1" customFormat="1" ht="22.3" customHeight="1">
      <c r="B223" s="48"/>
      <c r="C223" s="275" t="s">
        <v>22</v>
      </c>
      <c r="D223" s="275" t="s">
        <v>163</v>
      </c>
      <c r="E223" s="276" t="s">
        <v>22</v>
      </c>
      <c r="F223" s="277" t="s">
        <v>22</v>
      </c>
      <c r="G223" s="277"/>
      <c r="H223" s="277"/>
      <c r="I223" s="277"/>
      <c r="J223" s="278" t="s">
        <v>22</v>
      </c>
      <c r="K223" s="279"/>
      <c r="L223" s="227"/>
      <c r="M223" s="229"/>
      <c r="N223" s="229">
        <f>BK223</f>
        <v>0</v>
      </c>
      <c r="O223" s="229"/>
      <c r="P223" s="229"/>
      <c r="Q223" s="229"/>
      <c r="R223" s="50"/>
      <c r="T223" s="230" t="s">
        <v>22</v>
      </c>
      <c r="U223" s="280" t="s">
        <v>44</v>
      </c>
      <c r="V223" s="49"/>
      <c r="W223" s="49"/>
      <c r="X223" s="49"/>
      <c r="Y223" s="49"/>
      <c r="Z223" s="49"/>
      <c r="AA223" s="102"/>
      <c r="AT223" s="24" t="s">
        <v>320</v>
      </c>
      <c r="AU223" s="24" t="s">
        <v>87</v>
      </c>
      <c r="AY223" s="24" t="s">
        <v>320</v>
      </c>
      <c r="BE223" s="144">
        <f>IF(U223="základní",N223,0)</f>
        <v>0</v>
      </c>
      <c r="BF223" s="144">
        <f>IF(U223="snížená",N223,0)</f>
        <v>0</v>
      </c>
      <c r="BG223" s="144">
        <f>IF(U223="zákl. přenesená",N223,0)</f>
        <v>0</v>
      </c>
      <c r="BH223" s="144">
        <f>IF(U223="sníž. přenesená",N223,0)</f>
        <v>0</v>
      </c>
      <c r="BI223" s="144">
        <f>IF(U223="nulová",N223,0)</f>
        <v>0</v>
      </c>
      <c r="BJ223" s="24" t="s">
        <v>87</v>
      </c>
      <c r="BK223" s="144">
        <f>L223*K223</f>
        <v>0</v>
      </c>
    </row>
    <row r="224" spans="2:63" s="1" customFormat="1" ht="22.3" customHeight="1">
      <c r="B224" s="48"/>
      <c r="C224" s="275" t="s">
        <v>22</v>
      </c>
      <c r="D224" s="275" t="s">
        <v>163</v>
      </c>
      <c r="E224" s="276" t="s">
        <v>22</v>
      </c>
      <c r="F224" s="277" t="s">
        <v>22</v>
      </c>
      <c r="G224" s="277"/>
      <c r="H224" s="277"/>
      <c r="I224" s="277"/>
      <c r="J224" s="278" t="s">
        <v>22</v>
      </c>
      <c r="K224" s="279"/>
      <c r="L224" s="227"/>
      <c r="M224" s="229"/>
      <c r="N224" s="229">
        <f>BK224</f>
        <v>0</v>
      </c>
      <c r="O224" s="229"/>
      <c r="P224" s="229"/>
      <c r="Q224" s="229"/>
      <c r="R224" s="50"/>
      <c r="T224" s="230" t="s">
        <v>22</v>
      </c>
      <c r="U224" s="280" t="s">
        <v>44</v>
      </c>
      <c r="V224" s="74"/>
      <c r="W224" s="74"/>
      <c r="X224" s="74"/>
      <c r="Y224" s="74"/>
      <c r="Z224" s="74"/>
      <c r="AA224" s="76"/>
      <c r="AT224" s="24" t="s">
        <v>320</v>
      </c>
      <c r="AU224" s="24" t="s">
        <v>87</v>
      </c>
      <c r="AY224" s="24" t="s">
        <v>320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4" t="s">
        <v>87</v>
      </c>
      <c r="BK224" s="144">
        <f>L224*K224</f>
        <v>0</v>
      </c>
    </row>
    <row r="225" spans="2:18" s="1" customFormat="1" ht="6.95" customHeight="1">
      <c r="B225" s="77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9"/>
    </row>
  </sheetData>
  <sheetProtection password="CC35" sheet="1" objects="1" scenarios="1" formatColumns="0" formatRows="0"/>
  <mergeCells count="2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2:I212"/>
    <mergeCell ref="L212:M212"/>
    <mergeCell ref="N212:Q212"/>
    <mergeCell ref="F213:I213"/>
    <mergeCell ref="F214:I214"/>
    <mergeCell ref="F216:I216"/>
    <mergeCell ref="L216:M216"/>
    <mergeCell ref="N216:Q216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N124:Q124"/>
    <mergeCell ref="N125:Q125"/>
    <mergeCell ref="N126:Q126"/>
    <mergeCell ref="N155:Q155"/>
    <mergeCell ref="N177:Q177"/>
    <mergeCell ref="N203:Q203"/>
    <mergeCell ref="N211:Q211"/>
    <mergeCell ref="N215:Q215"/>
    <mergeCell ref="N217:Q217"/>
    <mergeCell ref="N219:Q219"/>
    <mergeCell ref="H1:K1"/>
    <mergeCell ref="S2:AC2"/>
  </mergeCells>
  <dataValidations count="2">
    <dataValidation type="list" allowBlank="1" showInputMessage="1" showErrorMessage="1" error="Povoleny jsou hodnoty K, M." sqref="D220:D225">
      <formula1>"K, M"</formula1>
    </dataValidation>
    <dataValidation type="list" allowBlank="1" showInputMessage="1" showErrorMessage="1" error="Povoleny jsou hodnoty základní, snížená, zákl. přenesená, sníž. přenesená, nulová." sqref="U220:U22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110</v>
      </c>
      <c r="G1" s="17"/>
      <c r="H1" s="156" t="s">
        <v>111</v>
      </c>
      <c r="I1" s="156"/>
      <c r="J1" s="156"/>
      <c r="K1" s="156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91</v>
      </c>
      <c r="AZ2" s="157" t="s">
        <v>321</v>
      </c>
      <c r="BA2" s="157" t="s">
        <v>22</v>
      </c>
      <c r="BB2" s="157" t="s">
        <v>22</v>
      </c>
      <c r="BC2" s="157" t="s">
        <v>322</v>
      </c>
      <c r="BD2" s="157" t="s">
        <v>118</v>
      </c>
    </row>
    <row r="3" spans="2:5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118</v>
      </c>
      <c r="AZ3" s="157" t="s">
        <v>323</v>
      </c>
      <c r="BA3" s="157" t="s">
        <v>22</v>
      </c>
      <c r="BB3" s="157" t="s">
        <v>22</v>
      </c>
      <c r="BC3" s="157" t="s">
        <v>324</v>
      </c>
      <c r="BD3" s="157" t="s">
        <v>118</v>
      </c>
    </row>
    <row r="4" spans="2:56" ht="36.95" customHeight="1">
      <c r="B4" s="28"/>
      <c r="C4" s="29" t="s">
        <v>121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  <c r="AZ4" s="157" t="s">
        <v>325</v>
      </c>
      <c r="BA4" s="157" t="s">
        <v>22</v>
      </c>
      <c r="BB4" s="157" t="s">
        <v>22</v>
      </c>
      <c r="BC4" s="157" t="s">
        <v>326</v>
      </c>
      <c r="BD4" s="157" t="s">
        <v>118</v>
      </c>
    </row>
    <row r="5" spans="2:56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  <c r="AZ5" s="157" t="s">
        <v>327</v>
      </c>
      <c r="BA5" s="157" t="s">
        <v>22</v>
      </c>
      <c r="BB5" s="157" t="s">
        <v>22</v>
      </c>
      <c r="BC5" s="157" t="s">
        <v>328</v>
      </c>
      <c r="BD5" s="157" t="s">
        <v>118</v>
      </c>
    </row>
    <row r="6" spans="2:56" ht="25.4" customHeight="1">
      <c r="B6" s="28"/>
      <c r="C6" s="33"/>
      <c r="D6" s="40" t="s">
        <v>19</v>
      </c>
      <c r="E6" s="33"/>
      <c r="F6" s="158" t="str">
        <f>'Rekapitulace stavby'!K6</f>
        <v>Ostravice-Staré Město, km 26,250 - 26,400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  <c r="AZ6" s="157" t="s">
        <v>329</v>
      </c>
      <c r="BA6" s="157" t="s">
        <v>22</v>
      </c>
      <c r="BB6" s="157" t="s">
        <v>22</v>
      </c>
      <c r="BC6" s="157" t="s">
        <v>330</v>
      </c>
      <c r="BD6" s="157" t="s">
        <v>118</v>
      </c>
    </row>
    <row r="7" spans="2:56" s="1" customFormat="1" ht="32.85" customHeight="1">
      <c r="B7" s="48"/>
      <c r="C7" s="49"/>
      <c r="D7" s="37" t="s">
        <v>122</v>
      </c>
      <c r="E7" s="49"/>
      <c r="F7" s="38" t="s">
        <v>331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AZ7" s="157" t="s">
        <v>332</v>
      </c>
      <c r="BA7" s="157" t="s">
        <v>22</v>
      </c>
      <c r="BB7" s="157" t="s">
        <v>22</v>
      </c>
      <c r="BC7" s="157" t="s">
        <v>333</v>
      </c>
      <c r="BD7" s="157" t="s">
        <v>118</v>
      </c>
    </row>
    <row r="8" spans="2:56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  <c r="AZ8" s="157" t="s">
        <v>334</v>
      </c>
      <c r="BA8" s="157" t="s">
        <v>321</v>
      </c>
      <c r="BB8" s="157" t="s">
        <v>22</v>
      </c>
      <c r="BC8" s="157" t="s">
        <v>335</v>
      </c>
      <c r="BD8" s="157" t="s">
        <v>118</v>
      </c>
    </row>
    <row r="9" spans="2:56" s="1" customFormat="1" ht="14.4" customHeight="1">
      <c r="B9" s="48"/>
      <c r="C9" s="49"/>
      <c r="D9" s="40" t="s">
        <v>25</v>
      </c>
      <c r="E9" s="49"/>
      <c r="F9" s="35" t="s">
        <v>26</v>
      </c>
      <c r="G9" s="49"/>
      <c r="H9" s="49"/>
      <c r="I9" s="49"/>
      <c r="J9" s="49"/>
      <c r="K9" s="49"/>
      <c r="L9" s="49"/>
      <c r="M9" s="40" t="s">
        <v>27</v>
      </c>
      <c r="N9" s="49"/>
      <c r="O9" s="159" t="str">
        <f>'Rekapitulace stavby'!AN8</f>
        <v>10. 3. 2017</v>
      </c>
      <c r="P9" s="92"/>
      <c r="Q9" s="49"/>
      <c r="R9" s="50"/>
      <c r="AZ9" s="157" t="s">
        <v>336</v>
      </c>
      <c r="BA9" s="157" t="s">
        <v>337</v>
      </c>
      <c r="BB9" s="157" t="s">
        <v>22</v>
      </c>
      <c r="BC9" s="157" t="s">
        <v>338</v>
      </c>
      <c r="BD9" s="157" t="s">
        <v>118</v>
      </c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29</v>
      </c>
      <c r="E11" s="49"/>
      <c r="F11" s="49"/>
      <c r="G11" s="49"/>
      <c r="H11" s="49"/>
      <c r="I11" s="49"/>
      <c r="J11" s="49"/>
      <c r="K11" s="49"/>
      <c r="L11" s="49"/>
      <c r="M11" s="40" t="s">
        <v>30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32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33</v>
      </c>
      <c r="E14" s="49"/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60"/>
      <c r="G15" s="160"/>
      <c r="H15" s="160"/>
      <c r="I15" s="160"/>
      <c r="J15" s="160"/>
      <c r="K15" s="160"/>
      <c r="L15" s="160"/>
      <c r="M15" s="40" t="s">
        <v>32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35</v>
      </c>
      <c r="E17" s="49"/>
      <c r="F17" s="49"/>
      <c r="G17" s="49"/>
      <c r="H17" s="49"/>
      <c r="I17" s="49"/>
      <c r="J17" s="49"/>
      <c r="K17" s="49"/>
      <c r="L17" s="49"/>
      <c r="M17" s="40" t="s">
        <v>30</v>
      </c>
      <c r="N17" s="49"/>
      <c r="O17" s="35" t="s">
        <v>22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32</v>
      </c>
      <c r="N18" s="49"/>
      <c r="O18" s="35" t="s">
        <v>22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38</v>
      </c>
      <c r="E20" s="49"/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">
        <v>22</v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">
        <v>36</v>
      </c>
      <c r="F21" s="49"/>
      <c r="G21" s="49"/>
      <c r="H21" s="49"/>
      <c r="I21" s="49"/>
      <c r="J21" s="49"/>
      <c r="K21" s="49"/>
      <c r="L21" s="49"/>
      <c r="M21" s="40" t="s">
        <v>32</v>
      </c>
      <c r="N21" s="49"/>
      <c r="O21" s="35" t="s">
        <v>22</v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1" t="s">
        <v>124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104</v>
      </c>
      <c r="E28" s="49"/>
      <c r="F28" s="49"/>
      <c r="G28" s="49"/>
      <c r="H28" s="49"/>
      <c r="I28" s="49"/>
      <c r="J28" s="49"/>
      <c r="K28" s="49"/>
      <c r="L28" s="49"/>
      <c r="M28" s="47">
        <f>N98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2" t="s">
        <v>42</v>
      </c>
      <c r="E30" s="49"/>
      <c r="F30" s="49"/>
      <c r="G30" s="49"/>
      <c r="H30" s="49"/>
      <c r="I30" s="49"/>
      <c r="J30" s="49"/>
      <c r="K30" s="49"/>
      <c r="L30" s="49"/>
      <c r="M30" s="163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43</v>
      </c>
      <c r="E32" s="56" t="s">
        <v>44</v>
      </c>
      <c r="F32" s="57">
        <v>0.21</v>
      </c>
      <c r="G32" s="164" t="s">
        <v>45</v>
      </c>
      <c r="H32" s="165">
        <f>ROUND((((SUM(BE98:BE105)+SUM(BE123:BE226))+SUM(BE228:BE232))),2)</f>
        <v>0</v>
      </c>
      <c r="I32" s="49"/>
      <c r="J32" s="49"/>
      <c r="K32" s="49"/>
      <c r="L32" s="49"/>
      <c r="M32" s="165">
        <f>ROUND(((ROUND((SUM(BE98:BE105)+SUM(BE123:BE226)),2)*F32)+SUM(BE228:BE232)*F32),2)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46</v>
      </c>
      <c r="F33" s="57">
        <v>0.15</v>
      </c>
      <c r="G33" s="164" t="s">
        <v>45</v>
      </c>
      <c r="H33" s="165">
        <f>ROUND((((SUM(BF98:BF105)+SUM(BF123:BF226))+SUM(BF228:BF232))),2)</f>
        <v>0</v>
      </c>
      <c r="I33" s="49"/>
      <c r="J33" s="49"/>
      <c r="K33" s="49"/>
      <c r="L33" s="49"/>
      <c r="M33" s="165">
        <f>ROUND(((ROUND((SUM(BF98:BF105)+SUM(BF123:BF226)),2)*F33)+SUM(BF228:BF232)*F33),2)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47</v>
      </c>
      <c r="F34" s="57">
        <v>0.21</v>
      </c>
      <c r="G34" s="164" t="s">
        <v>45</v>
      </c>
      <c r="H34" s="165">
        <f>ROUND((((SUM(BG98:BG105)+SUM(BG123:BG226))+SUM(BG228:BG232))),2)</f>
        <v>0</v>
      </c>
      <c r="I34" s="49"/>
      <c r="J34" s="49"/>
      <c r="K34" s="49"/>
      <c r="L34" s="49"/>
      <c r="M34" s="165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48</v>
      </c>
      <c r="F35" s="57">
        <v>0.15</v>
      </c>
      <c r="G35" s="164" t="s">
        <v>45</v>
      </c>
      <c r="H35" s="165">
        <f>ROUND((((SUM(BH98:BH105)+SUM(BH123:BH226))+SUM(BH228:BH232))),2)</f>
        <v>0</v>
      </c>
      <c r="I35" s="49"/>
      <c r="J35" s="49"/>
      <c r="K35" s="49"/>
      <c r="L35" s="49"/>
      <c r="M35" s="165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49</v>
      </c>
      <c r="F36" s="57">
        <v>0</v>
      </c>
      <c r="G36" s="164" t="s">
        <v>45</v>
      </c>
      <c r="H36" s="165">
        <f>ROUND((((SUM(BI98:BI105)+SUM(BI123:BI226))+SUM(BI228:BI232))),2)</f>
        <v>0</v>
      </c>
      <c r="I36" s="49"/>
      <c r="J36" s="49"/>
      <c r="K36" s="49"/>
      <c r="L36" s="49"/>
      <c r="M36" s="165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6" t="s">
        <v>50</v>
      </c>
      <c r="E38" s="105"/>
      <c r="F38" s="105"/>
      <c r="G38" s="167" t="s">
        <v>51</v>
      </c>
      <c r="H38" s="168" t="s">
        <v>52</v>
      </c>
      <c r="I38" s="105"/>
      <c r="J38" s="105"/>
      <c r="K38" s="105"/>
      <c r="L38" s="169">
        <f>SUM(M30:M36)</f>
        <v>0</v>
      </c>
      <c r="M38" s="169"/>
      <c r="N38" s="169"/>
      <c r="O38" s="169"/>
      <c r="P38" s="170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53</v>
      </c>
      <c r="E50" s="69"/>
      <c r="F50" s="69"/>
      <c r="G50" s="69"/>
      <c r="H50" s="70"/>
      <c r="I50" s="49"/>
      <c r="J50" s="68" t="s">
        <v>54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55</v>
      </c>
      <c r="E59" s="74"/>
      <c r="F59" s="74"/>
      <c r="G59" s="75" t="s">
        <v>56</v>
      </c>
      <c r="H59" s="76"/>
      <c r="I59" s="49"/>
      <c r="J59" s="73" t="s">
        <v>55</v>
      </c>
      <c r="K59" s="74"/>
      <c r="L59" s="74"/>
      <c r="M59" s="74"/>
      <c r="N59" s="75" t="s">
        <v>56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57</v>
      </c>
      <c r="E61" s="69"/>
      <c r="F61" s="69"/>
      <c r="G61" s="69"/>
      <c r="H61" s="70"/>
      <c r="I61" s="49"/>
      <c r="J61" s="68" t="s">
        <v>58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55</v>
      </c>
      <c r="E70" s="74"/>
      <c r="F70" s="74"/>
      <c r="G70" s="75" t="s">
        <v>56</v>
      </c>
      <c r="H70" s="76"/>
      <c r="I70" s="49"/>
      <c r="J70" s="73" t="s">
        <v>55</v>
      </c>
      <c r="K70" s="74"/>
      <c r="L70" s="74"/>
      <c r="M70" s="74"/>
      <c r="N70" s="75" t="s">
        <v>56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2:21" s="1" customFormat="1" ht="36.95" customHeight="1">
      <c r="B76" s="48"/>
      <c r="C76" s="29" t="s">
        <v>125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4"/>
      <c r="U76" s="174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4"/>
      <c r="U77" s="174"/>
    </row>
    <row r="78" spans="2:21" s="1" customFormat="1" ht="30" customHeight="1">
      <c r="B78" s="48"/>
      <c r="C78" s="40" t="s">
        <v>19</v>
      </c>
      <c r="D78" s="49"/>
      <c r="E78" s="49"/>
      <c r="F78" s="158" t="str">
        <f>F6</f>
        <v>Ostravice-Staré Město, km 26,250 - 26,400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4"/>
      <c r="U78" s="174"/>
    </row>
    <row r="79" spans="2:21" s="1" customFormat="1" ht="36.95" customHeight="1">
      <c r="B79" s="48"/>
      <c r="C79" s="87" t="s">
        <v>122</v>
      </c>
      <c r="D79" s="49"/>
      <c r="E79" s="49"/>
      <c r="F79" s="89" t="str">
        <f>F7</f>
        <v>SO - 02 - Jímkování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4"/>
      <c r="U79" s="174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4"/>
      <c r="U80" s="174"/>
    </row>
    <row r="81" spans="2:21" s="1" customFormat="1" ht="18" customHeight="1">
      <c r="B81" s="48"/>
      <c r="C81" s="40" t="s">
        <v>25</v>
      </c>
      <c r="D81" s="49"/>
      <c r="E81" s="49"/>
      <c r="F81" s="35" t="str">
        <f>F9</f>
        <v>Staré Město</v>
      </c>
      <c r="G81" s="49"/>
      <c r="H81" s="49"/>
      <c r="I81" s="49"/>
      <c r="J81" s="49"/>
      <c r="K81" s="40" t="s">
        <v>27</v>
      </c>
      <c r="L81" s="49"/>
      <c r="M81" s="92" t="str">
        <f>IF(O9="","",O9)</f>
        <v>10. 3. 2017</v>
      </c>
      <c r="N81" s="92"/>
      <c r="O81" s="92"/>
      <c r="P81" s="92"/>
      <c r="Q81" s="49"/>
      <c r="R81" s="50"/>
      <c r="T81" s="174"/>
      <c r="U81" s="174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4"/>
      <c r="U82" s="174"/>
    </row>
    <row r="83" spans="2:21" s="1" customFormat="1" ht="13.5">
      <c r="B83" s="48"/>
      <c r="C83" s="40" t="s">
        <v>29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35</v>
      </c>
      <c r="L83" s="49"/>
      <c r="M83" s="35" t="str">
        <f>E18</f>
        <v>Ing. Dalibor Rajnoch</v>
      </c>
      <c r="N83" s="35"/>
      <c r="O83" s="35"/>
      <c r="P83" s="35"/>
      <c r="Q83" s="35"/>
      <c r="R83" s="50"/>
      <c r="T83" s="174"/>
      <c r="U83" s="174"/>
    </row>
    <row r="84" spans="2:21" s="1" customFormat="1" ht="14.4" customHeight="1">
      <c r="B84" s="48"/>
      <c r="C84" s="40" t="s">
        <v>33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38</v>
      </c>
      <c r="L84" s="49"/>
      <c r="M84" s="35" t="str">
        <f>E21</f>
        <v>Ing. Dalibor Rajnoch</v>
      </c>
      <c r="N84" s="35"/>
      <c r="O84" s="35"/>
      <c r="P84" s="35"/>
      <c r="Q84" s="35"/>
      <c r="R84" s="50"/>
      <c r="T84" s="174"/>
      <c r="U84" s="174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4"/>
      <c r="U85" s="174"/>
    </row>
    <row r="86" spans="2:21" s="1" customFormat="1" ht="29.25" customHeight="1">
      <c r="B86" s="48"/>
      <c r="C86" s="175" t="s">
        <v>126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5" t="s">
        <v>127</v>
      </c>
      <c r="O86" s="153"/>
      <c r="P86" s="153"/>
      <c r="Q86" s="153"/>
      <c r="R86" s="50"/>
      <c r="T86" s="174"/>
      <c r="U86" s="174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4"/>
      <c r="U87" s="174"/>
    </row>
    <row r="88" spans="2:47" s="1" customFormat="1" ht="29.25" customHeight="1">
      <c r="B88" s="48"/>
      <c r="C88" s="176" t="s">
        <v>128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N123</f>
        <v>0</v>
      </c>
      <c r="O88" s="177"/>
      <c r="P88" s="177"/>
      <c r="Q88" s="177"/>
      <c r="R88" s="50"/>
      <c r="T88" s="174"/>
      <c r="U88" s="174"/>
      <c r="AU88" s="24" t="s">
        <v>129</v>
      </c>
    </row>
    <row r="89" spans="2:21" s="6" customFormat="1" ht="24.95" customHeight="1">
      <c r="B89" s="178"/>
      <c r="C89" s="179"/>
      <c r="D89" s="180" t="s">
        <v>130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1">
        <f>N124</f>
        <v>0</v>
      </c>
      <c r="O89" s="179"/>
      <c r="P89" s="179"/>
      <c r="Q89" s="179"/>
      <c r="R89" s="182"/>
      <c r="T89" s="183"/>
      <c r="U89" s="183"/>
    </row>
    <row r="90" spans="2:21" s="7" customFormat="1" ht="19.9" customHeight="1">
      <c r="B90" s="184"/>
      <c r="C90" s="185"/>
      <c r="D90" s="138" t="s">
        <v>131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40">
        <f>N125</f>
        <v>0</v>
      </c>
      <c r="O90" s="185"/>
      <c r="P90" s="185"/>
      <c r="Q90" s="185"/>
      <c r="R90" s="186"/>
      <c r="T90" s="187"/>
      <c r="U90" s="187"/>
    </row>
    <row r="91" spans="2:21" s="7" customFormat="1" ht="19.9" customHeight="1">
      <c r="B91" s="184"/>
      <c r="C91" s="185"/>
      <c r="D91" s="138" t="s">
        <v>132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40">
        <f>N188</f>
        <v>0</v>
      </c>
      <c r="O91" s="185"/>
      <c r="P91" s="185"/>
      <c r="Q91" s="185"/>
      <c r="R91" s="186"/>
      <c r="T91" s="187"/>
      <c r="U91" s="187"/>
    </row>
    <row r="92" spans="2:21" s="7" customFormat="1" ht="19.9" customHeight="1">
      <c r="B92" s="184"/>
      <c r="C92" s="185"/>
      <c r="D92" s="138" t="s">
        <v>133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40">
        <f>N189</f>
        <v>0</v>
      </c>
      <c r="O92" s="185"/>
      <c r="P92" s="185"/>
      <c r="Q92" s="185"/>
      <c r="R92" s="186"/>
      <c r="T92" s="187"/>
      <c r="U92" s="187"/>
    </row>
    <row r="93" spans="2:21" s="7" customFormat="1" ht="19.9" customHeight="1">
      <c r="B93" s="184"/>
      <c r="C93" s="185"/>
      <c r="D93" s="138" t="s">
        <v>134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40">
        <f>N212</f>
        <v>0</v>
      </c>
      <c r="O93" s="185"/>
      <c r="P93" s="185"/>
      <c r="Q93" s="185"/>
      <c r="R93" s="186"/>
      <c r="T93" s="187"/>
      <c r="U93" s="187"/>
    </row>
    <row r="94" spans="2:21" s="7" customFormat="1" ht="19.9" customHeight="1">
      <c r="B94" s="184"/>
      <c r="C94" s="185"/>
      <c r="D94" s="138" t="s">
        <v>136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40">
        <f>N223</f>
        <v>0</v>
      </c>
      <c r="O94" s="185"/>
      <c r="P94" s="185"/>
      <c r="Q94" s="185"/>
      <c r="R94" s="186"/>
      <c r="T94" s="187"/>
      <c r="U94" s="187"/>
    </row>
    <row r="95" spans="2:21" s="7" customFormat="1" ht="19.9" customHeight="1">
      <c r="B95" s="184"/>
      <c r="C95" s="185"/>
      <c r="D95" s="138" t="s">
        <v>137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40">
        <f>N225</f>
        <v>0</v>
      </c>
      <c r="O95" s="185"/>
      <c r="P95" s="185"/>
      <c r="Q95" s="185"/>
      <c r="R95" s="186"/>
      <c r="T95" s="187"/>
      <c r="U95" s="187"/>
    </row>
    <row r="96" spans="2:21" s="6" customFormat="1" ht="21.8" customHeight="1">
      <c r="B96" s="178"/>
      <c r="C96" s="179"/>
      <c r="D96" s="180" t="s">
        <v>138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88">
        <f>N227</f>
        <v>0</v>
      </c>
      <c r="O96" s="179"/>
      <c r="P96" s="179"/>
      <c r="Q96" s="179"/>
      <c r="R96" s="182"/>
      <c r="T96" s="183"/>
      <c r="U96" s="183"/>
    </row>
    <row r="97" spans="2:21" s="1" customFormat="1" ht="21.8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  <c r="T97" s="174"/>
      <c r="U97" s="174"/>
    </row>
    <row r="98" spans="2:21" s="1" customFormat="1" ht="29.25" customHeight="1">
      <c r="B98" s="48"/>
      <c r="C98" s="176" t="s">
        <v>139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77">
        <f>ROUND(N99+N100+N101+N102+N103+N104,2)</f>
        <v>0</v>
      </c>
      <c r="O98" s="189"/>
      <c r="P98" s="189"/>
      <c r="Q98" s="189"/>
      <c r="R98" s="50"/>
      <c r="T98" s="190"/>
      <c r="U98" s="191" t="s">
        <v>43</v>
      </c>
    </row>
    <row r="99" spans="2:65" s="1" customFormat="1" ht="18" customHeight="1">
      <c r="B99" s="48"/>
      <c r="C99" s="49"/>
      <c r="D99" s="145" t="s">
        <v>140</v>
      </c>
      <c r="E99" s="138"/>
      <c r="F99" s="138"/>
      <c r="G99" s="138"/>
      <c r="H99" s="138"/>
      <c r="I99" s="49"/>
      <c r="J99" s="49"/>
      <c r="K99" s="49"/>
      <c r="L99" s="49"/>
      <c r="M99" s="49"/>
      <c r="N99" s="139">
        <f>ROUND(N88*T99,2)</f>
        <v>0</v>
      </c>
      <c r="O99" s="140"/>
      <c r="P99" s="140"/>
      <c r="Q99" s="140"/>
      <c r="R99" s="50"/>
      <c r="S99" s="192"/>
      <c r="T99" s="193"/>
      <c r="U99" s="194" t="s">
        <v>44</v>
      </c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5" t="s">
        <v>141</v>
      </c>
      <c r="AZ99" s="192"/>
      <c r="BA99" s="192"/>
      <c r="BB99" s="192"/>
      <c r="BC99" s="192"/>
      <c r="BD99" s="192"/>
      <c r="BE99" s="196">
        <f>IF(U99="základní",N99,0)</f>
        <v>0</v>
      </c>
      <c r="BF99" s="196">
        <f>IF(U99="snížená",N99,0)</f>
        <v>0</v>
      </c>
      <c r="BG99" s="196">
        <f>IF(U99="zákl. přenesená",N99,0)</f>
        <v>0</v>
      </c>
      <c r="BH99" s="196">
        <f>IF(U99="sníž. přenesená",N99,0)</f>
        <v>0</v>
      </c>
      <c r="BI99" s="196">
        <f>IF(U99="nulová",N99,0)</f>
        <v>0</v>
      </c>
      <c r="BJ99" s="195" t="s">
        <v>87</v>
      </c>
      <c r="BK99" s="192"/>
      <c r="BL99" s="192"/>
      <c r="BM99" s="192"/>
    </row>
    <row r="100" spans="2:65" s="1" customFormat="1" ht="18" customHeight="1">
      <c r="B100" s="48"/>
      <c r="C100" s="49"/>
      <c r="D100" s="145" t="s">
        <v>142</v>
      </c>
      <c r="E100" s="138"/>
      <c r="F100" s="138"/>
      <c r="G100" s="138"/>
      <c r="H100" s="138"/>
      <c r="I100" s="49"/>
      <c r="J100" s="49"/>
      <c r="K100" s="49"/>
      <c r="L100" s="49"/>
      <c r="M100" s="49"/>
      <c r="N100" s="139">
        <f>ROUND(N88*T100,2)</f>
        <v>0</v>
      </c>
      <c r="O100" s="140"/>
      <c r="P100" s="140"/>
      <c r="Q100" s="140"/>
      <c r="R100" s="50"/>
      <c r="S100" s="192"/>
      <c r="T100" s="193"/>
      <c r="U100" s="194" t="s">
        <v>44</v>
      </c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5" t="s">
        <v>141</v>
      </c>
      <c r="AZ100" s="192"/>
      <c r="BA100" s="192"/>
      <c r="BB100" s="192"/>
      <c r="BC100" s="192"/>
      <c r="BD100" s="192"/>
      <c r="BE100" s="196">
        <f>IF(U100="základní",N100,0)</f>
        <v>0</v>
      </c>
      <c r="BF100" s="196">
        <f>IF(U100="snížená",N100,0)</f>
        <v>0</v>
      </c>
      <c r="BG100" s="196">
        <f>IF(U100="zákl. přenesená",N100,0)</f>
        <v>0</v>
      </c>
      <c r="BH100" s="196">
        <f>IF(U100="sníž. přenesená",N100,0)</f>
        <v>0</v>
      </c>
      <c r="BI100" s="196">
        <f>IF(U100="nulová",N100,0)</f>
        <v>0</v>
      </c>
      <c r="BJ100" s="195" t="s">
        <v>87</v>
      </c>
      <c r="BK100" s="192"/>
      <c r="BL100" s="192"/>
      <c r="BM100" s="192"/>
    </row>
    <row r="101" spans="2:65" s="1" customFormat="1" ht="18" customHeight="1">
      <c r="B101" s="48"/>
      <c r="C101" s="49"/>
      <c r="D101" s="145" t="s">
        <v>143</v>
      </c>
      <c r="E101" s="138"/>
      <c r="F101" s="138"/>
      <c r="G101" s="138"/>
      <c r="H101" s="138"/>
      <c r="I101" s="49"/>
      <c r="J101" s="49"/>
      <c r="K101" s="49"/>
      <c r="L101" s="49"/>
      <c r="M101" s="49"/>
      <c r="N101" s="139">
        <f>ROUND(N88*T101,2)</f>
        <v>0</v>
      </c>
      <c r="O101" s="140"/>
      <c r="P101" s="140"/>
      <c r="Q101" s="140"/>
      <c r="R101" s="50"/>
      <c r="S101" s="192"/>
      <c r="T101" s="193"/>
      <c r="U101" s="194" t="s">
        <v>44</v>
      </c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5" t="s">
        <v>141</v>
      </c>
      <c r="AZ101" s="192"/>
      <c r="BA101" s="192"/>
      <c r="BB101" s="192"/>
      <c r="BC101" s="192"/>
      <c r="BD101" s="192"/>
      <c r="BE101" s="196">
        <f>IF(U101="základní",N101,0)</f>
        <v>0</v>
      </c>
      <c r="BF101" s="196">
        <f>IF(U101="snížená",N101,0)</f>
        <v>0</v>
      </c>
      <c r="BG101" s="196">
        <f>IF(U101="zákl. přenesená",N101,0)</f>
        <v>0</v>
      </c>
      <c r="BH101" s="196">
        <f>IF(U101="sníž. přenesená",N101,0)</f>
        <v>0</v>
      </c>
      <c r="BI101" s="196">
        <f>IF(U101="nulová",N101,0)</f>
        <v>0</v>
      </c>
      <c r="BJ101" s="195" t="s">
        <v>87</v>
      </c>
      <c r="BK101" s="192"/>
      <c r="BL101" s="192"/>
      <c r="BM101" s="192"/>
    </row>
    <row r="102" spans="2:65" s="1" customFormat="1" ht="18" customHeight="1">
      <c r="B102" s="48"/>
      <c r="C102" s="49"/>
      <c r="D102" s="145" t="s">
        <v>144</v>
      </c>
      <c r="E102" s="138"/>
      <c r="F102" s="138"/>
      <c r="G102" s="138"/>
      <c r="H102" s="138"/>
      <c r="I102" s="49"/>
      <c r="J102" s="49"/>
      <c r="K102" s="49"/>
      <c r="L102" s="49"/>
      <c r="M102" s="49"/>
      <c r="N102" s="139">
        <f>ROUND(N88*T102,2)</f>
        <v>0</v>
      </c>
      <c r="O102" s="140"/>
      <c r="P102" s="140"/>
      <c r="Q102" s="140"/>
      <c r="R102" s="50"/>
      <c r="S102" s="192"/>
      <c r="T102" s="193"/>
      <c r="U102" s="194" t="s">
        <v>44</v>
      </c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5" t="s">
        <v>141</v>
      </c>
      <c r="AZ102" s="192"/>
      <c r="BA102" s="192"/>
      <c r="BB102" s="192"/>
      <c r="BC102" s="192"/>
      <c r="BD102" s="192"/>
      <c r="BE102" s="196">
        <f>IF(U102="základní",N102,0)</f>
        <v>0</v>
      </c>
      <c r="BF102" s="196">
        <f>IF(U102="snížená",N102,0)</f>
        <v>0</v>
      </c>
      <c r="BG102" s="196">
        <f>IF(U102="zákl. přenesená",N102,0)</f>
        <v>0</v>
      </c>
      <c r="BH102" s="196">
        <f>IF(U102="sníž. přenesená",N102,0)</f>
        <v>0</v>
      </c>
      <c r="BI102" s="196">
        <f>IF(U102="nulová",N102,0)</f>
        <v>0</v>
      </c>
      <c r="BJ102" s="195" t="s">
        <v>87</v>
      </c>
      <c r="BK102" s="192"/>
      <c r="BL102" s="192"/>
      <c r="BM102" s="192"/>
    </row>
    <row r="103" spans="2:65" s="1" customFormat="1" ht="18" customHeight="1">
      <c r="B103" s="48"/>
      <c r="C103" s="49"/>
      <c r="D103" s="145" t="s">
        <v>145</v>
      </c>
      <c r="E103" s="138"/>
      <c r="F103" s="138"/>
      <c r="G103" s="138"/>
      <c r="H103" s="138"/>
      <c r="I103" s="49"/>
      <c r="J103" s="49"/>
      <c r="K103" s="49"/>
      <c r="L103" s="49"/>
      <c r="M103" s="49"/>
      <c r="N103" s="139">
        <f>ROUND(N88*T103,2)</f>
        <v>0</v>
      </c>
      <c r="O103" s="140"/>
      <c r="P103" s="140"/>
      <c r="Q103" s="140"/>
      <c r="R103" s="50"/>
      <c r="S103" s="192"/>
      <c r="T103" s="193"/>
      <c r="U103" s="194" t="s">
        <v>44</v>
      </c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5" t="s">
        <v>141</v>
      </c>
      <c r="AZ103" s="192"/>
      <c r="BA103" s="192"/>
      <c r="BB103" s="192"/>
      <c r="BC103" s="192"/>
      <c r="BD103" s="192"/>
      <c r="BE103" s="196">
        <f>IF(U103="základní",N103,0)</f>
        <v>0</v>
      </c>
      <c r="BF103" s="196">
        <f>IF(U103="snížená",N103,0)</f>
        <v>0</v>
      </c>
      <c r="BG103" s="196">
        <f>IF(U103="zákl. přenesená",N103,0)</f>
        <v>0</v>
      </c>
      <c r="BH103" s="196">
        <f>IF(U103="sníž. přenesená",N103,0)</f>
        <v>0</v>
      </c>
      <c r="BI103" s="196">
        <f>IF(U103="nulová",N103,0)</f>
        <v>0</v>
      </c>
      <c r="BJ103" s="195" t="s">
        <v>87</v>
      </c>
      <c r="BK103" s="192"/>
      <c r="BL103" s="192"/>
      <c r="BM103" s="192"/>
    </row>
    <row r="104" spans="2:65" s="1" customFormat="1" ht="18" customHeight="1">
      <c r="B104" s="48"/>
      <c r="C104" s="49"/>
      <c r="D104" s="138" t="s">
        <v>146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139">
        <f>ROUND(N88*T104,2)</f>
        <v>0</v>
      </c>
      <c r="O104" s="140"/>
      <c r="P104" s="140"/>
      <c r="Q104" s="140"/>
      <c r="R104" s="50"/>
      <c r="S104" s="192"/>
      <c r="T104" s="197"/>
      <c r="U104" s="198" t="s">
        <v>44</v>
      </c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5" t="s">
        <v>147</v>
      </c>
      <c r="AZ104" s="192"/>
      <c r="BA104" s="192"/>
      <c r="BB104" s="192"/>
      <c r="BC104" s="192"/>
      <c r="BD104" s="192"/>
      <c r="BE104" s="196">
        <f>IF(U104="základní",N104,0)</f>
        <v>0</v>
      </c>
      <c r="BF104" s="196">
        <f>IF(U104="snížená",N104,0)</f>
        <v>0</v>
      </c>
      <c r="BG104" s="196">
        <f>IF(U104="zákl. přenesená",N104,0)</f>
        <v>0</v>
      </c>
      <c r="BH104" s="196">
        <f>IF(U104="sníž. přenesená",N104,0)</f>
        <v>0</v>
      </c>
      <c r="BI104" s="196">
        <f>IF(U104="nulová",N104,0)</f>
        <v>0</v>
      </c>
      <c r="BJ104" s="195" t="s">
        <v>87</v>
      </c>
      <c r="BK104" s="192"/>
      <c r="BL104" s="192"/>
      <c r="BM104" s="192"/>
    </row>
    <row r="105" spans="2:21" s="1" customFormat="1" ht="13.5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0"/>
      <c r="T105" s="174"/>
      <c r="U105" s="174"/>
    </row>
    <row r="106" spans="2:21" s="1" customFormat="1" ht="29.25" customHeight="1">
      <c r="B106" s="48"/>
      <c r="C106" s="152" t="s">
        <v>109</v>
      </c>
      <c r="D106" s="153"/>
      <c r="E106" s="153"/>
      <c r="F106" s="153"/>
      <c r="G106" s="153"/>
      <c r="H106" s="153"/>
      <c r="I106" s="153"/>
      <c r="J106" s="153"/>
      <c r="K106" s="153"/>
      <c r="L106" s="154">
        <f>ROUND(SUM(N88+N98),2)</f>
        <v>0</v>
      </c>
      <c r="M106" s="154"/>
      <c r="N106" s="154"/>
      <c r="O106" s="154"/>
      <c r="P106" s="154"/>
      <c r="Q106" s="154"/>
      <c r="R106" s="50"/>
      <c r="T106" s="174"/>
      <c r="U106" s="174"/>
    </row>
    <row r="107" spans="2:21" s="1" customFormat="1" ht="6.95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9"/>
      <c r="T107" s="174"/>
      <c r="U107" s="174"/>
    </row>
    <row r="111" spans="2:18" s="1" customFormat="1" ht="6.95" customHeight="1">
      <c r="B111" s="80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2"/>
    </row>
    <row r="112" spans="2:18" s="1" customFormat="1" ht="36.95" customHeight="1">
      <c r="B112" s="48"/>
      <c r="C112" s="29" t="s">
        <v>148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30" customHeight="1">
      <c r="B114" s="48"/>
      <c r="C114" s="40" t="s">
        <v>19</v>
      </c>
      <c r="D114" s="49"/>
      <c r="E114" s="49"/>
      <c r="F114" s="158" t="str">
        <f>F6</f>
        <v>Ostravice-Staré Město, km 26,250 - 26,400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9"/>
      <c r="R114" s="50"/>
    </row>
    <row r="115" spans="2:18" s="1" customFormat="1" ht="36.95" customHeight="1">
      <c r="B115" s="48"/>
      <c r="C115" s="87" t="s">
        <v>122</v>
      </c>
      <c r="D115" s="49"/>
      <c r="E115" s="49"/>
      <c r="F115" s="89" t="str">
        <f>F7</f>
        <v>SO - 02 - Jímkování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8" customHeight="1">
      <c r="B117" s="48"/>
      <c r="C117" s="40" t="s">
        <v>25</v>
      </c>
      <c r="D117" s="49"/>
      <c r="E117" s="49"/>
      <c r="F117" s="35" t="str">
        <f>F9</f>
        <v>Staré Město</v>
      </c>
      <c r="G117" s="49"/>
      <c r="H117" s="49"/>
      <c r="I117" s="49"/>
      <c r="J117" s="49"/>
      <c r="K117" s="40" t="s">
        <v>27</v>
      </c>
      <c r="L117" s="49"/>
      <c r="M117" s="92" t="str">
        <f>IF(O9="","",O9)</f>
        <v>10. 3. 2017</v>
      </c>
      <c r="N117" s="92"/>
      <c r="O117" s="92"/>
      <c r="P117" s="92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3.5">
      <c r="B119" s="48"/>
      <c r="C119" s="40" t="s">
        <v>29</v>
      </c>
      <c r="D119" s="49"/>
      <c r="E119" s="49"/>
      <c r="F119" s="35" t="str">
        <f>E12</f>
        <v xml:space="preserve"> </v>
      </c>
      <c r="G119" s="49"/>
      <c r="H119" s="49"/>
      <c r="I119" s="49"/>
      <c r="J119" s="49"/>
      <c r="K119" s="40" t="s">
        <v>35</v>
      </c>
      <c r="L119" s="49"/>
      <c r="M119" s="35" t="str">
        <f>E18</f>
        <v>Ing. Dalibor Rajnoch</v>
      </c>
      <c r="N119" s="35"/>
      <c r="O119" s="35"/>
      <c r="P119" s="35"/>
      <c r="Q119" s="35"/>
      <c r="R119" s="50"/>
    </row>
    <row r="120" spans="2:18" s="1" customFormat="1" ht="14.4" customHeight="1">
      <c r="B120" s="48"/>
      <c r="C120" s="40" t="s">
        <v>33</v>
      </c>
      <c r="D120" s="49"/>
      <c r="E120" s="49"/>
      <c r="F120" s="35" t="str">
        <f>IF(E15="","",E15)</f>
        <v>Vyplň údaj</v>
      </c>
      <c r="G120" s="49"/>
      <c r="H120" s="49"/>
      <c r="I120" s="49"/>
      <c r="J120" s="49"/>
      <c r="K120" s="40" t="s">
        <v>38</v>
      </c>
      <c r="L120" s="49"/>
      <c r="M120" s="35" t="str">
        <f>E21</f>
        <v>Ing. Dalibor Rajnoch</v>
      </c>
      <c r="N120" s="35"/>
      <c r="O120" s="35"/>
      <c r="P120" s="35"/>
      <c r="Q120" s="35"/>
      <c r="R120" s="50"/>
    </row>
    <row r="121" spans="2:18" s="1" customFormat="1" ht="10.3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27" s="8" customFormat="1" ht="29.25" customHeight="1">
      <c r="B122" s="199"/>
      <c r="C122" s="200" t="s">
        <v>149</v>
      </c>
      <c r="D122" s="201" t="s">
        <v>150</v>
      </c>
      <c r="E122" s="201" t="s">
        <v>61</v>
      </c>
      <c r="F122" s="201" t="s">
        <v>151</v>
      </c>
      <c r="G122" s="201"/>
      <c r="H122" s="201"/>
      <c r="I122" s="201"/>
      <c r="J122" s="201" t="s">
        <v>152</v>
      </c>
      <c r="K122" s="201" t="s">
        <v>153</v>
      </c>
      <c r="L122" s="201" t="s">
        <v>154</v>
      </c>
      <c r="M122" s="201"/>
      <c r="N122" s="201" t="s">
        <v>127</v>
      </c>
      <c r="O122" s="201"/>
      <c r="P122" s="201"/>
      <c r="Q122" s="202"/>
      <c r="R122" s="203"/>
      <c r="T122" s="108" t="s">
        <v>155</v>
      </c>
      <c r="U122" s="109" t="s">
        <v>43</v>
      </c>
      <c r="V122" s="109" t="s">
        <v>156</v>
      </c>
      <c r="W122" s="109" t="s">
        <v>157</v>
      </c>
      <c r="X122" s="109" t="s">
        <v>158</v>
      </c>
      <c r="Y122" s="109" t="s">
        <v>159</v>
      </c>
      <c r="Z122" s="109" t="s">
        <v>160</v>
      </c>
      <c r="AA122" s="110" t="s">
        <v>161</v>
      </c>
    </row>
    <row r="123" spans="2:63" s="1" customFormat="1" ht="29.25" customHeight="1">
      <c r="B123" s="48"/>
      <c r="C123" s="112" t="s">
        <v>124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204">
        <f>BK123</f>
        <v>0</v>
      </c>
      <c r="O123" s="205"/>
      <c r="P123" s="205"/>
      <c r="Q123" s="205"/>
      <c r="R123" s="50"/>
      <c r="T123" s="111"/>
      <c r="U123" s="69"/>
      <c r="V123" s="69"/>
      <c r="W123" s="206">
        <f>W124+W227</f>
        <v>0</v>
      </c>
      <c r="X123" s="69"/>
      <c r="Y123" s="206">
        <f>Y124+Y227</f>
        <v>624.2578834</v>
      </c>
      <c r="Z123" s="69"/>
      <c r="AA123" s="207">
        <f>AA124+AA227</f>
        <v>66.03</v>
      </c>
      <c r="AT123" s="24" t="s">
        <v>78</v>
      </c>
      <c r="AU123" s="24" t="s">
        <v>129</v>
      </c>
      <c r="BK123" s="208">
        <f>BK124+BK227</f>
        <v>0</v>
      </c>
    </row>
    <row r="124" spans="2:63" s="9" customFormat="1" ht="37.4" customHeight="1">
      <c r="B124" s="209"/>
      <c r="C124" s="210"/>
      <c r="D124" s="211" t="s">
        <v>130</v>
      </c>
      <c r="E124" s="211"/>
      <c r="F124" s="211"/>
      <c r="G124" s="211"/>
      <c r="H124" s="211"/>
      <c r="I124" s="211"/>
      <c r="J124" s="211"/>
      <c r="K124" s="211"/>
      <c r="L124" s="211"/>
      <c r="M124" s="211"/>
      <c r="N124" s="188">
        <f>BK124</f>
        <v>0</v>
      </c>
      <c r="O124" s="181"/>
      <c r="P124" s="181"/>
      <c r="Q124" s="181"/>
      <c r="R124" s="212"/>
      <c r="T124" s="213"/>
      <c r="U124" s="210"/>
      <c r="V124" s="210"/>
      <c r="W124" s="214">
        <f>W125+W188+W189+W212+W223+W225</f>
        <v>0</v>
      </c>
      <c r="X124" s="210"/>
      <c r="Y124" s="214">
        <f>Y125+Y188+Y189+Y212+Y223+Y225</f>
        <v>624.2578834</v>
      </c>
      <c r="Z124" s="210"/>
      <c r="AA124" s="215">
        <f>AA125+AA188+AA189+AA212+AA223+AA225</f>
        <v>66.03</v>
      </c>
      <c r="AR124" s="216" t="s">
        <v>87</v>
      </c>
      <c r="AT124" s="217" t="s">
        <v>78</v>
      </c>
      <c r="AU124" s="217" t="s">
        <v>79</v>
      </c>
      <c r="AY124" s="216" t="s">
        <v>162</v>
      </c>
      <c r="BK124" s="218">
        <f>BK125+BK188+BK189+BK212+BK223+BK225</f>
        <v>0</v>
      </c>
    </row>
    <row r="125" spans="2:63" s="9" customFormat="1" ht="19.9" customHeight="1">
      <c r="B125" s="209"/>
      <c r="C125" s="210"/>
      <c r="D125" s="219" t="s">
        <v>131</v>
      </c>
      <c r="E125" s="219"/>
      <c r="F125" s="219"/>
      <c r="G125" s="219"/>
      <c r="H125" s="219"/>
      <c r="I125" s="219"/>
      <c r="J125" s="219"/>
      <c r="K125" s="219"/>
      <c r="L125" s="219"/>
      <c r="M125" s="219"/>
      <c r="N125" s="220">
        <f>BK125</f>
        <v>0</v>
      </c>
      <c r="O125" s="221"/>
      <c r="P125" s="221"/>
      <c r="Q125" s="221"/>
      <c r="R125" s="212"/>
      <c r="T125" s="213"/>
      <c r="U125" s="210"/>
      <c r="V125" s="210"/>
      <c r="W125" s="214">
        <f>SUM(W126:W187)</f>
        <v>0</v>
      </c>
      <c r="X125" s="210"/>
      <c r="Y125" s="214">
        <f>SUM(Y126:Y187)</f>
        <v>2.14404</v>
      </c>
      <c r="Z125" s="210"/>
      <c r="AA125" s="215">
        <f>SUM(AA126:AA187)</f>
        <v>66.03</v>
      </c>
      <c r="AR125" s="216" t="s">
        <v>87</v>
      </c>
      <c r="AT125" s="217" t="s">
        <v>78</v>
      </c>
      <c r="AU125" s="217" t="s">
        <v>87</v>
      </c>
      <c r="AY125" s="216" t="s">
        <v>162</v>
      </c>
      <c r="BK125" s="218">
        <f>SUM(BK126:BK187)</f>
        <v>0</v>
      </c>
    </row>
    <row r="126" spans="2:65" s="1" customFormat="1" ht="25.5" customHeight="1">
      <c r="B126" s="48"/>
      <c r="C126" s="222" t="s">
        <v>87</v>
      </c>
      <c r="D126" s="222" t="s">
        <v>163</v>
      </c>
      <c r="E126" s="223" t="s">
        <v>164</v>
      </c>
      <c r="F126" s="224" t="s">
        <v>165</v>
      </c>
      <c r="G126" s="224"/>
      <c r="H126" s="224"/>
      <c r="I126" s="224"/>
      <c r="J126" s="225" t="s">
        <v>166</v>
      </c>
      <c r="K126" s="226">
        <v>186</v>
      </c>
      <c r="L126" s="227">
        <v>0</v>
      </c>
      <c r="M126" s="228"/>
      <c r="N126" s="229">
        <f>ROUND(L126*K126,2)</f>
        <v>0</v>
      </c>
      <c r="O126" s="229"/>
      <c r="P126" s="229"/>
      <c r="Q126" s="229"/>
      <c r="R126" s="50"/>
      <c r="T126" s="230" t="s">
        <v>22</v>
      </c>
      <c r="U126" s="58" t="s">
        <v>44</v>
      </c>
      <c r="V126" s="49"/>
      <c r="W126" s="231">
        <f>V126*K126</f>
        <v>0</v>
      </c>
      <c r="X126" s="231">
        <v>0</v>
      </c>
      <c r="Y126" s="231">
        <f>X126*K126</f>
        <v>0</v>
      </c>
      <c r="Z126" s="231">
        <v>0.355</v>
      </c>
      <c r="AA126" s="232">
        <f>Z126*K126</f>
        <v>66.03</v>
      </c>
      <c r="AR126" s="24" t="s">
        <v>167</v>
      </c>
      <c r="AT126" s="24" t="s">
        <v>163</v>
      </c>
      <c r="AU126" s="24" t="s">
        <v>118</v>
      </c>
      <c r="AY126" s="24" t="s">
        <v>162</v>
      </c>
      <c r="BE126" s="144">
        <f>IF(U126="základní",N126,0)</f>
        <v>0</v>
      </c>
      <c r="BF126" s="144">
        <f>IF(U126="snížená",N126,0)</f>
        <v>0</v>
      </c>
      <c r="BG126" s="144">
        <f>IF(U126="zákl. přenesená",N126,0)</f>
        <v>0</v>
      </c>
      <c r="BH126" s="144">
        <f>IF(U126="sníž. přenesená",N126,0)</f>
        <v>0</v>
      </c>
      <c r="BI126" s="144">
        <f>IF(U126="nulová",N126,0)</f>
        <v>0</v>
      </c>
      <c r="BJ126" s="24" t="s">
        <v>87</v>
      </c>
      <c r="BK126" s="144">
        <f>ROUND(L126*K126,2)</f>
        <v>0</v>
      </c>
      <c r="BL126" s="24" t="s">
        <v>167</v>
      </c>
      <c r="BM126" s="24" t="s">
        <v>339</v>
      </c>
    </row>
    <row r="127" spans="2:51" s="10" customFormat="1" ht="16.5" customHeight="1">
      <c r="B127" s="233"/>
      <c r="C127" s="234"/>
      <c r="D127" s="234"/>
      <c r="E127" s="235" t="s">
        <v>22</v>
      </c>
      <c r="F127" s="236" t="s">
        <v>340</v>
      </c>
      <c r="G127" s="237"/>
      <c r="H127" s="237"/>
      <c r="I127" s="237"/>
      <c r="J127" s="234"/>
      <c r="K127" s="235" t="s">
        <v>22</v>
      </c>
      <c r="L127" s="234"/>
      <c r="M127" s="234"/>
      <c r="N127" s="234"/>
      <c r="O127" s="234"/>
      <c r="P127" s="234"/>
      <c r="Q127" s="234"/>
      <c r="R127" s="238"/>
      <c r="T127" s="239"/>
      <c r="U127" s="234"/>
      <c r="V127" s="234"/>
      <c r="W127" s="234"/>
      <c r="X127" s="234"/>
      <c r="Y127" s="234"/>
      <c r="Z127" s="234"/>
      <c r="AA127" s="240"/>
      <c r="AT127" s="241" t="s">
        <v>170</v>
      </c>
      <c r="AU127" s="241" t="s">
        <v>118</v>
      </c>
      <c r="AV127" s="10" t="s">
        <v>87</v>
      </c>
      <c r="AW127" s="10" t="s">
        <v>37</v>
      </c>
      <c r="AX127" s="10" t="s">
        <v>79</v>
      </c>
      <c r="AY127" s="241" t="s">
        <v>162</v>
      </c>
    </row>
    <row r="128" spans="2:51" s="11" customFormat="1" ht="16.5" customHeight="1">
      <c r="B128" s="242"/>
      <c r="C128" s="243"/>
      <c r="D128" s="243"/>
      <c r="E128" s="244" t="s">
        <v>22</v>
      </c>
      <c r="F128" s="245" t="s">
        <v>341</v>
      </c>
      <c r="G128" s="243"/>
      <c r="H128" s="243"/>
      <c r="I128" s="243"/>
      <c r="J128" s="243"/>
      <c r="K128" s="246">
        <v>145.5</v>
      </c>
      <c r="L128" s="243"/>
      <c r="M128" s="243"/>
      <c r="N128" s="243"/>
      <c r="O128" s="243"/>
      <c r="P128" s="243"/>
      <c r="Q128" s="243"/>
      <c r="R128" s="247"/>
      <c r="T128" s="248"/>
      <c r="U128" s="243"/>
      <c r="V128" s="243"/>
      <c r="W128" s="243"/>
      <c r="X128" s="243"/>
      <c r="Y128" s="243"/>
      <c r="Z128" s="243"/>
      <c r="AA128" s="249"/>
      <c r="AT128" s="250" t="s">
        <v>170</v>
      </c>
      <c r="AU128" s="250" t="s">
        <v>118</v>
      </c>
      <c r="AV128" s="11" t="s">
        <v>118</v>
      </c>
      <c r="AW128" s="11" t="s">
        <v>37</v>
      </c>
      <c r="AX128" s="11" t="s">
        <v>79</v>
      </c>
      <c r="AY128" s="250" t="s">
        <v>162</v>
      </c>
    </row>
    <row r="129" spans="2:51" s="10" customFormat="1" ht="16.5" customHeight="1">
      <c r="B129" s="233"/>
      <c r="C129" s="234"/>
      <c r="D129" s="234"/>
      <c r="E129" s="235" t="s">
        <v>22</v>
      </c>
      <c r="F129" s="260" t="s">
        <v>342</v>
      </c>
      <c r="G129" s="234"/>
      <c r="H129" s="234"/>
      <c r="I129" s="234"/>
      <c r="J129" s="234"/>
      <c r="K129" s="235" t="s">
        <v>22</v>
      </c>
      <c r="L129" s="234"/>
      <c r="M129" s="234"/>
      <c r="N129" s="234"/>
      <c r="O129" s="234"/>
      <c r="P129" s="234"/>
      <c r="Q129" s="234"/>
      <c r="R129" s="238"/>
      <c r="T129" s="239"/>
      <c r="U129" s="234"/>
      <c r="V129" s="234"/>
      <c r="W129" s="234"/>
      <c r="X129" s="234"/>
      <c r="Y129" s="234"/>
      <c r="Z129" s="234"/>
      <c r="AA129" s="240"/>
      <c r="AT129" s="241" t="s">
        <v>170</v>
      </c>
      <c r="AU129" s="241" t="s">
        <v>118</v>
      </c>
      <c r="AV129" s="10" t="s">
        <v>87</v>
      </c>
      <c r="AW129" s="10" t="s">
        <v>37</v>
      </c>
      <c r="AX129" s="10" t="s">
        <v>79</v>
      </c>
      <c r="AY129" s="241" t="s">
        <v>162</v>
      </c>
    </row>
    <row r="130" spans="2:51" s="11" customFormat="1" ht="16.5" customHeight="1">
      <c r="B130" s="242"/>
      <c r="C130" s="243"/>
      <c r="D130" s="243"/>
      <c r="E130" s="244" t="s">
        <v>22</v>
      </c>
      <c r="F130" s="245" t="s">
        <v>343</v>
      </c>
      <c r="G130" s="243"/>
      <c r="H130" s="243"/>
      <c r="I130" s="243"/>
      <c r="J130" s="243"/>
      <c r="K130" s="246">
        <v>40.5</v>
      </c>
      <c r="L130" s="243"/>
      <c r="M130" s="243"/>
      <c r="N130" s="243"/>
      <c r="O130" s="243"/>
      <c r="P130" s="243"/>
      <c r="Q130" s="243"/>
      <c r="R130" s="247"/>
      <c r="T130" s="248"/>
      <c r="U130" s="243"/>
      <c r="V130" s="243"/>
      <c r="W130" s="243"/>
      <c r="X130" s="243"/>
      <c r="Y130" s="243"/>
      <c r="Z130" s="243"/>
      <c r="AA130" s="249"/>
      <c r="AT130" s="250" t="s">
        <v>170</v>
      </c>
      <c r="AU130" s="250" t="s">
        <v>118</v>
      </c>
      <c r="AV130" s="11" t="s">
        <v>118</v>
      </c>
      <c r="AW130" s="11" t="s">
        <v>37</v>
      </c>
      <c r="AX130" s="11" t="s">
        <v>79</v>
      </c>
      <c r="AY130" s="250" t="s">
        <v>162</v>
      </c>
    </row>
    <row r="131" spans="2:51" s="12" customFormat="1" ht="16.5" customHeight="1">
      <c r="B131" s="251"/>
      <c r="C131" s="252"/>
      <c r="D131" s="252"/>
      <c r="E131" s="253" t="s">
        <v>327</v>
      </c>
      <c r="F131" s="254" t="s">
        <v>172</v>
      </c>
      <c r="G131" s="252"/>
      <c r="H131" s="252"/>
      <c r="I131" s="252"/>
      <c r="J131" s="252"/>
      <c r="K131" s="255">
        <v>186</v>
      </c>
      <c r="L131" s="252"/>
      <c r="M131" s="252"/>
      <c r="N131" s="252"/>
      <c r="O131" s="252"/>
      <c r="P131" s="252"/>
      <c r="Q131" s="252"/>
      <c r="R131" s="256"/>
      <c r="T131" s="257"/>
      <c r="U131" s="252"/>
      <c r="V131" s="252"/>
      <c r="W131" s="252"/>
      <c r="X131" s="252"/>
      <c r="Y131" s="252"/>
      <c r="Z131" s="252"/>
      <c r="AA131" s="258"/>
      <c r="AT131" s="259" t="s">
        <v>170</v>
      </c>
      <c r="AU131" s="259" t="s">
        <v>118</v>
      </c>
      <c r="AV131" s="12" t="s">
        <v>167</v>
      </c>
      <c r="AW131" s="12" t="s">
        <v>37</v>
      </c>
      <c r="AX131" s="12" t="s">
        <v>87</v>
      </c>
      <c r="AY131" s="259" t="s">
        <v>162</v>
      </c>
    </row>
    <row r="132" spans="2:65" s="1" customFormat="1" ht="16.5" customHeight="1">
      <c r="B132" s="48"/>
      <c r="C132" s="222" t="s">
        <v>118</v>
      </c>
      <c r="D132" s="222" t="s">
        <v>163</v>
      </c>
      <c r="E132" s="223" t="s">
        <v>173</v>
      </c>
      <c r="F132" s="224" t="s">
        <v>174</v>
      </c>
      <c r="G132" s="224"/>
      <c r="H132" s="224"/>
      <c r="I132" s="224"/>
      <c r="J132" s="225" t="s">
        <v>175</v>
      </c>
      <c r="K132" s="226">
        <v>243.105</v>
      </c>
      <c r="L132" s="227">
        <v>0</v>
      </c>
      <c r="M132" s="228"/>
      <c r="N132" s="229">
        <f>ROUND(L132*K132,2)</f>
        <v>0</v>
      </c>
      <c r="O132" s="229"/>
      <c r="P132" s="229"/>
      <c r="Q132" s="229"/>
      <c r="R132" s="50"/>
      <c r="T132" s="230" t="s">
        <v>22</v>
      </c>
      <c r="U132" s="58" t="s">
        <v>44</v>
      </c>
      <c r="V132" s="49"/>
      <c r="W132" s="231">
        <f>V132*K132</f>
        <v>0</v>
      </c>
      <c r="X132" s="231">
        <v>0</v>
      </c>
      <c r="Y132" s="231">
        <f>X132*K132</f>
        <v>0</v>
      </c>
      <c r="Z132" s="231">
        <v>0</v>
      </c>
      <c r="AA132" s="232">
        <f>Z132*K132</f>
        <v>0</v>
      </c>
      <c r="AR132" s="24" t="s">
        <v>167</v>
      </c>
      <c r="AT132" s="24" t="s">
        <v>163</v>
      </c>
      <c r="AU132" s="24" t="s">
        <v>118</v>
      </c>
      <c r="AY132" s="24" t="s">
        <v>162</v>
      </c>
      <c r="BE132" s="144">
        <f>IF(U132="základní",N132,0)</f>
        <v>0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24" t="s">
        <v>87</v>
      </c>
      <c r="BK132" s="144">
        <f>ROUND(L132*K132,2)</f>
        <v>0</v>
      </c>
      <c r="BL132" s="24" t="s">
        <v>167</v>
      </c>
      <c r="BM132" s="24" t="s">
        <v>344</v>
      </c>
    </row>
    <row r="133" spans="2:51" s="10" customFormat="1" ht="16.5" customHeight="1">
      <c r="B133" s="233"/>
      <c r="C133" s="234"/>
      <c r="D133" s="234"/>
      <c r="E133" s="235" t="s">
        <v>22</v>
      </c>
      <c r="F133" s="236" t="s">
        <v>345</v>
      </c>
      <c r="G133" s="237"/>
      <c r="H133" s="237"/>
      <c r="I133" s="237"/>
      <c r="J133" s="234"/>
      <c r="K133" s="235" t="s">
        <v>22</v>
      </c>
      <c r="L133" s="234"/>
      <c r="M133" s="234"/>
      <c r="N133" s="234"/>
      <c r="O133" s="234"/>
      <c r="P133" s="234"/>
      <c r="Q133" s="234"/>
      <c r="R133" s="238"/>
      <c r="T133" s="239"/>
      <c r="U133" s="234"/>
      <c r="V133" s="234"/>
      <c r="W133" s="234"/>
      <c r="X133" s="234"/>
      <c r="Y133" s="234"/>
      <c r="Z133" s="234"/>
      <c r="AA133" s="240"/>
      <c r="AT133" s="241" t="s">
        <v>170</v>
      </c>
      <c r="AU133" s="241" t="s">
        <v>118</v>
      </c>
      <c r="AV133" s="10" t="s">
        <v>87</v>
      </c>
      <c r="AW133" s="10" t="s">
        <v>37</v>
      </c>
      <c r="AX133" s="10" t="s">
        <v>79</v>
      </c>
      <c r="AY133" s="241" t="s">
        <v>162</v>
      </c>
    </row>
    <row r="134" spans="2:51" s="11" customFormat="1" ht="16.5" customHeight="1">
      <c r="B134" s="242"/>
      <c r="C134" s="243"/>
      <c r="D134" s="243"/>
      <c r="E134" s="244" t="s">
        <v>332</v>
      </c>
      <c r="F134" s="245" t="s">
        <v>346</v>
      </c>
      <c r="G134" s="243"/>
      <c r="H134" s="243"/>
      <c r="I134" s="243"/>
      <c r="J134" s="243"/>
      <c r="K134" s="246">
        <v>205.6</v>
      </c>
      <c r="L134" s="243"/>
      <c r="M134" s="243"/>
      <c r="N134" s="243"/>
      <c r="O134" s="243"/>
      <c r="P134" s="243"/>
      <c r="Q134" s="243"/>
      <c r="R134" s="247"/>
      <c r="T134" s="248"/>
      <c r="U134" s="243"/>
      <c r="V134" s="243"/>
      <c r="W134" s="243"/>
      <c r="X134" s="243"/>
      <c r="Y134" s="243"/>
      <c r="Z134" s="243"/>
      <c r="AA134" s="249"/>
      <c r="AT134" s="250" t="s">
        <v>170</v>
      </c>
      <c r="AU134" s="250" t="s">
        <v>118</v>
      </c>
      <c r="AV134" s="11" t="s">
        <v>118</v>
      </c>
      <c r="AW134" s="11" t="s">
        <v>37</v>
      </c>
      <c r="AX134" s="11" t="s">
        <v>79</v>
      </c>
      <c r="AY134" s="250" t="s">
        <v>162</v>
      </c>
    </row>
    <row r="135" spans="2:51" s="10" customFormat="1" ht="16.5" customHeight="1">
      <c r="B135" s="233"/>
      <c r="C135" s="234"/>
      <c r="D135" s="234"/>
      <c r="E135" s="235" t="s">
        <v>22</v>
      </c>
      <c r="F135" s="260" t="s">
        <v>347</v>
      </c>
      <c r="G135" s="234"/>
      <c r="H135" s="234"/>
      <c r="I135" s="234"/>
      <c r="J135" s="234"/>
      <c r="K135" s="235" t="s">
        <v>22</v>
      </c>
      <c r="L135" s="234"/>
      <c r="M135" s="234"/>
      <c r="N135" s="234"/>
      <c r="O135" s="234"/>
      <c r="P135" s="234"/>
      <c r="Q135" s="234"/>
      <c r="R135" s="238"/>
      <c r="T135" s="239"/>
      <c r="U135" s="234"/>
      <c r="V135" s="234"/>
      <c r="W135" s="234"/>
      <c r="X135" s="234"/>
      <c r="Y135" s="234"/>
      <c r="Z135" s="234"/>
      <c r="AA135" s="240"/>
      <c r="AT135" s="241" t="s">
        <v>170</v>
      </c>
      <c r="AU135" s="241" t="s">
        <v>118</v>
      </c>
      <c r="AV135" s="10" t="s">
        <v>87</v>
      </c>
      <c r="AW135" s="10" t="s">
        <v>37</v>
      </c>
      <c r="AX135" s="10" t="s">
        <v>79</v>
      </c>
      <c r="AY135" s="241" t="s">
        <v>162</v>
      </c>
    </row>
    <row r="136" spans="2:51" s="11" customFormat="1" ht="16.5" customHeight="1">
      <c r="B136" s="242"/>
      <c r="C136" s="243"/>
      <c r="D136" s="243"/>
      <c r="E136" s="244" t="s">
        <v>325</v>
      </c>
      <c r="F136" s="245" t="s">
        <v>348</v>
      </c>
      <c r="G136" s="243"/>
      <c r="H136" s="243"/>
      <c r="I136" s="243"/>
      <c r="J136" s="243"/>
      <c r="K136" s="246">
        <v>37.505</v>
      </c>
      <c r="L136" s="243"/>
      <c r="M136" s="243"/>
      <c r="N136" s="243"/>
      <c r="O136" s="243"/>
      <c r="P136" s="243"/>
      <c r="Q136" s="243"/>
      <c r="R136" s="247"/>
      <c r="T136" s="248"/>
      <c r="U136" s="243"/>
      <c r="V136" s="243"/>
      <c r="W136" s="243"/>
      <c r="X136" s="243"/>
      <c r="Y136" s="243"/>
      <c r="Z136" s="243"/>
      <c r="AA136" s="249"/>
      <c r="AT136" s="250" t="s">
        <v>170</v>
      </c>
      <c r="AU136" s="250" t="s">
        <v>118</v>
      </c>
      <c r="AV136" s="11" t="s">
        <v>118</v>
      </c>
      <c r="AW136" s="11" t="s">
        <v>37</v>
      </c>
      <c r="AX136" s="11" t="s">
        <v>79</v>
      </c>
      <c r="AY136" s="250" t="s">
        <v>162</v>
      </c>
    </row>
    <row r="137" spans="2:51" s="12" customFormat="1" ht="16.5" customHeight="1">
      <c r="B137" s="251"/>
      <c r="C137" s="252"/>
      <c r="D137" s="252"/>
      <c r="E137" s="253" t="s">
        <v>22</v>
      </c>
      <c r="F137" s="254" t="s">
        <v>172</v>
      </c>
      <c r="G137" s="252"/>
      <c r="H137" s="252"/>
      <c r="I137" s="252"/>
      <c r="J137" s="252"/>
      <c r="K137" s="255">
        <v>243.105</v>
      </c>
      <c r="L137" s="252"/>
      <c r="M137" s="252"/>
      <c r="N137" s="252"/>
      <c r="O137" s="252"/>
      <c r="P137" s="252"/>
      <c r="Q137" s="252"/>
      <c r="R137" s="256"/>
      <c r="T137" s="257"/>
      <c r="U137" s="252"/>
      <c r="V137" s="252"/>
      <c r="W137" s="252"/>
      <c r="X137" s="252"/>
      <c r="Y137" s="252"/>
      <c r="Z137" s="252"/>
      <c r="AA137" s="258"/>
      <c r="AT137" s="259" t="s">
        <v>170</v>
      </c>
      <c r="AU137" s="259" t="s">
        <v>118</v>
      </c>
      <c r="AV137" s="12" t="s">
        <v>167</v>
      </c>
      <c r="AW137" s="12" t="s">
        <v>37</v>
      </c>
      <c r="AX137" s="12" t="s">
        <v>87</v>
      </c>
      <c r="AY137" s="259" t="s">
        <v>162</v>
      </c>
    </row>
    <row r="138" spans="2:65" s="1" customFormat="1" ht="16.5" customHeight="1">
      <c r="B138" s="48"/>
      <c r="C138" s="222" t="s">
        <v>181</v>
      </c>
      <c r="D138" s="222" t="s">
        <v>163</v>
      </c>
      <c r="E138" s="223" t="s">
        <v>349</v>
      </c>
      <c r="F138" s="224" t="s">
        <v>350</v>
      </c>
      <c r="G138" s="224"/>
      <c r="H138" s="224"/>
      <c r="I138" s="224"/>
      <c r="J138" s="225" t="s">
        <v>243</v>
      </c>
      <c r="K138" s="226">
        <v>102</v>
      </c>
      <c r="L138" s="227">
        <v>0</v>
      </c>
      <c r="M138" s="228"/>
      <c r="N138" s="229">
        <f>ROUND(L138*K138,2)</f>
        <v>0</v>
      </c>
      <c r="O138" s="229"/>
      <c r="P138" s="229"/>
      <c r="Q138" s="229"/>
      <c r="R138" s="50"/>
      <c r="T138" s="230" t="s">
        <v>22</v>
      </c>
      <c r="U138" s="58" t="s">
        <v>44</v>
      </c>
      <c r="V138" s="49"/>
      <c r="W138" s="231">
        <f>V138*K138</f>
        <v>0</v>
      </c>
      <c r="X138" s="231">
        <v>0.02102</v>
      </c>
      <c r="Y138" s="231">
        <f>X138*K138</f>
        <v>2.14404</v>
      </c>
      <c r="Z138" s="231">
        <v>0</v>
      </c>
      <c r="AA138" s="232">
        <f>Z138*K138</f>
        <v>0</v>
      </c>
      <c r="AR138" s="24" t="s">
        <v>167</v>
      </c>
      <c r="AT138" s="24" t="s">
        <v>163</v>
      </c>
      <c r="AU138" s="24" t="s">
        <v>118</v>
      </c>
      <c r="AY138" s="24" t="s">
        <v>162</v>
      </c>
      <c r="BE138" s="144">
        <f>IF(U138="základní",N138,0)</f>
        <v>0</v>
      </c>
      <c r="BF138" s="144">
        <f>IF(U138="snížená",N138,0)</f>
        <v>0</v>
      </c>
      <c r="BG138" s="144">
        <f>IF(U138="zákl. přenesená",N138,0)</f>
        <v>0</v>
      </c>
      <c r="BH138" s="144">
        <f>IF(U138="sníž. přenesená",N138,0)</f>
        <v>0</v>
      </c>
      <c r="BI138" s="144">
        <f>IF(U138="nulová",N138,0)</f>
        <v>0</v>
      </c>
      <c r="BJ138" s="24" t="s">
        <v>87</v>
      </c>
      <c r="BK138" s="144">
        <f>ROUND(L138*K138,2)</f>
        <v>0</v>
      </c>
      <c r="BL138" s="24" t="s">
        <v>167</v>
      </c>
      <c r="BM138" s="24" t="s">
        <v>351</v>
      </c>
    </row>
    <row r="139" spans="2:51" s="10" customFormat="1" ht="16.5" customHeight="1">
      <c r="B139" s="233"/>
      <c r="C139" s="234"/>
      <c r="D139" s="234"/>
      <c r="E139" s="235" t="s">
        <v>22</v>
      </c>
      <c r="F139" s="236" t="s">
        <v>352</v>
      </c>
      <c r="G139" s="237"/>
      <c r="H139" s="237"/>
      <c r="I139" s="237"/>
      <c r="J139" s="234"/>
      <c r="K139" s="235" t="s">
        <v>22</v>
      </c>
      <c r="L139" s="234"/>
      <c r="M139" s="234"/>
      <c r="N139" s="234"/>
      <c r="O139" s="234"/>
      <c r="P139" s="234"/>
      <c r="Q139" s="234"/>
      <c r="R139" s="238"/>
      <c r="T139" s="239"/>
      <c r="U139" s="234"/>
      <c r="V139" s="234"/>
      <c r="W139" s="234"/>
      <c r="X139" s="234"/>
      <c r="Y139" s="234"/>
      <c r="Z139" s="234"/>
      <c r="AA139" s="240"/>
      <c r="AT139" s="241" t="s">
        <v>170</v>
      </c>
      <c r="AU139" s="241" t="s">
        <v>118</v>
      </c>
      <c r="AV139" s="10" t="s">
        <v>87</v>
      </c>
      <c r="AW139" s="10" t="s">
        <v>37</v>
      </c>
      <c r="AX139" s="10" t="s">
        <v>79</v>
      </c>
      <c r="AY139" s="241" t="s">
        <v>162</v>
      </c>
    </row>
    <row r="140" spans="2:51" s="11" customFormat="1" ht="16.5" customHeight="1">
      <c r="B140" s="242"/>
      <c r="C140" s="243"/>
      <c r="D140" s="243"/>
      <c r="E140" s="244" t="s">
        <v>22</v>
      </c>
      <c r="F140" s="245" t="s">
        <v>353</v>
      </c>
      <c r="G140" s="243"/>
      <c r="H140" s="243"/>
      <c r="I140" s="243"/>
      <c r="J140" s="243"/>
      <c r="K140" s="246">
        <v>102</v>
      </c>
      <c r="L140" s="243"/>
      <c r="M140" s="243"/>
      <c r="N140" s="243"/>
      <c r="O140" s="243"/>
      <c r="P140" s="243"/>
      <c r="Q140" s="243"/>
      <c r="R140" s="247"/>
      <c r="T140" s="248"/>
      <c r="U140" s="243"/>
      <c r="V140" s="243"/>
      <c r="W140" s="243"/>
      <c r="X140" s="243"/>
      <c r="Y140" s="243"/>
      <c r="Z140" s="243"/>
      <c r="AA140" s="249"/>
      <c r="AT140" s="250" t="s">
        <v>170</v>
      </c>
      <c r="AU140" s="250" t="s">
        <v>118</v>
      </c>
      <c r="AV140" s="11" t="s">
        <v>118</v>
      </c>
      <c r="AW140" s="11" t="s">
        <v>37</v>
      </c>
      <c r="AX140" s="11" t="s">
        <v>87</v>
      </c>
      <c r="AY140" s="250" t="s">
        <v>162</v>
      </c>
    </row>
    <row r="141" spans="2:65" s="1" customFormat="1" ht="25.5" customHeight="1">
      <c r="B141" s="48"/>
      <c r="C141" s="222" t="s">
        <v>167</v>
      </c>
      <c r="D141" s="222" t="s">
        <v>163</v>
      </c>
      <c r="E141" s="223" t="s">
        <v>354</v>
      </c>
      <c r="F141" s="224" t="s">
        <v>355</v>
      </c>
      <c r="G141" s="224"/>
      <c r="H141" s="224"/>
      <c r="I141" s="224"/>
      <c r="J141" s="225" t="s">
        <v>356</v>
      </c>
      <c r="K141" s="226">
        <v>640</v>
      </c>
      <c r="L141" s="227">
        <v>0</v>
      </c>
      <c r="M141" s="228"/>
      <c r="N141" s="229">
        <f>ROUND(L141*K141,2)</f>
        <v>0</v>
      </c>
      <c r="O141" s="229"/>
      <c r="P141" s="229"/>
      <c r="Q141" s="229"/>
      <c r="R141" s="50"/>
      <c r="T141" s="230" t="s">
        <v>22</v>
      </c>
      <c r="U141" s="58" t="s">
        <v>44</v>
      </c>
      <c r="V141" s="49"/>
      <c r="W141" s="231">
        <f>V141*K141</f>
        <v>0</v>
      </c>
      <c r="X141" s="231">
        <v>0</v>
      </c>
      <c r="Y141" s="231">
        <f>X141*K141</f>
        <v>0</v>
      </c>
      <c r="Z141" s="231">
        <v>0</v>
      </c>
      <c r="AA141" s="232">
        <f>Z141*K141</f>
        <v>0</v>
      </c>
      <c r="AR141" s="24" t="s">
        <v>167</v>
      </c>
      <c r="AT141" s="24" t="s">
        <v>163</v>
      </c>
      <c r="AU141" s="24" t="s">
        <v>118</v>
      </c>
      <c r="AY141" s="24" t="s">
        <v>162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4" t="s">
        <v>87</v>
      </c>
      <c r="BK141" s="144">
        <f>ROUND(L141*K141,2)</f>
        <v>0</v>
      </c>
      <c r="BL141" s="24" t="s">
        <v>167</v>
      </c>
      <c r="BM141" s="24" t="s">
        <v>357</v>
      </c>
    </row>
    <row r="142" spans="2:51" s="10" customFormat="1" ht="16.5" customHeight="1">
      <c r="B142" s="233"/>
      <c r="C142" s="234"/>
      <c r="D142" s="234"/>
      <c r="E142" s="235" t="s">
        <v>22</v>
      </c>
      <c r="F142" s="236" t="s">
        <v>358</v>
      </c>
      <c r="G142" s="237"/>
      <c r="H142" s="237"/>
      <c r="I142" s="237"/>
      <c r="J142" s="234"/>
      <c r="K142" s="235" t="s">
        <v>22</v>
      </c>
      <c r="L142" s="234"/>
      <c r="M142" s="234"/>
      <c r="N142" s="234"/>
      <c r="O142" s="234"/>
      <c r="P142" s="234"/>
      <c r="Q142" s="234"/>
      <c r="R142" s="238"/>
      <c r="T142" s="239"/>
      <c r="U142" s="234"/>
      <c r="V142" s="234"/>
      <c r="W142" s="234"/>
      <c r="X142" s="234"/>
      <c r="Y142" s="234"/>
      <c r="Z142" s="234"/>
      <c r="AA142" s="240"/>
      <c r="AT142" s="241" t="s">
        <v>170</v>
      </c>
      <c r="AU142" s="241" t="s">
        <v>118</v>
      </c>
      <c r="AV142" s="10" t="s">
        <v>87</v>
      </c>
      <c r="AW142" s="10" t="s">
        <v>37</v>
      </c>
      <c r="AX142" s="10" t="s">
        <v>79</v>
      </c>
      <c r="AY142" s="241" t="s">
        <v>162</v>
      </c>
    </row>
    <row r="143" spans="2:51" s="10" customFormat="1" ht="16.5" customHeight="1">
      <c r="B143" s="233"/>
      <c r="C143" s="234"/>
      <c r="D143" s="234"/>
      <c r="E143" s="235" t="s">
        <v>22</v>
      </c>
      <c r="F143" s="260" t="s">
        <v>359</v>
      </c>
      <c r="G143" s="234"/>
      <c r="H143" s="234"/>
      <c r="I143" s="234"/>
      <c r="J143" s="234"/>
      <c r="K143" s="235" t="s">
        <v>22</v>
      </c>
      <c r="L143" s="234"/>
      <c r="M143" s="234"/>
      <c r="N143" s="234"/>
      <c r="O143" s="234"/>
      <c r="P143" s="234"/>
      <c r="Q143" s="234"/>
      <c r="R143" s="238"/>
      <c r="T143" s="239"/>
      <c r="U143" s="234"/>
      <c r="V143" s="234"/>
      <c r="W143" s="234"/>
      <c r="X143" s="234"/>
      <c r="Y143" s="234"/>
      <c r="Z143" s="234"/>
      <c r="AA143" s="240"/>
      <c r="AT143" s="241" t="s">
        <v>170</v>
      </c>
      <c r="AU143" s="241" t="s">
        <v>118</v>
      </c>
      <c r="AV143" s="10" t="s">
        <v>87</v>
      </c>
      <c r="AW143" s="10" t="s">
        <v>37</v>
      </c>
      <c r="AX143" s="10" t="s">
        <v>79</v>
      </c>
      <c r="AY143" s="241" t="s">
        <v>162</v>
      </c>
    </row>
    <row r="144" spans="2:51" s="11" customFormat="1" ht="16.5" customHeight="1">
      <c r="B144" s="242"/>
      <c r="C144" s="243"/>
      <c r="D144" s="243"/>
      <c r="E144" s="244" t="s">
        <v>22</v>
      </c>
      <c r="F144" s="245" t="s">
        <v>360</v>
      </c>
      <c r="G144" s="243"/>
      <c r="H144" s="243"/>
      <c r="I144" s="243"/>
      <c r="J144" s="243"/>
      <c r="K144" s="246">
        <v>640</v>
      </c>
      <c r="L144" s="243"/>
      <c r="M144" s="243"/>
      <c r="N144" s="243"/>
      <c r="O144" s="243"/>
      <c r="P144" s="243"/>
      <c r="Q144" s="243"/>
      <c r="R144" s="247"/>
      <c r="T144" s="248"/>
      <c r="U144" s="243"/>
      <c r="V144" s="243"/>
      <c r="W144" s="243"/>
      <c r="X144" s="243"/>
      <c r="Y144" s="243"/>
      <c r="Z144" s="243"/>
      <c r="AA144" s="249"/>
      <c r="AT144" s="250" t="s">
        <v>170</v>
      </c>
      <c r="AU144" s="250" t="s">
        <v>118</v>
      </c>
      <c r="AV144" s="11" t="s">
        <v>118</v>
      </c>
      <c r="AW144" s="11" t="s">
        <v>37</v>
      </c>
      <c r="AX144" s="11" t="s">
        <v>87</v>
      </c>
      <c r="AY144" s="250" t="s">
        <v>162</v>
      </c>
    </row>
    <row r="145" spans="2:65" s="1" customFormat="1" ht="25.5" customHeight="1">
      <c r="B145" s="48"/>
      <c r="C145" s="222" t="s">
        <v>193</v>
      </c>
      <c r="D145" s="222" t="s">
        <v>163</v>
      </c>
      <c r="E145" s="223" t="s">
        <v>361</v>
      </c>
      <c r="F145" s="224" t="s">
        <v>362</v>
      </c>
      <c r="G145" s="224"/>
      <c r="H145" s="224"/>
      <c r="I145" s="224"/>
      <c r="J145" s="225" t="s">
        <v>363</v>
      </c>
      <c r="K145" s="226">
        <v>80</v>
      </c>
      <c r="L145" s="227">
        <v>0</v>
      </c>
      <c r="M145" s="228"/>
      <c r="N145" s="229">
        <f>ROUND(L145*K145,2)</f>
        <v>0</v>
      </c>
      <c r="O145" s="229"/>
      <c r="P145" s="229"/>
      <c r="Q145" s="229"/>
      <c r="R145" s="50"/>
      <c r="T145" s="230" t="s">
        <v>22</v>
      </c>
      <c r="U145" s="58" t="s">
        <v>44</v>
      </c>
      <c r="V145" s="49"/>
      <c r="W145" s="231">
        <f>V145*K145</f>
        <v>0</v>
      </c>
      <c r="X145" s="231">
        <v>0</v>
      </c>
      <c r="Y145" s="231">
        <f>X145*K145</f>
        <v>0</v>
      </c>
      <c r="Z145" s="231">
        <v>0</v>
      </c>
      <c r="AA145" s="232">
        <f>Z145*K145</f>
        <v>0</v>
      </c>
      <c r="AR145" s="24" t="s">
        <v>167</v>
      </c>
      <c r="AT145" s="24" t="s">
        <v>163</v>
      </c>
      <c r="AU145" s="24" t="s">
        <v>118</v>
      </c>
      <c r="AY145" s="24" t="s">
        <v>162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4" t="s">
        <v>87</v>
      </c>
      <c r="BK145" s="144">
        <f>ROUND(L145*K145,2)</f>
        <v>0</v>
      </c>
      <c r="BL145" s="24" t="s">
        <v>167</v>
      </c>
      <c r="BM145" s="24" t="s">
        <v>364</v>
      </c>
    </row>
    <row r="146" spans="2:51" s="11" customFormat="1" ht="16.5" customHeight="1">
      <c r="B146" s="242"/>
      <c r="C146" s="243"/>
      <c r="D146" s="243"/>
      <c r="E146" s="244" t="s">
        <v>22</v>
      </c>
      <c r="F146" s="269" t="s">
        <v>365</v>
      </c>
      <c r="G146" s="270"/>
      <c r="H146" s="270"/>
      <c r="I146" s="270"/>
      <c r="J146" s="243"/>
      <c r="K146" s="246">
        <v>80</v>
      </c>
      <c r="L146" s="243"/>
      <c r="M146" s="243"/>
      <c r="N146" s="243"/>
      <c r="O146" s="243"/>
      <c r="P146" s="243"/>
      <c r="Q146" s="243"/>
      <c r="R146" s="247"/>
      <c r="T146" s="248"/>
      <c r="U146" s="243"/>
      <c r="V146" s="243"/>
      <c r="W146" s="243"/>
      <c r="X146" s="243"/>
      <c r="Y146" s="243"/>
      <c r="Z146" s="243"/>
      <c r="AA146" s="249"/>
      <c r="AT146" s="250" t="s">
        <v>170</v>
      </c>
      <c r="AU146" s="250" t="s">
        <v>118</v>
      </c>
      <c r="AV146" s="11" t="s">
        <v>118</v>
      </c>
      <c r="AW146" s="11" t="s">
        <v>37</v>
      </c>
      <c r="AX146" s="11" t="s">
        <v>87</v>
      </c>
      <c r="AY146" s="250" t="s">
        <v>162</v>
      </c>
    </row>
    <row r="147" spans="2:65" s="1" customFormat="1" ht="25.5" customHeight="1">
      <c r="B147" s="48"/>
      <c r="C147" s="222" t="s">
        <v>199</v>
      </c>
      <c r="D147" s="222" t="s">
        <v>163</v>
      </c>
      <c r="E147" s="223" t="s">
        <v>182</v>
      </c>
      <c r="F147" s="224" t="s">
        <v>183</v>
      </c>
      <c r="G147" s="224"/>
      <c r="H147" s="224"/>
      <c r="I147" s="224"/>
      <c r="J147" s="225" t="s">
        <v>175</v>
      </c>
      <c r="K147" s="226">
        <v>321.92</v>
      </c>
      <c r="L147" s="227">
        <v>0</v>
      </c>
      <c r="M147" s="228"/>
      <c r="N147" s="229">
        <f>ROUND(L147*K147,2)</f>
        <v>0</v>
      </c>
      <c r="O147" s="229"/>
      <c r="P147" s="229"/>
      <c r="Q147" s="229"/>
      <c r="R147" s="50"/>
      <c r="T147" s="230" t="s">
        <v>22</v>
      </c>
      <c r="U147" s="58" t="s">
        <v>44</v>
      </c>
      <c r="V147" s="49"/>
      <c r="W147" s="231">
        <f>V147*K147</f>
        <v>0</v>
      </c>
      <c r="X147" s="231">
        <v>0</v>
      </c>
      <c r="Y147" s="231">
        <f>X147*K147</f>
        <v>0</v>
      </c>
      <c r="Z147" s="231">
        <v>0</v>
      </c>
      <c r="AA147" s="232">
        <f>Z147*K147</f>
        <v>0</v>
      </c>
      <c r="AR147" s="24" t="s">
        <v>167</v>
      </c>
      <c r="AT147" s="24" t="s">
        <v>163</v>
      </c>
      <c r="AU147" s="24" t="s">
        <v>118</v>
      </c>
      <c r="AY147" s="24" t="s">
        <v>162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4" t="s">
        <v>87</v>
      </c>
      <c r="BK147" s="144">
        <f>ROUND(L147*K147,2)</f>
        <v>0</v>
      </c>
      <c r="BL147" s="24" t="s">
        <v>167</v>
      </c>
      <c r="BM147" s="24" t="s">
        <v>366</v>
      </c>
    </row>
    <row r="148" spans="2:51" s="10" customFormat="1" ht="16.5" customHeight="1">
      <c r="B148" s="233"/>
      <c r="C148" s="234"/>
      <c r="D148" s="234"/>
      <c r="E148" s="235" t="s">
        <v>22</v>
      </c>
      <c r="F148" s="236" t="s">
        <v>367</v>
      </c>
      <c r="G148" s="237"/>
      <c r="H148" s="237"/>
      <c r="I148" s="237"/>
      <c r="J148" s="234"/>
      <c r="K148" s="235" t="s">
        <v>22</v>
      </c>
      <c r="L148" s="234"/>
      <c r="M148" s="234"/>
      <c r="N148" s="234"/>
      <c r="O148" s="234"/>
      <c r="P148" s="234"/>
      <c r="Q148" s="234"/>
      <c r="R148" s="238"/>
      <c r="T148" s="239"/>
      <c r="U148" s="234"/>
      <c r="V148" s="234"/>
      <c r="W148" s="234"/>
      <c r="X148" s="234"/>
      <c r="Y148" s="234"/>
      <c r="Z148" s="234"/>
      <c r="AA148" s="240"/>
      <c r="AT148" s="241" t="s">
        <v>170</v>
      </c>
      <c r="AU148" s="241" t="s">
        <v>118</v>
      </c>
      <c r="AV148" s="10" t="s">
        <v>87</v>
      </c>
      <c r="AW148" s="10" t="s">
        <v>37</v>
      </c>
      <c r="AX148" s="10" t="s">
        <v>79</v>
      </c>
      <c r="AY148" s="241" t="s">
        <v>162</v>
      </c>
    </row>
    <row r="149" spans="2:51" s="10" customFormat="1" ht="16.5" customHeight="1">
      <c r="B149" s="233"/>
      <c r="C149" s="234"/>
      <c r="D149" s="234"/>
      <c r="E149" s="235" t="s">
        <v>22</v>
      </c>
      <c r="F149" s="260" t="s">
        <v>368</v>
      </c>
      <c r="G149" s="234"/>
      <c r="H149" s="234"/>
      <c r="I149" s="234"/>
      <c r="J149" s="234"/>
      <c r="K149" s="235" t="s">
        <v>22</v>
      </c>
      <c r="L149" s="234"/>
      <c r="M149" s="234"/>
      <c r="N149" s="234"/>
      <c r="O149" s="234"/>
      <c r="P149" s="234"/>
      <c r="Q149" s="234"/>
      <c r="R149" s="238"/>
      <c r="T149" s="239"/>
      <c r="U149" s="234"/>
      <c r="V149" s="234"/>
      <c r="W149" s="234"/>
      <c r="X149" s="234"/>
      <c r="Y149" s="234"/>
      <c r="Z149" s="234"/>
      <c r="AA149" s="240"/>
      <c r="AT149" s="241" t="s">
        <v>170</v>
      </c>
      <c r="AU149" s="241" t="s">
        <v>118</v>
      </c>
      <c r="AV149" s="10" t="s">
        <v>87</v>
      </c>
      <c r="AW149" s="10" t="s">
        <v>37</v>
      </c>
      <c r="AX149" s="10" t="s">
        <v>79</v>
      </c>
      <c r="AY149" s="241" t="s">
        <v>162</v>
      </c>
    </row>
    <row r="150" spans="2:51" s="11" customFormat="1" ht="16.5" customHeight="1">
      <c r="B150" s="242"/>
      <c r="C150" s="243"/>
      <c r="D150" s="243"/>
      <c r="E150" s="244" t="s">
        <v>22</v>
      </c>
      <c r="F150" s="245" t="s">
        <v>369</v>
      </c>
      <c r="G150" s="243"/>
      <c r="H150" s="243"/>
      <c r="I150" s="243"/>
      <c r="J150" s="243"/>
      <c r="K150" s="246">
        <v>175.14</v>
      </c>
      <c r="L150" s="243"/>
      <c r="M150" s="243"/>
      <c r="N150" s="243"/>
      <c r="O150" s="243"/>
      <c r="P150" s="243"/>
      <c r="Q150" s="243"/>
      <c r="R150" s="247"/>
      <c r="T150" s="248"/>
      <c r="U150" s="243"/>
      <c r="V150" s="243"/>
      <c r="W150" s="243"/>
      <c r="X150" s="243"/>
      <c r="Y150" s="243"/>
      <c r="Z150" s="243"/>
      <c r="AA150" s="249"/>
      <c r="AT150" s="250" t="s">
        <v>170</v>
      </c>
      <c r="AU150" s="250" t="s">
        <v>118</v>
      </c>
      <c r="AV150" s="11" t="s">
        <v>118</v>
      </c>
      <c r="AW150" s="11" t="s">
        <v>37</v>
      </c>
      <c r="AX150" s="11" t="s">
        <v>79</v>
      </c>
      <c r="AY150" s="250" t="s">
        <v>162</v>
      </c>
    </row>
    <row r="151" spans="2:51" s="10" customFormat="1" ht="16.5" customHeight="1">
      <c r="B151" s="233"/>
      <c r="C151" s="234"/>
      <c r="D151" s="234"/>
      <c r="E151" s="235" t="s">
        <v>22</v>
      </c>
      <c r="F151" s="260" t="s">
        <v>370</v>
      </c>
      <c r="G151" s="234"/>
      <c r="H151" s="234"/>
      <c r="I151" s="234"/>
      <c r="J151" s="234"/>
      <c r="K151" s="235" t="s">
        <v>22</v>
      </c>
      <c r="L151" s="234"/>
      <c r="M151" s="234"/>
      <c r="N151" s="234"/>
      <c r="O151" s="234"/>
      <c r="P151" s="234"/>
      <c r="Q151" s="234"/>
      <c r="R151" s="238"/>
      <c r="T151" s="239"/>
      <c r="U151" s="234"/>
      <c r="V151" s="234"/>
      <c r="W151" s="234"/>
      <c r="X151" s="234"/>
      <c r="Y151" s="234"/>
      <c r="Z151" s="234"/>
      <c r="AA151" s="240"/>
      <c r="AT151" s="241" t="s">
        <v>170</v>
      </c>
      <c r="AU151" s="241" t="s">
        <v>118</v>
      </c>
      <c r="AV151" s="10" t="s">
        <v>87</v>
      </c>
      <c r="AW151" s="10" t="s">
        <v>37</v>
      </c>
      <c r="AX151" s="10" t="s">
        <v>79</v>
      </c>
      <c r="AY151" s="241" t="s">
        <v>162</v>
      </c>
    </row>
    <row r="152" spans="2:51" s="11" customFormat="1" ht="16.5" customHeight="1">
      <c r="B152" s="242"/>
      <c r="C152" s="243"/>
      <c r="D152" s="243"/>
      <c r="E152" s="244" t="s">
        <v>22</v>
      </c>
      <c r="F152" s="245" t="s">
        <v>371</v>
      </c>
      <c r="G152" s="243"/>
      <c r="H152" s="243"/>
      <c r="I152" s="243"/>
      <c r="J152" s="243"/>
      <c r="K152" s="246">
        <v>70</v>
      </c>
      <c r="L152" s="243"/>
      <c r="M152" s="243"/>
      <c r="N152" s="243"/>
      <c r="O152" s="243"/>
      <c r="P152" s="243"/>
      <c r="Q152" s="243"/>
      <c r="R152" s="247"/>
      <c r="T152" s="248"/>
      <c r="U152" s="243"/>
      <c r="V152" s="243"/>
      <c r="W152" s="243"/>
      <c r="X152" s="243"/>
      <c r="Y152" s="243"/>
      <c r="Z152" s="243"/>
      <c r="AA152" s="249"/>
      <c r="AT152" s="250" t="s">
        <v>170</v>
      </c>
      <c r="AU152" s="250" t="s">
        <v>118</v>
      </c>
      <c r="AV152" s="11" t="s">
        <v>118</v>
      </c>
      <c r="AW152" s="11" t="s">
        <v>37</v>
      </c>
      <c r="AX152" s="11" t="s">
        <v>79</v>
      </c>
      <c r="AY152" s="250" t="s">
        <v>162</v>
      </c>
    </row>
    <row r="153" spans="2:51" s="11" customFormat="1" ht="16.5" customHeight="1">
      <c r="B153" s="242"/>
      <c r="C153" s="243"/>
      <c r="D153" s="243"/>
      <c r="E153" s="244" t="s">
        <v>22</v>
      </c>
      <c r="F153" s="245" t="s">
        <v>372</v>
      </c>
      <c r="G153" s="243"/>
      <c r="H153" s="243"/>
      <c r="I153" s="243"/>
      <c r="J153" s="243"/>
      <c r="K153" s="246">
        <v>61.2</v>
      </c>
      <c r="L153" s="243"/>
      <c r="M153" s="243"/>
      <c r="N153" s="243"/>
      <c r="O153" s="243"/>
      <c r="P153" s="243"/>
      <c r="Q153" s="243"/>
      <c r="R153" s="247"/>
      <c r="T153" s="248"/>
      <c r="U153" s="243"/>
      <c r="V153" s="243"/>
      <c r="W153" s="243"/>
      <c r="X153" s="243"/>
      <c r="Y153" s="243"/>
      <c r="Z153" s="243"/>
      <c r="AA153" s="249"/>
      <c r="AT153" s="250" t="s">
        <v>170</v>
      </c>
      <c r="AU153" s="250" t="s">
        <v>118</v>
      </c>
      <c r="AV153" s="11" t="s">
        <v>118</v>
      </c>
      <c r="AW153" s="11" t="s">
        <v>37</v>
      </c>
      <c r="AX153" s="11" t="s">
        <v>79</v>
      </c>
      <c r="AY153" s="250" t="s">
        <v>162</v>
      </c>
    </row>
    <row r="154" spans="2:51" s="10" customFormat="1" ht="16.5" customHeight="1">
      <c r="B154" s="233"/>
      <c r="C154" s="234"/>
      <c r="D154" s="234"/>
      <c r="E154" s="235" t="s">
        <v>22</v>
      </c>
      <c r="F154" s="260" t="s">
        <v>373</v>
      </c>
      <c r="G154" s="234"/>
      <c r="H154" s="234"/>
      <c r="I154" s="234"/>
      <c r="J154" s="234"/>
      <c r="K154" s="235" t="s">
        <v>22</v>
      </c>
      <c r="L154" s="234"/>
      <c r="M154" s="234"/>
      <c r="N154" s="234"/>
      <c r="O154" s="234"/>
      <c r="P154" s="234"/>
      <c r="Q154" s="234"/>
      <c r="R154" s="238"/>
      <c r="T154" s="239"/>
      <c r="U154" s="234"/>
      <c r="V154" s="234"/>
      <c r="W154" s="234"/>
      <c r="X154" s="234"/>
      <c r="Y154" s="234"/>
      <c r="Z154" s="234"/>
      <c r="AA154" s="240"/>
      <c r="AT154" s="241" t="s">
        <v>170</v>
      </c>
      <c r="AU154" s="241" t="s">
        <v>118</v>
      </c>
      <c r="AV154" s="10" t="s">
        <v>87</v>
      </c>
      <c r="AW154" s="10" t="s">
        <v>37</v>
      </c>
      <c r="AX154" s="10" t="s">
        <v>79</v>
      </c>
      <c r="AY154" s="241" t="s">
        <v>162</v>
      </c>
    </row>
    <row r="155" spans="2:51" s="11" customFormat="1" ht="16.5" customHeight="1">
      <c r="B155" s="242"/>
      <c r="C155" s="243"/>
      <c r="D155" s="243"/>
      <c r="E155" s="244" t="s">
        <v>22</v>
      </c>
      <c r="F155" s="245" t="s">
        <v>374</v>
      </c>
      <c r="G155" s="243"/>
      <c r="H155" s="243"/>
      <c r="I155" s="243"/>
      <c r="J155" s="243"/>
      <c r="K155" s="246">
        <v>9.5</v>
      </c>
      <c r="L155" s="243"/>
      <c r="M155" s="243"/>
      <c r="N155" s="243"/>
      <c r="O155" s="243"/>
      <c r="P155" s="243"/>
      <c r="Q155" s="243"/>
      <c r="R155" s="247"/>
      <c r="T155" s="248"/>
      <c r="U155" s="243"/>
      <c r="V155" s="243"/>
      <c r="W155" s="243"/>
      <c r="X155" s="243"/>
      <c r="Y155" s="243"/>
      <c r="Z155" s="243"/>
      <c r="AA155" s="249"/>
      <c r="AT155" s="250" t="s">
        <v>170</v>
      </c>
      <c r="AU155" s="250" t="s">
        <v>118</v>
      </c>
      <c r="AV155" s="11" t="s">
        <v>118</v>
      </c>
      <c r="AW155" s="11" t="s">
        <v>37</v>
      </c>
      <c r="AX155" s="11" t="s">
        <v>79</v>
      </c>
      <c r="AY155" s="250" t="s">
        <v>162</v>
      </c>
    </row>
    <row r="156" spans="2:51" s="13" customFormat="1" ht="16.5" customHeight="1">
      <c r="B156" s="281"/>
      <c r="C156" s="282"/>
      <c r="D156" s="282"/>
      <c r="E156" s="283" t="s">
        <v>334</v>
      </c>
      <c r="F156" s="284" t="s">
        <v>375</v>
      </c>
      <c r="G156" s="282"/>
      <c r="H156" s="282"/>
      <c r="I156" s="282"/>
      <c r="J156" s="282"/>
      <c r="K156" s="285">
        <v>315.84</v>
      </c>
      <c r="L156" s="282"/>
      <c r="M156" s="282"/>
      <c r="N156" s="282"/>
      <c r="O156" s="282"/>
      <c r="P156" s="282"/>
      <c r="Q156" s="282"/>
      <c r="R156" s="286"/>
      <c r="T156" s="287"/>
      <c r="U156" s="282"/>
      <c r="V156" s="282"/>
      <c r="W156" s="282"/>
      <c r="X156" s="282"/>
      <c r="Y156" s="282"/>
      <c r="Z156" s="282"/>
      <c r="AA156" s="288"/>
      <c r="AT156" s="289" t="s">
        <v>170</v>
      </c>
      <c r="AU156" s="289" t="s">
        <v>118</v>
      </c>
      <c r="AV156" s="13" t="s">
        <v>181</v>
      </c>
      <c r="AW156" s="13" t="s">
        <v>37</v>
      </c>
      <c r="AX156" s="13" t="s">
        <v>79</v>
      </c>
      <c r="AY156" s="289" t="s">
        <v>162</v>
      </c>
    </row>
    <row r="157" spans="2:51" s="10" customFormat="1" ht="16.5" customHeight="1">
      <c r="B157" s="233"/>
      <c r="C157" s="234"/>
      <c r="D157" s="234"/>
      <c r="E157" s="235" t="s">
        <v>22</v>
      </c>
      <c r="F157" s="260" t="s">
        <v>376</v>
      </c>
      <c r="G157" s="234"/>
      <c r="H157" s="234"/>
      <c r="I157" s="234"/>
      <c r="J157" s="234"/>
      <c r="K157" s="235" t="s">
        <v>22</v>
      </c>
      <c r="L157" s="234"/>
      <c r="M157" s="234"/>
      <c r="N157" s="234"/>
      <c r="O157" s="234"/>
      <c r="P157" s="234"/>
      <c r="Q157" s="234"/>
      <c r="R157" s="238"/>
      <c r="T157" s="239"/>
      <c r="U157" s="234"/>
      <c r="V157" s="234"/>
      <c r="W157" s="234"/>
      <c r="X157" s="234"/>
      <c r="Y157" s="234"/>
      <c r="Z157" s="234"/>
      <c r="AA157" s="240"/>
      <c r="AT157" s="241" t="s">
        <v>170</v>
      </c>
      <c r="AU157" s="241" t="s">
        <v>118</v>
      </c>
      <c r="AV157" s="10" t="s">
        <v>87</v>
      </c>
      <c r="AW157" s="10" t="s">
        <v>37</v>
      </c>
      <c r="AX157" s="10" t="s">
        <v>79</v>
      </c>
      <c r="AY157" s="241" t="s">
        <v>162</v>
      </c>
    </row>
    <row r="158" spans="2:51" s="11" customFormat="1" ht="16.5" customHeight="1">
      <c r="B158" s="242"/>
      <c r="C158" s="243"/>
      <c r="D158" s="243"/>
      <c r="E158" s="244" t="s">
        <v>329</v>
      </c>
      <c r="F158" s="245" t="s">
        <v>377</v>
      </c>
      <c r="G158" s="243"/>
      <c r="H158" s="243"/>
      <c r="I158" s="243"/>
      <c r="J158" s="243"/>
      <c r="K158" s="246">
        <v>6.08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170</v>
      </c>
      <c r="AU158" s="250" t="s">
        <v>118</v>
      </c>
      <c r="AV158" s="11" t="s">
        <v>118</v>
      </c>
      <c r="AW158" s="11" t="s">
        <v>37</v>
      </c>
      <c r="AX158" s="11" t="s">
        <v>79</v>
      </c>
      <c r="AY158" s="250" t="s">
        <v>162</v>
      </c>
    </row>
    <row r="159" spans="2:51" s="12" customFormat="1" ht="16.5" customHeight="1">
      <c r="B159" s="251"/>
      <c r="C159" s="252"/>
      <c r="D159" s="252"/>
      <c r="E159" s="253" t="s">
        <v>22</v>
      </c>
      <c r="F159" s="254" t="s">
        <v>172</v>
      </c>
      <c r="G159" s="252"/>
      <c r="H159" s="252"/>
      <c r="I159" s="252"/>
      <c r="J159" s="252"/>
      <c r="K159" s="255">
        <v>321.92</v>
      </c>
      <c r="L159" s="252"/>
      <c r="M159" s="252"/>
      <c r="N159" s="252"/>
      <c r="O159" s="252"/>
      <c r="P159" s="252"/>
      <c r="Q159" s="252"/>
      <c r="R159" s="256"/>
      <c r="T159" s="257"/>
      <c r="U159" s="252"/>
      <c r="V159" s="252"/>
      <c r="W159" s="252"/>
      <c r="X159" s="252"/>
      <c r="Y159" s="252"/>
      <c r="Z159" s="252"/>
      <c r="AA159" s="258"/>
      <c r="AT159" s="259" t="s">
        <v>170</v>
      </c>
      <c r="AU159" s="259" t="s">
        <v>118</v>
      </c>
      <c r="AV159" s="12" t="s">
        <v>167</v>
      </c>
      <c r="AW159" s="12" t="s">
        <v>37</v>
      </c>
      <c r="AX159" s="12" t="s">
        <v>87</v>
      </c>
      <c r="AY159" s="259" t="s">
        <v>162</v>
      </c>
    </row>
    <row r="160" spans="2:65" s="1" customFormat="1" ht="25.5" customHeight="1">
      <c r="B160" s="48"/>
      <c r="C160" s="222" t="s">
        <v>204</v>
      </c>
      <c r="D160" s="222" t="s">
        <v>163</v>
      </c>
      <c r="E160" s="223" t="s">
        <v>378</v>
      </c>
      <c r="F160" s="224" t="s">
        <v>379</v>
      </c>
      <c r="G160" s="224"/>
      <c r="H160" s="224"/>
      <c r="I160" s="224"/>
      <c r="J160" s="225" t="s">
        <v>175</v>
      </c>
      <c r="K160" s="226">
        <v>128.5</v>
      </c>
      <c r="L160" s="227">
        <v>0</v>
      </c>
      <c r="M160" s="228"/>
      <c r="N160" s="229">
        <f>ROUND(L160*K160,2)</f>
        <v>0</v>
      </c>
      <c r="O160" s="229"/>
      <c r="P160" s="229"/>
      <c r="Q160" s="229"/>
      <c r="R160" s="50"/>
      <c r="T160" s="230" t="s">
        <v>22</v>
      </c>
      <c r="U160" s="58" t="s">
        <v>44</v>
      </c>
      <c r="V160" s="49"/>
      <c r="W160" s="231">
        <f>V160*K160</f>
        <v>0</v>
      </c>
      <c r="X160" s="231">
        <v>0</v>
      </c>
      <c r="Y160" s="231">
        <f>X160*K160</f>
        <v>0</v>
      </c>
      <c r="Z160" s="231">
        <v>0</v>
      </c>
      <c r="AA160" s="232">
        <f>Z160*K160</f>
        <v>0</v>
      </c>
      <c r="AR160" s="24" t="s">
        <v>167</v>
      </c>
      <c r="AT160" s="24" t="s">
        <v>163</v>
      </c>
      <c r="AU160" s="24" t="s">
        <v>118</v>
      </c>
      <c r="AY160" s="24" t="s">
        <v>162</v>
      </c>
      <c r="BE160" s="144">
        <f>IF(U160="základní",N160,0)</f>
        <v>0</v>
      </c>
      <c r="BF160" s="144">
        <f>IF(U160="snížená",N160,0)</f>
        <v>0</v>
      </c>
      <c r="BG160" s="144">
        <f>IF(U160="zákl. přenesená",N160,0)</f>
        <v>0</v>
      </c>
      <c r="BH160" s="144">
        <f>IF(U160="sníž. přenesená",N160,0)</f>
        <v>0</v>
      </c>
      <c r="BI160" s="144">
        <f>IF(U160="nulová",N160,0)</f>
        <v>0</v>
      </c>
      <c r="BJ160" s="24" t="s">
        <v>87</v>
      </c>
      <c r="BK160" s="144">
        <f>ROUND(L160*K160,2)</f>
        <v>0</v>
      </c>
      <c r="BL160" s="24" t="s">
        <v>167</v>
      </c>
      <c r="BM160" s="24" t="s">
        <v>380</v>
      </c>
    </row>
    <row r="161" spans="2:51" s="10" customFormat="1" ht="16.5" customHeight="1">
      <c r="B161" s="233"/>
      <c r="C161" s="234"/>
      <c r="D161" s="234"/>
      <c r="E161" s="235" t="s">
        <v>22</v>
      </c>
      <c r="F161" s="236" t="s">
        <v>345</v>
      </c>
      <c r="G161" s="237"/>
      <c r="H161" s="237"/>
      <c r="I161" s="237"/>
      <c r="J161" s="234"/>
      <c r="K161" s="235" t="s">
        <v>22</v>
      </c>
      <c r="L161" s="234"/>
      <c r="M161" s="234"/>
      <c r="N161" s="234"/>
      <c r="O161" s="234"/>
      <c r="P161" s="234"/>
      <c r="Q161" s="234"/>
      <c r="R161" s="238"/>
      <c r="T161" s="239"/>
      <c r="U161" s="234"/>
      <c r="V161" s="234"/>
      <c r="W161" s="234"/>
      <c r="X161" s="234"/>
      <c r="Y161" s="234"/>
      <c r="Z161" s="234"/>
      <c r="AA161" s="240"/>
      <c r="AT161" s="241" t="s">
        <v>170</v>
      </c>
      <c r="AU161" s="241" t="s">
        <v>118</v>
      </c>
      <c r="AV161" s="10" t="s">
        <v>87</v>
      </c>
      <c r="AW161" s="10" t="s">
        <v>37</v>
      </c>
      <c r="AX161" s="10" t="s">
        <v>79</v>
      </c>
      <c r="AY161" s="241" t="s">
        <v>162</v>
      </c>
    </row>
    <row r="162" spans="2:51" s="11" customFormat="1" ht="16.5" customHeight="1">
      <c r="B162" s="242"/>
      <c r="C162" s="243"/>
      <c r="D162" s="243"/>
      <c r="E162" s="244" t="s">
        <v>323</v>
      </c>
      <c r="F162" s="245" t="s">
        <v>381</v>
      </c>
      <c r="G162" s="243"/>
      <c r="H162" s="243"/>
      <c r="I162" s="243"/>
      <c r="J162" s="243"/>
      <c r="K162" s="246">
        <v>128.5</v>
      </c>
      <c r="L162" s="243"/>
      <c r="M162" s="243"/>
      <c r="N162" s="243"/>
      <c r="O162" s="243"/>
      <c r="P162" s="243"/>
      <c r="Q162" s="243"/>
      <c r="R162" s="247"/>
      <c r="T162" s="248"/>
      <c r="U162" s="243"/>
      <c r="V162" s="243"/>
      <c r="W162" s="243"/>
      <c r="X162" s="243"/>
      <c r="Y162" s="243"/>
      <c r="Z162" s="243"/>
      <c r="AA162" s="249"/>
      <c r="AT162" s="250" t="s">
        <v>170</v>
      </c>
      <c r="AU162" s="250" t="s">
        <v>118</v>
      </c>
      <c r="AV162" s="11" t="s">
        <v>118</v>
      </c>
      <c r="AW162" s="11" t="s">
        <v>37</v>
      </c>
      <c r="AX162" s="11" t="s">
        <v>87</v>
      </c>
      <c r="AY162" s="250" t="s">
        <v>162</v>
      </c>
    </row>
    <row r="163" spans="2:65" s="1" customFormat="1" ht="25.5" customHeight="1">
      <c r="B163" s="48"/>
      <c r="C163" s="222" t="s">
        <v>209</v>
      </c>
      <c r="D163" s="222" t="s">
        <v>163</v>
      </c>
      <c r="E163" s="223" t="s">
        <v>200</v>
      </c>
      <c r="F163" s="224" t="s">
        <v>201</v>
      </c>
      <c r="G163" s="224"/>
      <c r="H163" s="224"/>
      <c r="I163" s="224"/>
      <c r="J163" s="225" t="s">
        <v>175</v>
      </c>
      <c r="K163" s="226">
        <v>637.76</v>
      </c>
      <c r="L163" s="227">
        <v>0</v>
      </c>
      <c r="M163" s="228"/>
      <c r="N163" s="229">
        <f>ROUND(L163*K163,2)</f>
        <v>0</v>
      </c>
      <c r="O163" s="229"/>
      <c r="P163" s="229"/>
      <c r="Q163" s="229"/>
      <c r="R163" s="50"/>
      <c r="T163" s="230" t="s">
        <v>22</v>
      </c>
      <c r="U163" s="58" t="s">
        <v>44</v>
      </c>
      <c r="V163" s="49"/>
      <c r="W163" s="231">
        <f>V163*K163</f>
        <v>0</v>
      </c>
      <c r="X163" s="231">
        <v>0</v>
      </c>
      <c r="Y163" s="231">
        <f>X163*K163</f>
        <v>0</v>
      </c>
      <c r="Z163" s="231">
        <v>0</v>
      </c>
      <c r="AA163" s="232">
        <f>Z163*K163</f>
        <v>0</v>
      </c>
      <c r="AR163" s="24" t="s">
        <v>167</v>
      </c>
      <c r="AT163" s="24" t="s">
        <v>163</v>
      </c>
      <c r="AU163" s="24" t="s">
        <v>118</v>
      </c>
      <c r="AY163" s="24" t="s">
        <v>162</v>
      </c>
      <c r="BE163" s="144">
        <f>IF(U163="základní",N163,0)</f>
        <v>0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24" t="s">
        <v>87</v>
      </c>
      <c r="BK163" s="144">
        <f>ROUND(L163*K163,2)</f>
        <v>0</v>
      </c>
      <c r="BL163" s="24" t="s">
        <v>167</v>
      </c>
      <c r="BM163" s="24" t="s">
        <v>382</v>
      </c>
    </row>
    <row r="164" spans="2:51" s="10" customFormat="1" ht="16.5" customHeight="1">
      <c r="B164" s="233"/>
      <c r="C164" s="234"/>
      <c r="D164" s="234"/>
      <c r="E164" s="235" t="s">
        <v>22</v>
      </c>
      <c r="F164" s="236" t="s">
        <v>383</v>
      </c>
      <c r="G164" s="237"/>
      <c r="H164" s="237"/>
      <c r="I164" s="237"/>
      <c r="J164" s="234"/>
      <c r="K164" s="235" t="s">
        <v>22</v>
      </c>
      <c r="L164" s="234"/>
      <c r="M164" s="234"/>
      <c r="N164" s="234"/>
      <c r="O164" s="234"/>
      <c r="P164" s="234"/>
      <c r="Q164" s="234"/>
      <c r="R164" s="238"/>
      <c r="T164" s="239"/>
      <c r="U164" s="234"/>
      <c r="V164" s="234"/>
      <c r="W164" s="234"/>
      <c r="X164" s="234"/>
      <c r="Y164" s="234"/>
      <c r="Z164" s="234"/>
      <c r="AA164" s="240"/>
      <c r="AT164" s="241" t="s">
        <v>170</v>
      </c>
      <c r="AU164" s="241" t="s">
        <v>118</v>
      </c>
      <c r="AV164" s="10" t="s">
        <v>87</v>
      </c>
      <c r="AW164" s="10" t="s">
        <v>37</v>
      </c>
      <c r="AX164" s="10" t="s">
        <v>79</v>
      </c>
      <c r="AY164" s="241" t="s">
        <v>162</v>
      </c>
    </row>
    <row r="165" spans="2:51" s="11" customFormat="1" ht="16.5" customHeight="1">
      <c r="B165" s="242"/>
      <c r="C165" s="243"/>
      <c r="D165" s="243"/>
      <c r="E165" s="244" t="s">
        <v>22</v>
      </c>
      <c r="F165" s="245" t="s">
        <v>323</v>
      </c>
      <c r="G165" s="243"/>
      <c r="H165" s="243"/>
      <c r="I165" s="243"/>
      <c r="J165" s="243"/>
      <c r="K165" s="246">
        <v>128.5</v>
      </c>
      <c r="L165" s="243"/>
      <c r="M165" s="243"/>
      <c r="N165" s="243"/>
      <c r="O165" s="243"/>
      <c r="P165" s="243"/>
      <c r="Q165" s="243"/>
      <c r="R165" s="247"/>
      <c r="T165" s="248"/>
      <c r="U165" s="243"/>
      <c r="V165" s="243"/>
      <c r="W165" s="243"/>
      <c r="X165" s="243"/>
      <c r="Y165" s="243"/>
      <c r="Z165" s="243"/>
      <c r="AA165" s="249"/>
      <c r="AT165" s="250" t="s">
        <v>170</v>
      </c>
      <c r="AU165" s="250" t="s">
        <v>118</v>
      </c>
      <c r="AV165" s="11" t="s">
        <v>118</v>
      </c>
      <c r="AW165" s="11" t="s">
        <v>37</v>
      </c>
      <c r="AX165" s="11" t="s">
        <v>79</v>
      </c>
      <c r="AY165" s="250" t="s">
        <v>162</v>
      </c>
    </row>
    <row r="166" spans="2:51" s="10" customFormat="1" ht="16.5" customHeight="1">
      <c r="B166" s="233"/>
      <c r="C166" s="234"/>
      <c r="D166" s="234"/>
      <c r="E166" s="235" t="s">
        <v>22</v>
      </c>
      <c r="F166" s="260" t="s">
        <v>384</v>
      </c>
      <c r="G166" s="234"/>
      <c r="H166" s="234"/>
      <c r="I166" s="234"/>
      <c r="J166" s="234"/>
      <c r="K166" s="235" t="s">
        <v>22</v>
      </c>
      <c r="L166" s="234"/>
      <c r="M166" s="234"/>
      <c r="N166" s="234"/>
      <c r="O166" s="234"/>
      <c r="P166" s="234"/>
      <c r="Q166" s="234"/>
      <c r="R166" s="238"/>
      <c r="T166" s="239"/>
      <c r="U166" s="234"/>
      <c r="V166" s="234"/>
      <c r="W166" s="234"/>
      <c r="X166" s="234"/>
      <c r="Y166" s="234"/>
      <c r="Z166" s="234"/>
      <c r="AA166" s="240"/>
      <c r="AT166" s="241" t="s">
        <v>170</v>
      </c>
      <c r="AU166" s="241" t="s">
        <v>118</v>
      </c>
      <c r="AV166" s="10" t="s">
        <v>87</v>
      </c>
      <c r="AW166" s="10" t="s">
        <v>37</v>
      </c>
      <c r="AX166" s="10" t="s">
        <v>79</v>
      </c>
      <c r="AY166" s="241" t="s">
        <v>162</v>
      </c>
    </row>
    <row r="167" spans="2:51" s="11" customFormat="1" ht="16.5" customHeight="1">
      <c r="B167" s="242"/>
      <c r="C167" s="243"/>
      <c r="D167" s="243"/>
      <c r="E167" s="244" t="s">
        <v>22</v>
      </c>
      <c r="F167" s="245" t="s">
        <v>385</v>
      </c>
      <c r="G167" s="243"/>
      <c r="H167" s="243"/>
      <c r="I167" s="243"/>
      <c r="J167" s="243"/>
      <c r="K167" s="246">
        <v>187.34</v>
      </c>
      <c r="L167" s="243"/>
      <c r="M167" s="243"/>
      <c r="N167" s="243"/>
      <c r="O167" s="243"/>
      <c r="P167" s="243"/>
      <c r="Q167" s="243"/>
      <c r="R167" s="247"/>
      <c r="T167" s="248"/>
      <c r="U167" s="243"/>
      <c r="V167" s="243"/>
      <c r="W167" s="243"/>
      <c r="X167" s="243"/>
      <c r="Y167" s="243"/>
      <c r="Z167" s="243"/>
      <c r="AA167" s="249"/>
      <c r="AT167" s="250" t="s">
        <v>170</v>
      </c>
      <c r="AU167" s="250" t="s">
        <v>118</v>
      </c>
      <c r="AV167" s="11" t="s">
        <v>118</v>
      </c>
      <c r="AW167" s="11" t="s">
        <v>37</v>
      </c>
      <c r="AX167" s="11" t="s">
        <v>79</v>
      </c>
      <c r="AY167" s="250" t="s">
        <v>162</v>
      </c>
    </row>
    <row r="168" spans="2:51" s="10" customFormat="1" ht="16.5" customHeight="1">
      <c r="B168" s="233"/>
      <c r="C168" s="234"/>
      <c r="D168" s="234"/>
      <c r="E168" s="235" t="s">
        <v>22</v>
      </c>
      <c r="F168" s="260" t="s">
        <v>386</v>
      </c>
      <c r="G168" s="234"/>
      <c r="H168" s="234"/>
      <c r="I168" s="234"/>
      <c r="J168" s="234"/>
      <c r="K168" s="235" t="s">
        <v>22</v>
      </c>
      <c r="L168" s="234"/>
      <c r="M168" s="234"/>
      <c r="N168" s="234"/>
      <c r="O168" s="234"/>
      <c r="P168" s="234"/>
      <c r="Q168" s="234"/>
      <c r="R168" s="238"/>
      <c r="T168" s="239"/>
      <c r="U168" s="234"/>
      <c r="V168" s="234"/>
      <c r="W168" s="234"/>
      <c r="X168" s="234"/>
      <c r="Y168" s="234"/>
      <c r="Z168" s="234"/>
      <c r="AA168" s="240"/>
      <c r="AT168" s="241" t="s">
        <v>170</v>
      </c>
      <c r="AU168" s="241" t="s">
        <v>118</v>
      </c>
      <c r="AV168" s="10" t="s">
        <v>87</v>
      </c>
      <c r="AW168" s="10" t="s">
        <v>37</v>
      </c>
      <c r="AX168" s="10" t="s">
        <v>79</v>
      </c>
      <c r="AY168" s="241" t="s">
        <v>162</v>
      </c>
    </row>
    <row r="169" spans="2:51" s="11" customFormat="1" ht="16.5" customHeight="1">
      <c r="B169" s="242"/>
      <c r="C169" s="243"/>
      <c r="D169" s="243"/>
      <c r="E169" s="244" t="s">
        <v>22</v>
      </c>
      <c r="F169" s="245" t="s">
        <v>334</v>
      </c>
      <c r="G169" s="243"/>
      <c r="H169" s="243"/>
      <c r="I169" s="243"/>
      <c r="J169" s="243"/>
      <c r="K169" s="246">
        <v>315.84</v>
      </c>
      <c r="L169" s="243"/>
      <c r="M169" s="243"/>
      <c r="N169" s="243"/>
      <c r="O169" s="243"/>
      <c r="P169" s="243"/>
      <c r="Q169" s="243"/>
      <c r="R169" s="247"/>
      <c r="T169" s="248"/>
      <c r="U169" s="243"/>
      <c r="V169" s="243"/>
      <c r="W169" s="243"/>
      <c r="X169" s="243"/>
      <c r="Y169" s="243"/>
      <c r="Z169" s="243"/>
      <c r="AA169" s="249"/>
      <c r="AT169" s="250" t="s">
        <v>170</v>
      </c>
      <c r="AU169" s="250" t="s">
        <v>118</v>
      </c>
      <c r="AV169" s="11" t="s">
        <v>118</v>
      </c>
      <c r="AW169" s="11" t="s">
        <v>37</v>
      </c>
      <c r="AX169" s="11" t="s">
        <v>79</v>
      </c>
      <c r="AY169" s="250" t="s">
        <v>162</v>
      </c>
    </row>
    <row r="170" spans="2:51" s="10" customFormat="1" ht="16.5" customHeight="1">
      <c r="B170" s="233"/>
      <c r="C170" s="234"/>
      <c r="D170" s="234"/>
      <c r="E170" s="235" t="s">
        <v>22</v>
      </c>
      <c r="F170" s="260" t="s">
        <v>387</v>
      </c>
      <c r="G170" s="234"/>
      <c r="H170" s="234"/>
      <c r="I170" s="234"/>
      <c r="J170" s="234"/>
      <c r="K170" s="235" t="s">
        <v>22</v>
      </c>
      <c r="L170" s="234"/>
      <c r="M170" s="234"/>
      <c r="N170" s="234"/>
      <c r="O170" s="234"/>
      <c r="P170" s="234"/>
      <c r="Q170" s="234"/>
      <c r="R170" s="238"/>
      <c r="T170" s="239"/>
      <c r="U170" s="234"/>
      <c r="V170" s="234"/>
      <c r="W170" s="234"/>
      <c r="X170" s="234"/>
      <c r="Y170" s="234"/>
      <c r="Z170" s="234"/>
      <c r="AA170" s="240"/>
      <c r="AT170" s="241" t="s">
        <v>170</v>
      </c>
      <c r="AU170" s="241" t="s">
        <v>118</v>
      </c>
      <c r="AV170" s="10" t="s">
        <v>87</v>
      </c>
      <c r="AW170" s="10" t="s">
        <v>37</v>
      </c>
      <c r="AX170" s="10" t="s">
        <v>79</v>
      </c>
      <c r="AY170" s="241" t="s">
        <v>162</v>
      </c>
    </row>
    <row r="171" spans="2:51" s="11" customFormat="1" ht="16.5" customHeight="1">
      <c r="B171" s="242"/>
      <c r="C171" s="243"/>
      <c r="D171" s="243"/>
      <c r="E171" s="244" t="s">
        <v>22</v>
      </c>
      <c r="F171" s="245" t="s">
        <v>329</v>
      </c>
      <c r="G171" s="243"/>
      <c r="H171" s="243"/>
      <c r="I171" s="243"/>
      <c r="J171" s="243"/>
      <c r="K171" s="246">
        <v>6.08</v>
      </c>
      <c r="L171" s="243"/>
      <c r="M171" s="243"/>
      <c r="N171" s="243"/>
      <c r="O171" s="243"/>
      <c r="P171" s="243"/>
      <c r="Q171" s="243"/>
      <c r="R171" s="247"/>
      <c r="T171" s="248"/>
      <c r="U171" s="243"/>
      <c r="V171" s="243"/>
      <c r="W171" s="243"/>
      <c r="X171" s="243"/>
      <c r="Y171" s="243"/>
      <c r="Z171" s="243"/>
      <c r="AA171" s="249"/>
      <c r="AT171" s="250" t="s">
        <v>170</v>
      </c>
      <c r="AU171" s="250" t="s">
        <v>118</v>
      </c>
      <c r="AV171" s="11" t="s">
        <v>118</v>
      </c>
      <c r="AW171" s="11" t="s">
        <v>37</v>
      </c>
      <c r="AX171" s="11" t="s">
        <v>79</v>
      </c>
      <c r="AY171" s="250" t="s">
        <v>162</v>
      </c>
    </row>
    <row r="172" spans="2:51" s="12" customFormat="1" ht="16.5" customHeight="1">
      <c r="B172" s="251"/>
      <c r="C172" s="252"/>
      <c r="D172" s="252"/>
      <c r="E172" s="253" t="s">
        <v>22</v>
      </c>
      <c r="F172" s="254" t="s">
        <v>172</v>
      </c>
      <c r="G172" s="252"/>
      <c r="H172" s="252"/>
      <c r="I172" s="252"/>
      <c r="J172" s="252"/>
      <c r="K172" s="255">
        <v>637.76</v>
      </c>
      <c r="L172" s="252"/>
      <c r="M172" s="252"/>
      <c r="N172" s="252"/>
      <c r="O172" s="252"/>
      <c r="P172" s="252"/>
      <c r="Q172" s="252"/>
      <c r="R172" s="256"/>
      <c r="T172" s="257"/>
      <c r="U172" s="252"/>
      <c r="V172" s="252"/>
      <c r="W172" s="252"/>
      <c r="X172" s="252"/>
      <c r="Y172" s="252"/>
      <c r="Z172" s="252"/>
      <c r="AA172" s="258"/>
      <c r="AT172" s="259" t="s">
        <v>170</v>
      </c>
      <c r="AU172" s="259" t="s">
        <v>118</v>
      </c>
      <c r="AV172" s="12" t="s">
        <v>167</v>
      </c>
      <c r="AW172" s="12" t="s">
        <v>37</v>
      </c>
      <c r="AX172" s="12" t="s">
        <v>87</v>
      </c>
      <c r="AY172" s="259" t="s">
        <v>162</v>
      </c>
    </row>
    <row r="173" spans="2:65" s="1" customFormat="1" ht="25.5" customHeight="1">
      <c r="B173" s="48"/>
      <c r="C173" s="222" t="s">
        <v>214</v>
      </c>
      <c r="D173" s="222" t="s">
        <v>163</v>
      </c>
      <c r="E173" s="223" t="s">
        <v>205</v>
      </c>
      <c r="F173" s="224" t="s">
        <v>206</v>
      </c>
      <c r="G173" s="224"/>
      <c r="H173" s="224"/>
      <c r="I173" s="224"/>
      <c r="J173" s="225" t="s">
        <v>175</v>
      </c>
      <c r="K173" s="226">
        <v>440.92</v>
      </c>
      <c r="L173" s="227">
        <v>0</v>
      </c>
      <c r="M173" s="228"/>
      <c r="N173" s="229">
        <f>ROUND(L173*K173,2)</f>
        <v>0</v>
      </c>
      <c r="O173" s="229"/>
      <c r="P173" s="229"/>
      <c r="Q173" s="229"/>
      <c r="R173" s="50"/>
      <c r="T173" s="230" t="s">
        <v>22</v>
      </c>
      <c r="U173" s="58" t="s">
        <v>44</v>
      </c>
      <c r="V173" s="49"/>
      <c r="W173" s="231">
        <f>V173*K173</f>
        <v>0</v>
      </c>
      <c r="X173" s="231">
        <v>0</v>
      </c>
      <c r="Y173" s="231">
        <f>X173*K173</f>
        <v>0</v>
      </c>
      <c r="Z173" s="231">
        <v>0</v>
      </c>
      <c r="AA173" s="232">
        <f>Z173*K173</f>
        <v>0</v>
      </c>
      <c r="AR173" s="24" t="s">
        <v>167</v>
      </c>
      <c r="AT173" s="24" t="s">
        <v>163</v>
      </c>
      <c r="AU173" s="24" t="s">
        <v>118</v>
      </c>
      <c r="AY173" s="24" t="s">
        <v>162</v>
      </c>
      <c r="BE173" s="144">
        <f>IF(U173="základní",N173,0)</f>
        <v>0</v>
      </c>
      <c r="BF173" s="144">
        <f>IF(U173="snížená",N173,0)</f>
        <v>0</v>
      </c>
      <c r="BG173" s="144">
        <f>IF(U173="zákl. přenesená",N173,0)</f>
        <v>0</v>
      </c>
      <c r="BH173" s="144">
        <f>IF(U173="sníž. přenesená",N173,0)</f>
        <v>0</v>
      </c>
      <c r="BI173" s="144">
        <f>IF(U173="nulová",N173,0)</f>
        <v>0</v>
      </c>
      <c r="BJ173" s="24" t="s">
        <v>87</v>
      </c>
      <c r="BK173" s="144">
        <f>ROUND(L173*K173,2)</f>
        <v>0</v>
      </c>
      <c r="BL173" s="24" t="s">
        <v>167</v>
      </c>
      <c r="BM173" s="24" t="s">
        <v>388</v>
      </c>
    </row>
    <row r="174" spans="2:51" s="10" customFormat="1" ht="16.5" customHeight="1">
      <c r="B174" s="233"/>
      <c r="C174" s="234"/>
      <c r="D174" s="234"/>
      <c r="E174" s="235" t="s">
        <v>22</v>
      </c>
      <c r="F174" s="236" t="s">
        <v>389</v>
      </c>
      <c r="G174" s="237"/>
      <c r="H174" s="237"/>
      <c r="I174" s="237"/>
      <c r="J174" s="234"/>
      <c r="K174" s="235" t="s">
        <v>22</v>
      </c>
      <c r="L174" s="234"/>
      <c r="M174" s="234"/>
      <c r="N174" s="234"/>
      <c r="O174" s="234"/>
      <c r="P174" s="234"/>
      <c r="Q174" s="234"/>
      <c r="R174" s="238"/>
      <c r="T174" s="239"/>
      <c r="U174" s="234"/>
      <c r="V174" s="234"/>
      <c r="W174" s="234"/>
      <c r="X174" s="234"/>
      <c r="Y174" s="234"/>
      <c r="Z174" s="234"/>
      <c r="AA174" s="240"/>
      <c r="AT174" s="241" t="s">
        <v>170</v>
      </c>
      <c r="AU174" s="241" t="s">
        <v>118</v>
      </c>
      <c r="AV174" s="10" t="s">
        <v>87</v>
      </c>
      <c r="AW174" s="10" t="s">
        <v>37</v>
      </c>
      <c r="AX174" s="10" t="s">
        <v>79</v>
      </c>
      <c r="AY174" s="241" t="s">
        <v>162</v>
      </c>
    </row>
    <row r="175" spans="2:51" s="11" customFormat="1" ht="16.5" customHeight="1">
      <c r="B175" s="242"/>
      <c r="C175" s="243"/>
      <c r="D175" s="243"/>
      <c r="E175" s="244" t="s">
        <v>22</v>
      </c>
      <c r="F175" s="245" t="s">
        <v>321</v>
      </c>
      <c r="G175" s="243"/>
      <c r="H175" s="243"/>
      <c r="I175" s="243"/>
      <c r="J175" s="243"/>
      <c r="K175" s="246">
        <v>306.34</v>
      </c>
      <c r="L175" s="243"/>
      <c r="M175" s="243"/>
      <c r="N175" s="243"/>
      <c r="O175" s="243"/>
      <c r="P175" s="243"/>
      <c r="Q175" s="243"/>
      <c r="R175" s="247"/>
      <c r="T175" s="248"/>
      <c r="U175" s="243"/>
      <c r="V175" s="243"/>
      <c r="W175" s="243"/>
      <c r="X175" s="243"/>
      <c r="Y175" s="243"/>
      <c r="Z175" s="243"/>
      <c r="AA175" s="249"/>
      <c r="AT175" s="250" t="s">
        <v>170</v>
      </c>
      <c r="AU175" s="250" t="s">
        <v>118</v>
      </c>
      <c r="AV175" s="11" t="s">
        <v>118</v>
      </c>
      <c r="AW175" s="11" t="s">
        <v>37</v>
      </c>
      <c r="AX175" s="11" t="s">
        <v>79</v>
      </c>
      <c r="AY175" s="250" t="s">
        <v>162</v>
      </c>
    </row>
    <row r="176" spans="2:51" s="10" customFormat="1" ht="16.5" customHeight="1">
      <c r="B176" s="233"/>
      <c r="C176" s="234"/>
      <c r="D176" s="234"/>
      <c r="E176" s="235" t="s">
        <v>22</v>
      </c>
      <c r="F176" s="260" t="s">
        <v>390</v>
      </c>
      <c r="G176" s="234"/>
      <c r="H176" s="234"/>
      <c r="I176" s="234"/>
      <c r="J176" s="234"/>
      <c r="K176" s="235" t="s">
        <v>22</v>
      </c>
      <c r="L176" s="234"/>
      <c r="M176" s="234"/>
      <c r="N176" s="234"/>
      <c r="O176" s="234"/>
      <c r="P176" s="234"/>
      <c r="Q176" s="234"/>
      <c r="R176" s="238"/>
      <c r="T176" s="239"/>
      <c r="U176" s="234"/>
      <c r="V176" s="234"/>
      <c r="W176" s="234"/>
      <c r="X176" s="234"/>
      <c r="Y176" s="234"/>
      <c r="Z176" s="234"/>
      <c r="AA176" s="240"/>
      <c r="AT176" s="241" t="s">
        <v>170</v>
      </c>
      <c r="AU176" s="241" t="s">
        <v>118</v>
      </c>
      <c r="AV176" s="10" t="s">
        <v>87</v>
      </c>
      <c r="AW176" s="10" t="s">
        <v>37</v>
      </c>
      <c r="AX176" s="10" t="s">
        <v>79</v>
      </c>
      <c r="AY176" s="241" t="s">
        <v>162</v>
      </c>
    </row>
    <row r="177" spans="2:51" s="11" customFormat="1" ht="16.5" customHeight="1">
      <c r="B177" s="242"/>
      <c r="C177" s="243"/>
      <c r="D177" s="243"/>
      <c r="E177" s="244" t="s">
        <v>22</v>
      </c>
      <c r="F177" s="245" t="s">
        <v>329</v>
      </c>
      <c r="G177" s="243"/>
      <c r="H177" s="243"/>
      <c r="I177" s="243"/>
      <c r="J177" s="243"/>
      <c r="K177" s="246">
        <v>6.08</v>
      </c>
      <c r="L177" s="243"/>
      <c r="M177" s="243"/>
      <c r="N177" s="243"/>
      <c r="O177" s="243"/>
      <c r="P177" s="243"/>
      <c r="Q177" s="243"/>
      <c r="R177" s="247"/>
      <c r="T177" s="248"/>
      <c r="U177" s="243"/>
      <c r="V177" s="243"/>
      <c r="W177" s="243"/>
      <c r="X177" s="243"/>
      <c r="Y177" s="243"/>
      <c r="Z177" s="243"/>
      <c r="AA177" s="249"/>
      <c r="AT177" s="250" t="s">
        <v>170</v>
      </c>
      <c r="AU177" s="250" t="s">
        <v>118</v>
      </c>
      <c r="AV177" s="11" t="s">
        <v>118</v>
      </c>
      <c r="AW177" s="11" t="s">
        <v>37</v>
      </c>
      <c r="AX177" s="11" t="s">
        <v>79</v>
      </c>
      <c r="AY177" s="250" t="s">
        <v>162</v>
      </c>
    </row>
    <row r="178" spans="2:51" s="10" customFormat="1" ht="16.5" customHeight="1">
      <c r="B178" s="233"/>
      <c r="C178" s="234"/>
      <c r="D178" s="234"/>
      <c r="E178" s="235" t="s">
        <v>22</v>
      </c>
      <c r="F178" s="260" t="s">
        <v>391</v>
      </c>
      <c r="G178" s="234"/>
      <c r="H178" s="234"/>
      <c r="I178" s="234"/>
      <c r="J178" s="234"/>
      <c r="K178" s="235" t="s">
        <v>22</v>
      </c>
      <c r="L178" s="234"/>
      <c r="M178" s="234"/>
      <c r="N178" s="234"/>
      <c r="O178" s="234"/>
      <c r="P178" s="234"/>
      <c r="Q178" s="234"/>
      <c r="R178" s="238"/>
      <c r="T178" s="239"/>
      <c r="U178" s="234"/>
      <c r="V178" s="234"/>
      <c r="W178" s="234"/>
      <c r="X178" s="234"/>
      <c r="Y178" s="234"/>
      <c r="Z178" s="234"/>
      <c r="AA178" s="240"/>
      <c r="AT178" s="241" t="s">
        <v>170</v>
      </c>
      <c r="AU178" s="241" t="s">
        <v>118</v>
      </c>
      <c r="AV178" s="10" t="s">
        <v>87</v>
      </c>
      <c r="AW178" s="10" t="s">
        <v>37</v>
      </c>
      <c r="AX178" s="10" t="s">
        <v>79</v>
      </c>
      <c r="AY178" s="241" t="s">
        <v>162</v>
      </c>
    </row>
    <row r="179" spans="2:51" s="11" customFormat="1" ht="16.5" customHeight="1">
      <c r="B179" s="242"/>
      <c r="C179" s="243"/>
      <c r="D179" s="243"/>
      <c r="E179" s="244" t="s">
        <v>22</v>
      </c>
      <c r="F179" s="245" t="s">
        <v>323</v>
      </c>
      <c r="G179" s="243"/>
      <c r="H179" s="243"/>
      <c r="I179" s="243"/>
      <c r="J179" s="243"/>
      <c r="K179" s="246">
        <v>128.5</v>
      </c>
      <c r="L179" s="243"/>
      <c r="M179" s="243"/>
      <c r="N179" s="243"/>
      <c r="O179" s="243"/>
      <c r="P179" s="243"/>
      <c r="Q179" s="243"/>
      <c r="R179" s="247"/>
      <c r="T179" s="248"/>
      <c r="U179" s="243"/>
      <c r="V179" s="243"/>
      <c r="W179" s="243"/>
      <c r="X179" s="243"/>
      <c r="Y179" s="243"/>
      <c r="Z179" s="243"/>
      <c r="AA179" s="249"/>
      <c r="AT179" s="250" t="s">
        <v>170</v>
      </c>
      <c r="AU179" s="250" t="s">
        <v>118</v>
      </c>
      <c r="AV179" s="11" t="s">
        <v>118</v>
      </c>
      <c r="AW179" s="11" t="s">
        <v>37</v>
      </c>
      <c r="AX179" s="11" t="s">
        <v>79</v>
      </c>
      <c r="AY179" s="250" t="s">
        <v>162</v>
      </c>
    </row>
    <row r="180" spans="2:51" s="12" customFormat="1" ht="16.5" customHeight="1">
      <c r="B180" s="251"/>
      <c r="C180" s="252"/>
      <c r="D180" s="252"/>
      <c r="E180" s="253" t="s">
        <v>22</v>
      </c>
      <c r="F180" s="254" t="s">
        <v>172</v>
      </c>
      <c r="G180" s="252"/>
      <c r="H180" s="252"/>
      <c r="I180" s="252"/>
      <c r="J180" s="252"/>
      <c r="K180" s="255">
        <v>440.92</v>
      </c>
      <c r="L180" s="252"/>
      <c r="M180" s="252"/>
      <c r="N180" s="252"/>
      <c r="O180" s="252"/>
      <c r="P180" s="252"/>
      <c r="Q180" s="252"/>
      <c r="R180" s="256"/>
      <c r="T180" s="257"/>
      <c r="U180" s="252"/>
      <c r="V180" s="252"/>
      <c r="W180" s="252"/>
      <c r="X180" s="252"/>
      <c r="Y180" s="252"/>
      <c r="Z180" s="252"/>
      <c r="AA180" s="258"/>
      <c r="AT180" s="259" t="s">
        <v>170</v>
      </c>
      <c r="AU180" s="259" t="s">
        <v>118</v>
      </c>
      <c r="AV180" s="12" t="s">
        <v>167</v>
      </c>
      <c r="AW180" s="12" t="s">
        <v>37</v>
      </c>
      <c r="AX180" s="12" t="s">
        <v>87</v>
      </c>
      <c r="AY180" s="259" t="s">
        <v>162</v>
      </c>
    </row>
    <row r="181" spans="2:65" s="1" customFormat="1" ht="16.5" customHeight="1">
      <c r="B181" s="48"/>
      <c r="C181" s="222" t="s">
        <v>222</v>
      </c>
      <c r="D181" s="222" t="s">
        <v>163</v>
      </c>
      <c r="E181" s="223" t="s">
        <v>392</v>
      </c>
      <c r="F181" s="224" t="s">
        <v>393</v>
      </c>
      <c r="G181" s="224"/>
      <c r="H181" s="224"/>
      <c r="I181" s="224"/>
      <c r="J181" s="225" t="s">
        <v>166</v>
      </c>
      <c r="K181" s="226">
        <v>305.1</v>
      </c>
      <c r="L181" s="227">
        <v>0</v>
      </c>
      <c r="M181" s="228"/>
      <c r="N181" s="229">
        <f>ROUND(L181*K181,2)</f>
        <v>0</v>
      </c>
      <c r="O181" s="229"/>
      <c r="P181" s="229"/>
      <c r="Q181" s="229"/>
      <c r="R181" s="50"/>
      <c r="T181" s="230" t="s">
        <v>22</v>
      </c>
      <c r="U181" s="58" t="s">
        <v>44</v>
      </c>
      <c r="V181" s="49"/>
      <c r="W181" s="231">
        <f>V181*K181</f>
        <v>0</v>
      </c>
      <c r="X181" s="231">
        <v>0</v>
      </c>
      <c r="Y181" s="231">
        <f>X181*K181</f>
        <v>0</v>
      </c>
      <c r="Z181" s="231">
        <v>0</v>
      </c>
      <c r="AA181" s="232">
        <f>Z181*K181</f>
        <v>0</v>
      </c>
      <c r="AR181" s="24" t="s">
        <v>167</v>
      </c>
      <c r="AT181" s="24" t="s">
        <v>163</v>
      </c>
      <c r="AU181" s="24" t="s">
        <v>118</v>
      </c>
      <c r="AY181" s="24" t="s">
        <v>162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24" t="s">
        <v>87</v>
      </c>
      <c r="BK181" s="144">
        <f>ROUND(L181*K181,2)</f>
        <v>0</v>
      </c>
      <c r="BL181" s="24" t="s">
        <v>167</v>
      </c>
      <c r="BM181" s="24" t="s">
        <v>394</v>
      </c>
    </row>
    <row r="182" spans="2:51" s="10" customFormat="1" ht="25.5" customHeight="1">
      <c r="B182" s="233"/>
      <c r="C182" s="234"/>
      <c r="D182" s="234"/>
      <c r="E182" s="235" t="s">
        <v>22</v>
      </c>
      <c r="F182" s="236" t="s">
        <v>395</v>
      </c>
      <c r="G182" s="237"/>
      <c r="H182" s="237"/>
      <c r="I182" s="237"/>
      <c r="J182" s="234"/>
      <c r="K182" s="235" t="s">
        <v>22</v>
      </c>
      <c r="L182" s="234"/>
      <c r="M182" s="234"/>
      <c r="N182" s="234"/>
      <c r="O182" s="234"/>
      <c r="P182" s="234"/>
      <c r="Q182" s="234"/>
      <c r="R182" s="238"/>
      <c r="T182" s="239"/>
      <c r="U182" s="234"/>
      <c r="V182" s="234"/>
      <c r="W182" s="234"/>
      <c r="X182" s="234"/>
      <c r="Y182" s="234"/>
      <c r="Z182" s="234"/>
      <c r="AA182" s="240"/>
      <c r="AT182" s="241" t="s">
        <v>170</v>
      </c>
      <c r="AU182" s="241" t="s">
        <v>118</v>
      </c>
      <c r="AV182" s="10" t="s">
        <v>87</v>
      </c>
      <c r="AW182" s="10" t="s">
        <v>37</v>
      </c>
      <c r="AX182" s="10" t="s">
        <v>79</v>
      </c>
      <c r="AY182" s="241" t="s">
        <v>162</v>
      </c>
    </row>
    <row r="183" spans="2:51" s="11" customFormat="1" ht="16.5" customHeight="1">
      <c r="B183" s="242"/>
      <c r="C183" s="243"/>
      <c r="D183" s="243"/>
      <c r="E183" s="244" t="s">
        <v>22</v>
      </c>
      <c r="F183" s="245" t="s">
        <v>396</v>
      </c>
      <c r="G183" s="243"/>
      <c r="H183" s="243"/>
      <c r="I183" s="243"/>
      <c r="J183" s="243"/>
      <c r="K183" s="246">
        <v>108</v>
      </c>
      <c r="L183" s="243"/>
      <c r="M183" s="243"/>
      <c r="N183" s="243"/>
      <c r="O183" s="243"/>
      <c r="P183" s="243"/>
      <c r="Q183" s="243"/>
      <c r="R183" s="247"/>
      <c r="T183" s="248"/>
      <c r="U183" s="243"/>
      <c r="V183" s="243"/>
      <c r="W183" s="243"/>
      <c r="X183" s="243"/>
      <c r="Y183" s="243"/>
      <c r="Z183" s="243"/>
      <c r="AA183" s="249"/>
      <c r="AT183" s="250" t="s">
        <v>170</v>
      </c>
      <c r="AU183" s="250" t="s">
        <v>118</v>
      </c>
      <c r="AV183" s="11" t="s">
        <v>118</v>
      </c>
      <c r="AW183" s="11" t="s">
        <v>37</v>
      </c>
      <c r="AX183" s="11" t="s">
        <v>79</v>
      </c>
      <c r="AY183" s="250" t="s">
        <v>162</v>
      </c>
    </row>
    <row r="184" spans="2:51" s="11" customFormat="1" ht="16.5" customHeight="1">
      <c r="B184" s="242"/>
      <c r="C184" s="243"/>
      <c r="D184" s="243"/>
      <c r="E184" s="244" t="s">
        <v>22</v>
      </c>
      <c r="F184" s="245" t="s">
        <v>397</v>
      </c>
      <c r="G184" s="243"/>
      <c r="H184" s="243"/>
      <c r="I184" s="243"/>
      <c r="J184" s="243"/>
      <c r="K184" s="246">
        <v>100</v>
      </c>
      <c r="L184" s="243"/>
      <c r="M184" s="243"/>
      <c r="N184" s="243"/>
      <c r="O184" s="243"/>
      <c r="P184" s="243"/>
      <c r="Q184" s="243"/>
      <c r="R184" s="247"/>
      <c r="T184" s="248"/>
      <c r="U184" s="243"/>
      <c r="V184" s="243"/>
      <c r="W184" s="243"/>
      <c r="X184" s="243"/>
      <c r="Y184" s="243"/>
      <c r="Z184" s="243"/>
      <c r="AA184" s="249"/>
      <c r="AT184" s="250" t="s">
        <v>170</v>
      </c>
      <c r="AU184" s="250" t="s">
        <v>118</v>
      </c>
      <c r="AV184" s="11" t="s">
        <v>118</v>
      </c>
      <c r="AW184" s="11" t="s">
        <v>37</v>
      </c>
      <c r="AX184" s="11" t="s">
        <v>79</v>
      </c>
      <c r="AY184" s="250" t="s">
        <v>162</v>
      </c>
    </row>
    <row r="185" spans="2:51" s="11" customFormat="1" ht="16.5" customHeight="1">
      <c r="B185" s="242"/>
      <c r="C185" s="243"/>
      <c r="D185" s="243"/>
      <c r="E185" s="244" t="s">
        <v>22</v>
      </c>
      <c r="F185" s="245" t="s">
        <v>398</v>
      </c>
      <c r="G185" s="243"/>
      <c r="H185" s="243"/>
      <c r="I185" s="243"/>
      <c r="J185" s="243"/>
      <c r="K185" s="246">
        <v>54.6</v>
      </c>
      <c r="L185" s="243"/>
      <c r="M185" s="243"/>
      <c r="N185" s="243"/>
      <c r="O185" s="243"/>
      <c r="P185" s="243"/>
      <c r="Q185" s="243"/>
      <c r="R185" s="247"/>
      <c r="T185" s="248"/>
      <c r="U185" s="243"/>
      <c r="V185" s="243"/>
      <c r="W185" s="243"/>
      <c r="X185" s="243"/>
      <c r="Y185" s="243"/>
      <c r="Z185" s="243"/>
      <c r="AA185" s="249"/>
      <c r="AT185" s="250" t="s">
        <v>170</v>
      </c>
      <c r="AU185" s="250" t="s">
        <v>118</v>
      </c>
      <c r="AV185" s="11" t="s">
        <v>118</v>
      </c>
      <c r="AW185" s="11" t="s">
        <v>37</v>
      </c>
      <c r="AX185" s="11" t="s">
        <v>79</v>
      </c>
      <c r="AY185" s="250" t="s">
        <v>162</v>
      </c>
    </row>
    <row r="186" spans="2:51" s="11" customFormat="1" ht="16.5" customHeight="1">
      <c r="B186" s="242"/>
      <c r="C186" s="243"/>
      <c r="D186" s="243"/>
      <c r="E186" s="244" t="s">
        <v>22</v>
      </c>
      <c r="F186" s="245" t="s">
        <v>399</v>
      </c>
      <c r="G186" s="243"/>
      <c r="H186" s="243"/>
      <c r="I186" s="243"/>
      <c r="J186" s="243"/>
      <c r="K186" s="246">
        <v>42.5</v>
      </c>
      <c r="L186" s="243"/>
      <c r="M186" s="243"/>
      <c r="N186" s="243"/>
      <c r="O186" s="243"/>
      <c r="P186" s="243"/>
      <c r="Q186" s="243"/>
      <c r="R186" s="247"/>
      <c r="T186" s="248"/>
      <c r="U186" s="243"/>
      <c r="V186" s="243"/>
      <c r="W186" s="243"/>
      <c r="X186" s="243"/>
      <c r="Y186" s="243"/>
      <c r="Z186" s="243"/>
      <c r="AA186" s="249"/>
      <c r="AT186" s="250" t="s">
        <v>170</v>
      </c>
      <c r="AU186" s="250" t="s">
        <v>118</v>
      </c>
      <c r="AV186" s="11" t="s">
        <v>118</v>
      </c>
      <c r="AW186" s="11" t="s">
        <v>37</v>
      </c>
      <c r="AX186" s="11" t="s">
        <v>79</v>
      </c>
      <c r="AY186" s="250" t="s">
        <v>162</v>
      </c>
    </row>
    <row r="187" spans="2:51" s="12" customFormat="1" ht="16.5" customHeight="1">
      <c r="B187" s="251"/>
      <c r="C187" s="252"/>
      <c r="D187" s="252"/>
      <c r="E187" s="253" t="s">
        <v>22</v>
      </c>
      <c r="F187" s="254" t="s">
        <v>172</v>
      </c>
      <c r="G187" s="252"/>
      <c r="H187" s="252"/>
      <c r="I187" s="252"/>
      <c r="J187" s="252"/>
      <c r="K187" s="255">
        <v>305.1</v>
      </c>
      <c r="L187" s="252"/>
      <c r="M187" s="252"/>
      <c r="N187" s="252"/>
      <c r="O187" s="252"/>
      <c r="P187" s="252"/>
      <c r="Q187" s="252"/>
      <c r="R187" s="256"/>
      <c r="T187" s="257"/>
      <c r="U187" s="252"/>
      <c r="V187" s="252"/>
      <c r="W187" s="252"/>
      <c r="X187" s="252"/>
      <c r="Y187" s="252"/>
      <c r="Z187" s="252"/>
      <c r="AA187" s="258"/>
      <c r="AT187" s="259" t="s">
        <v>170</v>
      </c>
      <c r="AU187" s="259" t="s">
        <v>118</v>
      </c>
      <c r="AV187" s="12" t="s">
        <v>167</v>
      </c>
      <c r="AW187" s="12" t="s">
        <v>37</v>
      </c>
      <c r="AX187" s="12" t="s">
        <v>87</v>
      </c>
      <c r="AY187" s="259" t="s">
        <v>162</v>
      </c>
    </row>
    <row r="188" spans="2:63" s="9" customFormat="1" ht="29.85" customHeight="1">
      <c r="B188" s="209"/>
      <c r="C188" s="210"/>
      <c r="D188" s="219" t="s">
        <v>132</v>
      </c>
      <c r="E188" s="219"/>
      <c r="F188" s="219"/>
      <c r="G188" s="219"/>
      <c r="H188" s="219"/>
      <c r="I188" s="219"/>
      <c r="J188" s="219"/>
      <c r="K188" s="219"/>
      <c r="L188" s="219"/>
      <c r="M188" s="219"/>
      <c r="N188" s="290">
        <f>BK188</f>
        <v>0</v>
      </c>
      <c r="O188" s="140"/>
      <c r="P188" s="140"/>
      <c r="Q188" s="140"/>
      <c r="R188" s="212"/>
      <c r="T188" s="213"/>
      <c r="U188" s="210"/>
      <c r="V188" s="210"/>
      <c r="W188" s="214">
        <v>0</v>
      </c>
      <c r="X188" s="210"/>
      <c r="Y188" s="214">
        <v>0</v>
      </c>
      <c r="Z188" s="210"/>
      <c r="AA188" s="215">
        <v>0</v>
      </c>
      <c r="AR188" s="216" t="s">
        <v>87</v>
      </c>
      <c r="AT188" s="217" t="s">
        <v>78</v>
      </c>
      <c r="AU188" s="217" t="s">
        <v>87</v>
      </c>
      <c r="AY188" s="216" t="s">
        <v>162</v>
      </c>
      <c r="BK188" s="218">
        <v>0</v>
      </c>
    </row>
    <row r="189" spans="2:63" s="9" customFormat="1" ht="19.9" customHeight="1">
      <c r="B189" s="209"/>
      <c r="C189" s="210"/>
      <c r="D189" s="219" t="s">
        <v>133</v>
      </c>
      <c r="E189" s="219"/>
      <c r="F189" s="219"/>
      <c r="G189" s="219"/>
      <c r="H189" s="219"/>
      <c r="I189" s="219"/>
      <c r="J189" s="219"/>
      <c r="K189" s="219"/>
      <c r="L189" s="219"/>
      <c r="M189" s="219"/>
      <c r="N189" s="220">
        <f>BK189</f>
        <v>0</v>
      </c>
      <c r="O189" s="221"/>
      <c r="P189" s="221"/>
      <c r="Q189" s="221"/>
      <c r="R189" s="212"/>
      <c r="T189" s="213"/>
      <c r="U189" s="210"/>
      <c r="V189" s="210"/>
      <c r="W189" s="214">
        <f>SUM(W190:W211)</f>
        <v>0</v>
      </c>
      <c r="X189" s="210"/>
      <c r="Y189" s="214">
        <f>SUM(Y190:Y211)</f>
        <v>582.4878434</v>
      </c>
      <c r="Z189" s="210"/>
      <c r="AA189" s="215">
        <f>SUM(AA190:AA211)</f>
        <v>0</v>
      </c>
      <c r="AR189" s="216" t="s">
        <v>87</v>
      </c>
      <c r="AT189" s="217" t="s">
        <v>78</v>
      </c>
      <c r="AU189" s="217" t="s">
        <v>87</v>
      </c>
      <c r="AY189" s="216" t="s">
        <v>162</v>
      </c>
      <c r="BK189" s="218">
        <f>SUM(BK190:BK211)</f>
        <v>0</v>
      </c>
    </row>
    <row r="190" spans="2:65" s="1" customFormat="1" ht="38.25" customHeight="1">
      <c r="B190" s="48"/>
      <c r="C190" s="222" t="s">
        <v>233</v>
      </c>
      <c r="D190" s="222" t="s">
        <v>163</v>
      </c>
      <c r="E190" s="223" t="s">
        <v>400</v>
      </c>
      <c r="F190" s="224" t="s">
        <v>401</v>
      </c>
      <c r="G190" s="224"/>
      <c r="H190" s="224"/>
      <c r="I190" s="224"/>
      <c r="J190" s="225" t="s">
        <v>166</v>
      </c>
      <c r="K190" s="226">
        <v>1189.5</v>
      </c>
      <c r="L190" s="227">
        <v>0</v>
      </c>
      <c r="M190" s="228"/>
      <c r="N190" s="229">
        <f>ROUND(L190*K190,2)</f>
        <v>0</v>
      </c>
      <c r="O190" s="229"/>
      <c r="P190" s="229"/>
      <c r="Q190" s="229"/>
      <c r="R190" s="50"/>
      <c r="T190" s="230" t="s">
        <v>22</v>
      </c>
      <c r="U190" s="58" t="s">
        <v>44</v>
      </c>
      <c r="V190" s="49"/>
      <c r="W190" s="231">
        <f>V190*K190</f>
        <v>0</v>
      </c>
      <c r="X190" s="231">
        <v>0.001</v>
      </c>
      <c r="Y190" s="231">
        <f>X190*K190</f>
        <v>1.1895</v>
      </c>
      <c r="Z190" s="231">
        <v>0</v>
      </c>
      <c r="AA190" s="232">
        <f>Z190*K190</f>
        <v>0</v>
      </c>
      <c r="AR190" s="24" t="s">
        <v>167</v>
      </c>
      <c r="AT190" s="24" t="s">
        <v>163</v>
      </c>
      <c r="AU190" s="24" t="s">
        <v>118</v>
      </c>
      <c r="AY190" s="24" t="s">
        <v>162</v>
      </c>
      <c r="BE190" s="144">
        <f>IF(U190="základní",N190,0)</f>
        <v>0</v>
      </c>
      <c r="BF190" s="144">
        <f>IF(U190="snížená",N190,0)</f>
        <v>0</v>
      </c>
      <c r="BG190" s="144">
        <f>IF(U190="zákl. přenesená",N190,0)</f>
        <v>0</v>
      </c>
      <c r="BH190" s="144">
        <f>IF(U190="sníž. přenesená",N190,0)</f>
        <v>0</v>
      </c>
      <c r="BI190" s="144">
        <f>IF(U190="nulová",N190,0)</f>
        <v>0</v>
      </c>
      <c r="BJ190" s="24" t="s">
        <v>87</v>
      </c>
      <c r="BK190" s="144">
        <f>ROUND(L190*K190,2)</f>
        <v>0</v>
      </c>
      <c r="BL190" s="24" t="s">
        <v>167</v>
      </c>
      <c r="BM190" s="24" t="s">
        <v>402</v>
      </c>
    </row>
    <row r="191" spans="2:51" s="10" customFormat="1" ht="16.5" customHeight="1">
      <c r="B191" s="233"/>
      <c r="C191" s="234"/>
      <c r="D191" s="234"/>
      <c r="E191" s="235" t="s">
        <v>22</v>
      </c>
      <c r="F191" s="236" t="s">
        <v>403</v>
      </c>
      <c r="G191" s="237"/>
      <c r="H191" s="237"/>
      <c r="I191" s="237"/>
      <c r="J191" s="234"/>
      <c r="K191" s="235" t="s">
        <v>22</v>
      </c>
      <c r="L191" s="234"/>
      <c r="M191" s="234"/>
      <c r="N191" s="234"/>
      <c r="O191" s="234"/>
      <c r="P191" s="234"/>
      <c r="Q191" s="234"/>
      <c r="R191" s="238"/>
      <c r="T191" s="239"/>
      <c r="U191" s="234"/>
      <c r="V191" s="234"/>
      <c r="W191" s="234"/>
      <c r="X191" s="234"/>
      <c r="Y191" s="234"/>
      <c r="Z191" s="234"/>
      <c r="AA191" s="240"/>
      <c r="AT191" s="241" t="s">
        <v>170</v>
      </c>
      <c r="AU191" s="241" t="s">
        <v>118</v>
      </c>
      <c r="AV191" s="10" t="s">
        <v>87</v>
      </c>
      <c r="AW191" s="10" t="s">
        <v>37</v>
      </c>
      <c r="AX191" s="10" t="s">
        <v>79</v>
      </c>
      <c r="AY191" s="241" t="s">
        <v>162</v>
      </c>
    </row>
    <row r="192" spans="2:51" s="10" customFormat="1" ht="16.5" customHeight="1">
      <c r="B192" s="233"/>
      <c r="C192" s="234"/>
      <c r="D192" s="234"/>
      <c r="E192" s="235" t="s">
        <v>22</v>
      </c>
      <c r="F192" s="260" t="s">
        <v>404</v>
      </c>
      <c r="G192" s="234"/>
      <c r="H192" s="234"/>
      <c r="I192" s="234"/>
      <c r="J192" s="234"/>
      <c r="K192" s="235" t="s">
        <v>22</v>
      </c>
      <c r="L192" s="234"/>
      <c r="M192" s="234"/>
      <c r="N192" s="234"/>
      <c r="O192" s="234"/>
      <c r="P192" s="234"/>
      <c r="Q192" s="234"/>
      <c r="R192" s="238"/>
      <c r="T192" s="239"/>
      <c r="U192" s="234"/>
      <c r="V192" s="234"/>
      <c r="W192" s="234"/>
      <c r="X192" s="234"/>
      <c r="Y192" s="234"/>
      <c r="Z192" s="234"/>
      <c r="AA192" s="240"/>
      <c r="AT192" s="241" t="s">
        <v>170</v>
      </c>
      <c r="AU192" s="241" t="s">
        <v>118</v>
      </c>
      <c r="AV192" s="10" t="s">
        <v>87</v>
      </c>
      <c r="AW192" s="10" t="s">
        <v>37</v>
      </c>
      <c r="AX192" s="10" t="s">
        <v>79</v>
      </c>
      <c r="AY192" s="241" t="s">
        <v>162</v>
      </c>
    </row>
    <row r="193" spans="2:51" s="11" customFormat="1" ht="16.5" customHeight="1">
      <c r="B193" s="242"/>
      <c r="C193" s="243"/>
      <c r="D193" s="243"/>
      <c r="E193" s="244" t="s">
        <v>405</v>
      </c>
      <c r="F193" s="245" t="s">
        <v>406</v>
      </c>
      <c r="G193" s="243"/>
      <c r="H193" s="243"/>
      <c r="I193" s="243"/>
      <c r="J193" s="243"/>
      <c r="K193" s="246">
        <v>1189.5</v>
      </c>
      <c r="L193" s="243"/>
      <c r="M193" s="243"/>
      <c r="N193" s="243"/>
      <c r="O193" s="243"/>
      <c r="P193" s="243"/>
      <c r="Q193" s="243"/>
      <c r="R193" s="247"/>
      <c r="T193" s="248"/>
      <c r="U193" s="243"/>
      <c r="V193" s="243"/>
      <c r="W193" s="243"/>
      <c r="X193" s="243"/>
      <c r="Y193" s="243"/>
      <c r="Z193" s="243"/>
      <c r="AA193" s="249"/>
      <c r="AT193" s="250" t="s">
        <v>170</v>
      </c>
      <c r="AU193" s="250" t="s">
        <v>118</v>
      </c>
      <c r="AV193" s="11" t="s">
        <v>118</v>
      </c>
      <c r="AW193" s="11" t="s">
        <v>37</v>
      </c>
      <c r="AX193" s="11" t="s">
        <v>79</v>
      </c>
      <c r="AY193" s="250" t="s">
        <v>162</v>
      </c>
    </row>
    <row r="194" spans="2:51" s="12" customFormat="1" ht="16.5" customHeight="1">
      <c r="B194" s="251"/>
      <c r="C194" s="252"/>
      <c r="D194" s="252"/>
      <c r="E194" s="253" t="s">
        <v>22</v>
      </c>
      <c r="F194" s="254" t="s">
        <v>172</v>
      </c>
      <c r="G194" s="252"/>
      <c r="H194" s="252"/>
      <c r="I194" s="252"/>
      <c r="J194" s="252"/>
      <c r="K194" s="255">
        <v>1189.5</v>
      </c>
      <c r="L194" s="252"/>
      <c r="M194" s="252"/>
      <c r="N194" s="252"/>
      <c r="O194" s="252"/>
      <c r="P194" s="252"/>
      <c r="Q194" s="252"/>
      <c r="R194" s="256"/>
      <c r="T194" s="257"/>
      <c r="U194" s="252"/>
      <c r="V194" s="252"/>
      <c r="W194" s="252"/>
      <c r="X194" s="252"/>
      <c r="Y194" s="252"/>
      <c r="Z194" s="252"/>
      <c r="AA194" s="258"/>
      <c r="AT194" s="259" t="s">
        <v>170</v>
      </c>
      <c r="AU194" s="259" t="s">
        <v>118</v>
      </c>
      <c r="AV194" s="12" t="s">
        <v>167</v>
      </c>
      <c r="AW194" s="12" t="s">
        <v>37</v>
      </c>
      <c r="AX194" s="12" t="s">
        <v>87</v>
      </c>
      <c r="AY194" s="259" t="s">
        <v>162</v>
      </c>
    </row>
    <row r="195" spans="2:65" s="1" customFormat="1" ht="25.5" customHeight="1">
      <c r="B195" s="48"/>
      <c r="C195" s="261" t="s">
        <v>240</v>
      </c>
      <c r="D195" s="261" t="s">
        <v>223</v>
      </c>
      <c r="E195" s="262" t="s">
        <v>407</v>
      </c>
      <c r="F195" s="263" t="s">
        <v>408</v>
      </c>
      <c r="G195" s="263"/>
      <c r="H195" s="263"/>
      <c r="I195" s="263"/>
      <c r="J195" s="264" t="s">
        <v>166</v>
      </c>
      <c r="K195" s="265">
        <v>396.5</v>
      </c>
      <c r="L195" s="266">
        <v>0</v>
      </c>
      <c r="M195" s="267"/>
      <c r="N195" s="268">
        <f>ROUND(L195*K195,2)</f>
        <v>0</v>
      </c>
      <c r="O195" s="229"/>
      <c r="P195" s="229"/>
      <c r="Q195" s="229"/>
      <c r="R195" s="50"/>
      <c r="T195" s="230" t="s">
        <v>22</v>
      </c>
      <c r="U195" s="58" t="s">
        <v>44</v>
      </c>
      <c r="V195" s="49"/>
      <c r="W195" s="231">
        <f>V195*K195</f>
        <v>0</v>
      </c>
      <c r="X195" s="231">
        <v>0.00127</v>
      </c>
      <c r="Y195" s="231">
        <f>X195*K195</f>
        <v>0.5035550000000001</v>
      </c>
      <c r="Z195" s="231">
        <v>0</v>
      </c>
      <c r="AA195" s="232">
        <f>Z195*K195</f>
        <v>0</v>
      </c>
      <c r="AR195" s="24" t="s">
        <v>209</v>
      </c>
      <c r="AT195" s="24" t="s">
        <v>223</v>
      </c>
      <c r="AU195" s="24" t="s">
        <v>118</v>
      </c>
      <c r="AY195" s="24" t="s">
        <v>162</v>
      </c>
      <c r="BE195" s="144">
        <f>IF(U195="základní",N195,0)</f>
        <v>0</v>
      </c>
      <c r="BF195" s="144">
        <f>IF(U195="snížená",N195,0)</f>
        <v>0</v>
      </c>
      <c r="BG195" s="144">
        <f>IF(U195="zákl. přenesená",N195,0)</f>
        <v>0</v>
      </c>
      <c r="BH195" s="144">
        <f>IF(U195="sníž. přenesená",N195,0)</f>
        <v>0</v>
      </c>
      <c r="BI195" s="144">
        <f>IF(U195="nulová",N195,0)</f>
        <v>0</v>
      </c>
      <c r="BJ195" s="24" t="s">
        <v>87</v>
      </c>
      <c r="BK195" s="144">
        <f>ROUND(L195*K195,2)</f>
        <v>0</v>
      </c>
      <c r="BL195" s="24" t="s">
        <v>167</v>
      </c>
      <c r="BM195" s="24" t="s">
        <v>409</v>
      </c>
    </row>
    <row r="196" spans="2:51" s="10" customFormat="1" ht="16.5" customHeight="1">
      <c r="B196" s="233"/>
      <c r="C196" s="234"/>
      <c r="D196" s="234"/>
      <c r="E196" s="235" t="s">
        <v>22</v>
      </c>
      <c r="F196" s="236" t="s">
        <v>410</v>
      </c>
      <c r="G196" s="237"/>
      <c r="H196" s="237"/>
      <c r="I196" s="237"/>
      <c r="J196" s="234"/>
      <c r="K196" s="235" t="s">
        <v>22</v>
      </c>
      <c r="L196" s="234"/>
      <c r="M196" s="234"/>
      <c r="N196" s="234"/>
      <c r="O196" s="234"/>
      <c r="P196" s="234"/>
      <c r="Q196" s="234"/>
      <c r="R196" s="238"/>
      <c r="T196" s="239"/>
      <c r="U196" s="234"/>
      <c r="V196" s="234"/>
      <c r="W196" s="234"/>
      <c r="X196" s="234"/>
      <c r="Y196" s="234"/>
      <c r="Z196" s="234"/>
      <c r="AA196" s="240"/>
      <c r="AT196" s="241" t="s">
        <v>170</v>
      </c>
      <c r="AU196" s="241" t="s">
        <v>118</v>
      </c>
      <c r="AV196" s="10" t="s">
        <v>87</v>
      </c>
      <c r="AW196" s="10" t="s">
        <v>37</v>
      </c>
      <c r="AX196" s="10" t="s">
        <v>79</v>
      </c>
      <c r="AY196" s="241" t="s">
        <v>162</v>
      </c>
    </row>
    <row r="197" spans="2:51" s="11" customFormat="1" ht="16.5" customHeight="1">
      <c r="B197" s="242"/>
      <c r="C197" s="243"/>
      <c r="D197" s="243"/>
      <c r="E197" s="244" t="s">
        <v>22</v>
      </c>
      <c r="F197" s="245" t="s">
        <v>336</v>
      </c>
      <c r="G197" s="243"/>
      <c r="H197" s="243"/>
      <c r="I197" s="243"/>
      <c r="J197" s="243"/>
      <c r="K197" s="246">
        <v>396.5</v>
      </c>
      <c r="L197" s="243"/>
      <c r="M197" s="243"/>
      <c r="N197" s="243"/>
      <c r="O197" s="243"/>
      <c r="P197" s="243"/>
      <c r="Q197" s="243"/>
      <c r="R197" s="247"/>
      <c r="T197" s="248"/>
      <c r="U197" s="243"/>
      <c r="V197" s="243"/>
      <c r="W197" s="243"/>
      <c r="X197" s="243"/>
      <c r="Y197" s="243"/>
      <c r="Z197" s="243"/>
      <c r="AA197" s="249"/>
      <c r="AT197" s="250" t="s">
        <v>170</v>
      </c>
      <c r="AU197" s="250" t="s">
        <v>118</v>
      </c>
      <c r="AV197" s="11" t="s">
        <v>118</v>
      </c>
      <c r="AW197" s="11" t="s">
        <v>37</v>
      </c>
      <c r="AX197" s="11" t="s">
        <v>87</v>
      </c>
      <c r="AY197" s="250" t="s">
        <v>162</v>
      </c>
    </row>
    <row r="198" spans="2:65" s="1" customFormat="1" ht="25.5" customHeight="1">
      <c r="B198" s="48"/>
      <c r="C198" s="261" t="s">
        <v>247</v>
      </c>
      <c r="D198" s="261" t="s">
        <v>223</v>
      </c>
      <c r="E198" s="262" t="s">
        <v>411</v>
      </c>
      <c r="F198" s="263" t="s">
        <v>412</v>
      </c>
      <c r="G198" s="263"/>
      <c r="H198" s="263"/>
      <c r="I198" s="263"/>
      <c r="J198" s="264" t="s">
        <v>166</v>
      </c>
      <c r="K198" s="265">
        <v>793</v>
      </c>
      <c r="L198" s="266">
        <v>0</v>
      </c>
      <c r="M198" s="267"/>
      <c r="N198" s="268">
        <f>ROUND(L198*K198,2)</f>
        <v>0</v>
      </c>
      <c r="O198" s="229"/>
      <c r="P198" s="229"/>
      <c r="Q198" s="229"/>
      <c r="R198" s="50"/>
      <c r="T198" s="230" t="s">
        <v>22</v>
      </c>
      <c r="U198" s="58" t="s">
        <v>44</v>
      </c>
      <c r="V198" s="49"/>
      <c r="W198" s="231">
        <f>V198*K198</f>
        <v>0</v>
      </c>
      <c r="X198" s="231">
        <v>0.00039</v>
      </c>
      <c r="Y198" s="231">
        <f>X198*K198</f>
        <v>0.30927</v>
      </c>
      <c r="Z198" s="231">
        <v>0</v>
      </c>
      <c r="AA198" s="232">
        <f>Z198*K198</f>
        <v>0</v>
      </c>
      <c r="AR198" s="24" t="s">
        <v>209</v>
      </c>
      <c r="AT198" s="24" t="s">
        <v>223</v>
      </c>
      <c r="AU198" s="24" t="s">
        <v>118</v>
      </c>
      <c r="AY198" s="24" t="s">
        <v>162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24" t="s">
        <v>87</v>
      </c>
      <c r="BK198" s="144">
        <f>ROUND(L198*K198,2)</f>
        <v>0</v>
      </c>
      <c r="BL198" s="24" t="s">
        <v>167</v>
      </c>
      <c r="BM198" s="24" t="s">
        <v>413</v>
      </c>
    </row>
    <row r="199" spans="2:51" s="10" customFormat="1" ht="16.5" customHeight="1">
      <c r="B199" s="233"/>
      <c r="C199" s="234"/>
      <c r="D199" s="234"/>
      <c r="E199" s="235" t="s">
        <v>22</v>
      </c>
      <c r="F199" s="236" t="s">
        <v>414</v>
      </c>
      <c r="G199" s="237"/>
      <c r="H199" s="237"/>
      <c r="I199" s="237"/>
      <c r="J199" s="234"/>
      <c r="K199" s="235" t="s">
        <v>22</v>
      </c>
      <c r="L199" s="234"/>
      <c r="M199" s="234"/>
      <c r="N199" s="234"/>
      <c r="O199" s="234"/>
      <c r="P199" s="234"/>
      <c r="Q199" s="234"/>
      <c r="R199" s="238"/>
      <c r="T199" s="239"/>
      <c r="U199" s="234"/>
      <c r="V199" s="234"/>
      <c r="W199" s="234"/>
      <c r="X199" s="234"/>
      <c r="Y199" s="234"/>
      <c r="Z199" s="234"/>
      <c r="AA199" s="240"/>
      <c r="AT199" s="241" t="s">
        <v>170</v>
      </c>
      <c r="AU199" s="241" t="s">
        <v>118</v>
      </c>
      <c r="AV199" s="10" t="s">
        <v>87</v>
      </c>
      <c r="AW199" s="10" t="s">
        <v>37</v>
      </c>
      <c r="AX199" s="10" t="s">
        <v>79</v>
      </c>
      <c r="AY199" s="241" t="s">
        <v>162</v>
      </c>
    </row>
    <row r="200" spans="2:51" s="10" customFormat="1" ht="16.5" customHeight="1">
      <c r="B200" s="233"/>
      <c r="C200" s="234"/>
      <c r="D200" s="234"/>
      <c r="E200" s="235" t="s">
        <v>22</v>
      </c>
      <c r="F200" s="260" t="s">
        <v>415</v>
      </c>
      <c r="G200" s="234"/>
      <c r="H200" s="234"/>
      <c r="I200" s="234"/>
      <c r="J200" s="234"/>
      <c r="K200" s="235" t="s">
        <v>22</v>
      </c>
      <c r="L200" s="234"/>
      <c r="M200" s="234"/>
      <c r="N200" s="234"/>
      <c r="O200" s="234"/>
      <c r="P200" s="234"/>
      <c r="Q200" s="234"/>
      <c r="R200" s="238"/>
      <c r="T200" s="239"/>
      <c r="U200" s="234"/>
      <c r="V200" s="234"/>
      <c r="W200" s="234"/>
      <c r="X200" s="234"/>
      <c r="Y200" s="234"/>
      <c r="Z200" s="234"/>
      <c r="AA200" s="240"/>
      <c r="AT200" s="241" t="s">
        <v>170</v>
      </c>
      <c r="AU200" s="241" t="s">
        <v>118</v>
      </c>
      <c r="AV200" s="10" t="s">
        <v>87</v>
      </c>
      <c r="AW200" s="10" t="s">
        <v>37</v>
      </c>
      <c r="AX200" s="10" t="s">
        <v>79</v>
      </c>
      <c r="AY200" s="241" t="s">
        <v>162</v>
      </c>
    </row>
    <row r="201" spans="2:51" s="11" customFormat="1" ht="16.5" customHeight="1">
      <c r="B201" s="242"/>
      <c r="C201" s="243"/>
      <c r="D201" s="243"/>
      <c r="E201" s="244" t="s">
        <v>22</v>
      </c>
      <c r="F201" s="245" t="s">
        <v>416</v>
      </c>
      <c r="G201" s="243"/>
      <c r="H201" s="243"/>
      <c r="I201" s="243"/>
      <c r="J201" s="243"/>
      <c r="K201" s="246">
        <v>793</v>
      </c>
      <c r="L201" s="243"/>
      <c r="M201" s="243"/>
      <c r="N201" s="243"/>
      <c r="O201" s="243"/>
      <c r="P201" s="243"/>
      <c r="Q201" s="243"/>
      <c r="R201" s="247"/>
      <c r="T201" s="248"/>
      <c r="U201" s="243"/>
      <c r="V201" s="243"/>
      <c r="W201" s="243"/>
      <c r="X201" s="243"/>
      <c r="Y201" s="243"/>
      <c r="Z201" s="243"/>
      <c r="AA201" s="249"/>
      <c r="AT201" s="250" t="s">
        <v>170</v>
      </c>
      <c r="AU201" s="250" t="s">
        <v>118</v>
      </c>
      <c r="AV201" s="11" t="s">
        <v>118</v>
      </c>
      <c r="AW201" s="11" t="s">
        <v>37</v>
      </c>
      <c r="AX201" s="11" t="s">
        <v>87</v>
      </c>
      <c r="AY201" s="250" t="s">
        <v>162</v>
      </c>
    </row>
    <row r="202" spans="2:65" s="1" customFormat="1" ht="38.25" customHeight="1">
      <c r="B202" s="48"/>
      <c r="C202" s="222" t="s">
        <v>253</v>
      </c>
      <c r="D202" s="222" t="s">
        <v>163</v>
      </c>
      <c r="E202" s="223" t="s">
        <v>417</v>
      </c>
      <c r="F202" s="224" t="s">
        <v>418</v>
      </c>
      <c r="G202" s="224"/>
      <c r="H202" s="224"/>
      <c r="I202" s="224"/>
      <c r="J202" s="225" t="s">
        <v>175</v>
      </c>
      <c r="K202" s="226">
        <v>37.505</v>
      </c>
      <c r="L202" s="227">
        <v>0</v>
      </c>
      <c r="M202" s="228"/>
      <c r="N202" s="229">
        <f>ROUND(L202*K202,2)</f>
        <v>0</v>
      </c>
      <c r="O202" s="229"/>
      <c r="P202" s="229"/>
      <c r="Q202" s="229"/>
      <c r="R202" s="50"/>
      <c r="T202" s="230" t="s">
        <v>22</v>
      </c>
      <c r="U202" s="58" t="s">
        <v>44</v>
      </c>
      <c r="V202" s="49"/>
      <c r="W202" s="231">
        <f>V202*K202</f>
        <v>0</v>
      </c>
      <c r="X202" s="231">
        <v>2.13408</v>
      </c>
      <c r="Y202" s="231">
        <f>X202*K202</f>
        <v>80.0386704</v>
      </c>
      <c r="Z202" s="231">
        <v>0</v>
      </c>
      <c r="AA202" s="232">
        <f>Z202*K202</f>
        <v>0</v>
      </c>
      <c r="AR202" s="24" t="s">
        <v>167</v>
      </c>
      <c r="AT202" s="24" t="s">
        <v>163</v>
      </c>
      <c r="AU202" s="24" t="s">
        <v>118</v>
      </c>
      <c r="AY202" s="24" t="s">
        <v>162</v>
      </c>
      <c r="BE202" s="144">
        <f>IF(U202="základní",N202,0)</f>
        <v>0</v>
      </c>
      <c r="BF202" s="144">
        <f>IF(U202="snížená",N202,0)</f>
        <v>0</v>
      </c>
      <c r="BG202" s="144">
        <f>IF(U202="zákl. přenesená",N202,0)</f>
        <v>0</v>
      </c>
      <c r="BH202" s="144">
        <f>IF(U202="sníž. přenesená",N202,0)</f>
        <v>0</v>
      </c>
      <c r="BI202" s="144">
        <f>IF(U202="nulová",N202,0)</f>
        <v>0</v>
      </c>
      <c r="BJ202" s="24" t="s">
        <v>87</v>
      </c>
      <c r="BK202" s="144">
        <f>ROUND(L202*K202,2)</f>
        <v>0</v>
      </c>
      <c r="BL202" s="24" t="s">
        <v>167</v>
      </c>
      <c r="BM202" s="24" t="s">
        <v>419</v>
      </c>
    </row>
    <row r="203" spans="2:51" s="10" customFormat="1" ht="25.5" customHeight="1">
      <c r="B203" s="233"/>
      <c r="C203" s="234"/>
      <c r="D203" s="234"/>
      <c r="E203" s="235" t="s">
        <v>22</v>
      </c>
      <c r="F203" s="236" t="s">
        <v>420</v>
      </c>
      <c r="G203" s="237"/>
      <c r="H203" s="237"/>
      <c r="I203" s="237"/>
      <c r="J203" s="234"/>
      <c r="K203" s="235" t="s">
        <v>22</v>
      </c>
      <c r="L203" s="234"/>
      <c r="M203" s="234"/>
      <c r="N203" s="234"/>
      <c r="O203" s="234"/>
      <c r="P203" s="234"/>
      <c r="Q203" s="234"/>
      <c r="R203" s="238"/>
      <c r="T203" s="239"/>
      <c r="U203" s="234"/>
      <c r="V203" s="234"/>
      <c r="W203" s="234"/>
      <c r="X203" s="234"/>
      <c r="Y203" s="234"/>
      <c r="Z203" s="234"/>
      <c r="AA203" s="240"/>
      <c r="AT203" s="241" t="s">
        <v>170</v>
      </c>
      <c r="AU203" s="241" t="s">
        <v>118</v>
      </c>
      <c r="AV203" s="10" t="s">
        <v>87</v>
      </c>
      <c r="AW203" s="10" t="s">
        <v>37</v>
      </c>
      <c r="AX203" s="10" t="s">
        <v>79</v>
      </c>
      <c r="AY203" s="241" t="s">
        <v>162</v>
      </c>
    </row>
    <row r="204" spans="2:51" s="11" customFormat="1" ht="16.5" customHeight="1">
      <c r="B204" s="242"/>
      <c r="C204" s="243"/>
      <c r="D204" s="243"/>
      <c r="E204" s="244" t="s">
        <v>22</v>
      </c>
      <c r="F204" s="245" t="s">
        <v>325</v>
      </c>
      <c r="G204" s="243"/>
      <c r="H204" s="243"/>
      <c r="I204" s="243"/>
      <c r="J204" s="243"/>
      <c r="K204" s="246">
        <v>37.505</v>
      </c>
      <c r="L204" s="243"/>
      <c r="M204" s="243"/>
      <c r="N204" s="243"/>
      <c r="O204" s="243"/>
      <c r="P204" s="243"/>
      <c r="Q204" s="243"/>
      <c r="R204" s="247"/>
      <c r="T204" s="248"/>
      <c r="U204" s="243"/>
      <c r="V204" s="243"/>
      <c r="W204" s="243"/>
      <c r="X204" s="243"/>
      <c r="Y204" s="243"/>
      <c r="Z204" s="243"/>
      <c r="AA204" s="249"/>
      <c r="AT204" s="250" t="s">
        <v>170</v>
      </c>
      <c r="AU204" s="250" t="s">
        <v>118</v>
      </c>
      <c r="AV204" s="11" t="s">
        <v>118</v>
      </c>
      <c r="AW204" s="11" t="s">
        <v>37</v>
      </c>
      <c r="AX204" s="11" t="s">
        <v>79</v>
      </c>
      <c r="AY204" s="250" t="s">
        <v>162</v>
      </c>
    </row>
    <row r="205" spans="2:51" s="12" customFormat="1" ht="16.5" customHeight="1">
      <c r="B205" s="251"/>
      <c r="C205" s="252"/>
      <c r="D205" s="252"/>
      <c r="E205" s="253" t="s">
        <v>22</v>
      </c>
      <c r="F205" s="254" t="s">
        <v>172</v>
      </c>
      <c r="G205" s="252"/>
      <c r="H205" s="252"/>
      <c r="I205" s="252"/>
      <c r="J205" s="252"/>
      <c r="K205" s="255">
        <v>37.505</v>
      </c>
      <c r="L205" s="252"/>
      <c r="M205" s="252"/>
      <c r="N205" s="252"/>
      <c r="O205" s="252"/>
      <c r="P205" s="252"/>
      <c r="Q205" s="252"/>
      <c r="R205" s="256"/>
      <c r="T205" s="257"/>
      <c r="U205" s="252"/>
      <c r="V205" s="252"/>
      <c r="W205" s="252"/>
      <c r="X205" s="252"/>
      <c r="Y205" s="252"/>
      <c r="Z205" s="252"/>
      <c r="AA205" s="258"/>
      <c r="AT205" s="259" t="s">
        <v>170</v>
      </c>
      <c r="AU205" s="259" t="s">
        <v>118</v>
      </c>
      <c r="AV205" s="12" t="s">
        <v>167</v>
      </c>
      <c r="AW205" s="12" t="s">
        <v>37</v>
      </c>
      <c r="AX205" s="12" t="s">
        <v>87</v>
      </c>
      <c r="AY205" s="259" t="s">
        <v>162</v>
      </c>
    </row>
    <row r="206" spans="2:65" s="1" customFormat="1" ht="38.25" customHeight="1">
      <c r="B206" s="48"/>
      <c r="C206" s="222" t="s">
        <v>11</v>
      </c>
      <c r="D206" s="222" t="s">
        <v>163</v>
      </c>
      <c r="E206" s="223" t="s">
        <v>263</v>
      </c>
      <c r="F206" s="224" t="s">
        <v>264</v>
      </c>
      <c r="G206" s="224"/>
      <c r="H206" s="224"/>
      <c r="I206" s="224"/>
      <c r="J206" s="225" t="s">
        <v>175</v>
      </c>
      <c r="K206" s="226">
        <v>205.6</v>
      </c>
      <c r="L206" s="227">
        <v>0</v>
      </c>
      <c r="M206" s="228"/>
      <c r="N206" s="229">
        <f>ROUND(L206*K206,2)</f>
        <v>0</v>
      </c>
      <c r="O206" s="229"/>
      <c r="P206" s="229"/>
      <c r="Q206" s="229"/>
      <c r="R206" s="50"/>
      <c r="T206" s="230" t="s">
        <v>22</v>
      </c>
      <c r="U206" s="58" t="s">
        <v>44</v>
      </c>
      <c r="V206" s="49"/>
      <c r="W206" s="231">
        <f>V206*K206</f>
        <v>0</v>
      </c>
      <c r="X206" s="231">
        <v>2.43408</v>
      </c>
      <c r="Y206" s="231">
        <f>X206*K206</f>
        <v>500.44684799999993</v>
      </c>
      <c r="Z206" s="231">
        <v>0</v>
      </c>
      <c r="AA206" s="232">
        <f>Z206*K206</f>
        <v>0</v>
      </c>
      <c r="AR206" s="24" t="s">
        <v>167</v>
      </c>
      <c r="AT206" s="24" t="s">
        <v>163</v>
      </c>
      <c r="AU206" s="24" t="s">
        <v>118</v>
      </c>
      <c r="AY206" s="24" t="s">
        <v>162</v>
      </c>
      <c r="BE206" s="144">
        <f>IF(U206="základní",N206,0)</f>
        <v>0</v>
      </c>
      <c r="BF206" s="144">
        <f>IF(U206="snížená",N206,0)</f>
        <v>0</v>
      </c>
      <c r="BG206" s="144">
        <f>IF(U206="zákl. přenesená",N206,0)</f>
        <v>0</v>
      </c>
      <c r="BH206" s="144">
        <f>IF(U206="sníž. přenesená",N206,0)</f>
        <v>0</v>
      </c>
      <c r="BI206" s="144">
        <f>IF(U206="nulová",N206,0)</f>
        <v>0</v>
      </c>
      <c r="BJ206" s="24" t="s">
        <v>87</v>
      </c>
      <c r="BK206" s="144">
        <f>ROUND(L206*K206,2)</f>
        <v>0</v>
      </c>
      <c r="BL206" s="24" t="s">
        <v>167</v>
      </c>
      <c r="BM206" s="24" t="s">
        <v>421</v>
      </c>
    </row>
    <row r="207" spans="2:51" s="10" customFormat="1" ht="25.5" customHeight="1">
      <c r="B207" s="233"/>
      <c r="C207" s="234"/>
      <c r="D207" s="234"/>
      <c r="E207" s="235" t="s">
        <v>22</v>
      </c>
      <c r="F207" s="236" t="s">
        <v>422</v>
      </c>
      <c r="G207" s="237"/>
      <c r="H207" s="237"/>
      <c r="I207" s="237"/>
      <c r="J207" s="234"/>
      <c r="K207" s="235" t="s">
        <v>22</v>
      </c>
      <c r="L207" s="234"/>
      <c r="M207" s="234"/>
      <c r="N207" s="234"/>
      <c r="O207" s="234"/>
      <c r="P207" s="234"/>
      <c r="Q207" s="234"/>
      <c r="R207" s="238"/>
      <c r="T207" s="239"/>
      <c r="U207" s="234"/>
      <c r="V207" s="234"/>
      <c r="W207" s="234"/>
      <c r="X207" s="234"/>
      <c r="Y207" s="234"/>
      <c r="Z207" s="234"/>
      <c r="AA207" s="240"/>
      <c r="AT207" s="241" t="s">
        <v>170</v>
      </c>
      <c r="AU207" s="241" t="s">
        <v>118</v>
      </c>
      <c r="AV207" s="10" t="s">
        <v>87</v>
      </c>
      <c r="AW207" s="10" t="s">
        <v>37</v>
      </c>
      <c r="AX207" s="10" t="s">
        <v>79</v>
      </c>
      <c r="AY207" s="241" t="s">
        <v>162</v>
      </c>
    </row>
    <row r="208" spans="2:51" s="11" customFormat="1" ht="16.5" customHeight="1">
      <c r="B208" s="242"/>
      <c r="C208" s="243"/>
      <c r="D208" s="243"/>
      <c r="E208" s="244" t="s">
        <v>22</v>
      </c>
      <c r="F208" s="245" t="s">
        <v>332</v>
      </c>
      <c r="G208" s="243"/>
      <c r="H208" s="243"/>
      <c r="I208" s="243"/>
      <c r="J208" s="243"/>
      <c r="K208" s="246">
        <v>205.6</v>
      </c>
      <c r="L208" s="243"/>
      <c r="M208" s="243"/>
      <c r="N208" s="243"/>
      <c r="O208" s="243"/>
      <c r="P208" s="243"/>
      <c r="Q208" s="243"/>
      <c r="R208" s="247"/>
      <c r="T208" s="248"/>
      <c r="U208" s="243"/>
      <c r="V208" s="243"/>
      <c r="W208" s="243"/>
      <c r="X208" s="243"/>
      <c r="Y208" s="243"/>
      <c r="Z208" s="243"/>
      <c r="AA208" s="249"/>
      <c r="AT208" s="250" t="s">
        <v>170</v>
      </c>
      <c r="AU208" s="250" t="s">
        <v>118</v>
      </c>
      <c r="AV208" s="11" t="s">
        <v>118</v>
      </c>
      <c r="AW208" s="11" t="s">
        <v>37</v>
      </c>
      <c r="AX208" s="11" t="s">
        <v>87</v>
      </c>
      <c r="AY208" s="250" t="s">
        <v>162</v>
      </c>
    </row>
    <row r="209" spans="2:65" s="1" customFormat="1" ht="38.25" customHeight="1">
      <c r="B209" s="48"/>
      <c r="C209" s="222" t="s">
        <v>262</v>
      </c>
      <c r="D209" s="222" t="s">
        <v>163</v>
      </c>
      <c r="E209" s="223" t="s">
        <v>423</v>
      </c>
      <c r="F209" s="224" t="s">
        <v>424</v>
      </c>
      <c r="G209" s="224"/>
      <c r="H209" s="224"/>
      <c r="I209" s="224"/>
      <c r="J209" s="225" t="s">
        <v>166</v>
      </c>
      <c r="K209" s="226">
        <v>205.6</v>
      </c>
      <c r="L209" s="227">
        <v>0</v>
      </c>
      <c r="M209" s="228"/>
      <c r="N209" s="229">
        <f>ROUND(L209*K209,2)</f>
        <v>0</v>
      </c>
      <c r="O209" s="229"/>
      <c r="P209" s="229"/>
      <c r="Q209" s="229"/>
      <c r="R209" s="50"/>
      <c r="T209" s="230" t="s">
        <v>22</v>
      </c>
      <c r="U209" s="58" t="s">
        <v>44</v>
      </c>
      <c r="V209" s="49"/>
      <c r="W209" s="231">
        <f>V209*K209</f>
        <v>0</v>
      </c>
      <c r="X209" s="231">
        <v>0</v>
      </c>
      <c r="Y209" s="231">
        <f>X209*K209</f>
        <v>0</v>
      </c>
      <c r="Z209" s="231">
        <v>0</v>
      </c>
      <c r="AA209" s="232">
        <f>Z209*K209</f>
        <v>0</v>
      </c>
      <c r="AR209" s="24" t="s">
        <v>167</v>
      </c>
      <c r="AT209" s="24" t="s">
        <v>163</v>
      </c>
      <c r="AU209" s="24" t="s">
        <v>118</v>
      </c>
      <c r="AY209" s="24" t="s">
        <v>162</v>
      </c>
      <c r="BE209" s="144">
        <f>IF(U209="základní",N209,0)</f>
        <v>0</v>
      </c>
      <c r="BF209" s="144">
        <f>IF(U209="snížená",N209,0)</f>
        <v>0</v>
      </c>
      <c r="BG209" s="144">
        <f>IF(U209="zákl. přenesená",N209,0)</f>
        <v>0</v>
      </c>
      <c r="BH209" s="144">
        <f>IF(U209="sníž. přenesená",N209,0)</f>
        <v>0</v>
      </c>
      <c r="BI209" s="144">
        <f>IF(U209="nulová",N209,0)</f>
        <v>0</v>
      </c>
      <c r="BJ209" s="24" t="s">
        <v>87</v>
      </c>
      <c r="BK209" s="144">
        <f>ROUND(L209*K209,2)</f>
        <v>0</v>
      </c>
      <c r="BL209" s="24" t="s">
        <v>167</v>
      </c>
      <c r="BM209" s="24" t="s">
        <v>425</v>
      </c>
    </row>
    <row r="210" spans="2:51" s="10" customFormat="1" ht="16.5" customHeight="1">
      <c r="B210" s="233"/>
      <c r="C210" s="234"/>
      <c r="D210" s="234"/>
      <c r="E210" s="235" t="s">
        <v>22</v>
      </c>
      <c r="F210" s="236" t="s">
        <v>426</v>
      </c>
      <c r="G210" s="237"/>
      <c r="H210" s="237"/>
      <c r="I210" s="237"/>
      <c r="J210" s="234"/>
      <c r="K210" s="235" t="s">
        <v>22</v>
      </c>
      <c r="L210" s="234"/>
      <c r="M210" s="234"/>
      <c r="N210" s="234"/>
      <c r="O210" s="234"/>
      <c r="P210" s="234"/>
      <c r="Q210" s="234"/>
      <c r="R210" s="238"/>
      <c r="T210" s="239"/>
      <c r="U210" s="234"/>
      <c r="V210" s="234"/>
      <c r="W210" s="234"/>
      <c r="X210" s="234"/>
      <c r="Y210" s="234"/>
      <c r="Z210" s="234"/>
      <c r="AA210" s="240"/>
      <c r="AT210" s="241" t="s">
        <v>170</v>
      </c>
      <c r="AU210" s="241" t="s">
        <v>118</v>
      </c>
      <c r="AV210" s="10" t="s">
        <v>87</v>
      </c>
      <c r="AW210" s="10" t="s">
        <v>37</v>
      </c>
      <c r="AX210" s="10" t="s">
        <v>79</v>
      </c>
      <c r="AY210" s="241" t="s">
        <v>162</v>
      </c>
    </row>
    <row r="211" spans="2:51" s="11" customFormat="1" ht="16.5" customHeight="1">
      <c r="B211" s="242"/>
      <c r="C211" s="243"/>
      <c r="D211" s="243"/>
      <c r="E211" s="244" t="s">
        <v>22</v>
      </c>
      <c r="F211" s="245" t="s">
        <v>332</v>
      </c>
      <c r="G211" s="243"/>
      <c r="H211" s="243"/>
      <c r="I211" s="243"/>
      <c r="J211" s="243"/>
      <c r="K211" s="246">
        <v>205.6</v>
      </c>
      <c r="L211" s="243"/>
      <c r="M211" s="243"/>
      <c r="N211" s="243"/>
      <c r="O211" s="243"/>
      <c r="P211" s="243"/>
      <c r="Q211" s="243"/>
      <c r="R211" s="247"/>
      <c r="T211" s="248"/>
      <c r="U211" s="243"/>
      <c r="V211" s="243"/>
      <c r="W211" s="243"/>
      <c r="X211" s="243"/>
      <c r="Y211" s="243"/>
      <c r="Z211" s="243"/>
      <c r="AA211" s="249"/>
      <c r="AT211" s="250" t="s">
        <v>170</v>
      </c>
      <c r="AU211" s="250" t="s">
        <v>118</v>
      </c>
      <c r="AV211" s="11" t="s">
        <v>118</v>
      </c>
      <c r="AW211" s="11" t="s">
        <v>37</v>
      </c>
      <c r="AX211" s="11" t="s">
        <v>87</v>
      </c>
      <c r="AY211" s="250" t="s">
        <v>162</v>
      </c>
    </row>
    <row r="212" spans="2:63" s="9" customFormat="1" ht="29.85" customHeight="1">
      <c r="B212" s="209"/>
      <c r="C212" s="210"/>
      <c r="D212" s="219" t="s">
        <v>134</v>
      </c>
      <c r="E212" s="219"/>
      <c r="F212" s="219"/>
      <c r="G212" s="219"/>
      <c r="H212" s="219"/>
      <c r="I212" s="219"/>
      <c r="J212" s="219"/>
      <c r="K212" s="219"/>
      <c r="L212" s="219"/>
      <c r="M212" s="219"/>
      <c r="N212" s="220">
        <f>BK212</f>
        <v>0</v>
      </c>
      <c r="O212" s="221"/>
      <c r="P212" s="221"/>
      <c r="Q212" s="221"/>
      <c r="R212" s="212"/>
      <c r="T212" s="213"/>
      <c r="U212" s="210"/>
      <c r="V212" s="210"/>
      <c r="W212" s="214">
        <f>SUM(W213:W222)</f>
        <v>0</v>
      </c>
      <c r="X212" s="210"/>
      <c r="Y212" s="214">
        <f>SUM(Y213:Y222)</f>
        <v>39.626000000000005</v>
      </c>
      <c r="Z212" s="210"/>
      <c r="AA212" s="215">
        <f>SUM(AA213:AA222)</f>
        <v>0</v>
      </c>
      <c r="AR212" s="216" t="s">
        <v>87</v>
      </c>
      <c r="AT212" s="217" t="s">
        <v>78</v>
      </c>
      <c r="AU212" s="217" t="s">
        <v>87</v>
      </c>
      <c r="AY212" s="216" t="s">
        <v>162</v>
      </c>
      <c r="BK212" s="218">
        <f>SUM(BK213:BK222)</f>
        <v>0</v>
      </c>
    </row>
    <row r="213" spans="2:65" s="1" customFormat="1" ht="25.5" customHeight="1">
      <c r="B213" s="48"/>
      <c r="C213" s="222" t="s">
        <v>269</v>
      </c>
      <c r="D213" s="222" t="s">
        <v>163</v>
      </c>
      <c r="E213" s="223" t="s">
        <v>295</v>
      </c>
      <c r="F213" s="224" t="s">
        <v>296</v>
      </c>
      <c r="G213" s="224"/>
      <c r="H213" s="224"/>
      <c r="I213" s="224"/>
      <c r="J213" s="225" t="s">
        <v>166</v>
      </c>
      <c r="K213" s="226">
        <v>186</v>
      </c>
      <c r="L213" s="227">
        <v>0</v>
      </c>
      <c r="M213" s="228"/>
      <c r="N213" s="229">
        <f>ROUND(L213*K213,2)</f>
        <v>0</v>
      </c>
      <c r="O213" s="229"/>
      <c r="P213" s="229"/>
      <c r="Q213" s="229"/>
      <c r="R213" s="50"/>
      <c r="T213" s="230" t="s">
        <v>22</v>
      </c>
      <c r="U213" s="58" t="s">
        <v>44</v>
      </c>
      <c r="V213" s="49"/>
      <c r="W213" s="231">
        <f>V213*K213</f>
        <v>0</v>
      </c>
      <c r="X213" s="231">
        <v>0.0835</v>
      </c>
      <c r="Y213" s="231">
        <f>X213*K213</f>
        <v>15.531</v>
      </c>
      <c r="Z213" s="231">
        <v>0</v>
      </c>
      <c r="AA213" s="232">
        <f>Z213*K213</f>
        <v>0</v>
      </c>
      <c r="AR213" s="24" t="s">
        <v>167</v>
      </c>
      <c r="AT213" s="24" t="s">
        <v>163</v>
      </c>
      <c r="AU213" s="24" t="s">
        <v>118</v>
      </c>
      <c r="AY213" s="24" t="s">
        <v>162</v>
      </c>
      <c r="BE213" s="144">
        <f>IF(U213="základní",N213,0)</f>
        <v>0</v>
      </c>
      <c r="BF213" s="144">
        <f>IF(U213="snížená",N213,0)</f>
        <v>0</v>
      </c>
      <c r="BG213" s="144">
        <f>IF(U213="zákl. přenesená",N213,0)</f>
        <v>0</v>
      </c>
      <c r="BH213" s="144">
        <f>IF(U213="sníž. přenesená",N213,0)</f>
        <v>0</v>
      </c>
      <c r="BI213" s="144">
        <f>IF(U213="nulová",N213,0)</f>
        <v>0</v>
      </c>
      <c r="BJ213" s="24" t="s">
        <v>87</v>
      </c>
      <c r="BK213" s="144">
        <f>ROUND(L213*K213,2)</f>
        <v>0</v>
      </c>
      <c r="BL213" s="24" t="s">
        <v>167</v>
      </c>
      <c r="BM213" s="24" t="s">
        <v>427</v>
      </c>
    </row>
    <row r="214" spans="2:51" s="10" customFormat="1" ht="16.5" customHeight="1">
      <c r="B214" s="233"/>
      <c r="C214" s="234"/>
      <c r="D214" s="234"/>
      <c r="E214" s="235" t="s">
        <v>22</v>
      </c>
      <c r="F214" s="236" t="s">
        <v>428</v>
      </c>
      <c r="G214" s="237"/>
      <c r="H214" s="237"/>
      <c r="I214" s="237"/>
      <c r="J214" s="234"/>
      <c r="K214" s="235" t="s">
        <v>22</v>
      </c>
      <c r="L214" s="234"/>
      <c r="M214" s="234"/>
      <c r="N214" s="234"/>
      <c r="O214" s="234"/>
      <c r="P214" s="234"/>
      <c r="Q214" s="234"/>
      <c r="R214" s="238"/>
      <c r="T214" s="239"/>
      <c r="U214" s="234"/>
      <c r="V214" s="234"/>
      <c r="W214" s="234"/>
      <c r="X214" s="234"/>
      <c r="Y214" s="234"/>
      <c r="Z214" s="234"/>
      <c r="AA214" s="240"/>
      <c r="AT214" s="241" t="s">
        <v>170</v>
      </c>
      <c r="AU214" s="241" t="s">
        <v>118</v>
      </c>
      <c r="AV214" s="10" t="s">
        <v>87</v>
      </c>
      <c r="AW214" s="10" t="s">
        <v>37</v>
      </c>
      <c r="AX214" s="10" t="s">
        <v>79</v>
      </c>
      <c r="AY214" s="241" t="s">
        <v>162</v>
      </c>
    </row>
    <row r="215" spans="2:51" s="11" customFormat="1" ht="16.5" customHeight="1">
      <c r="B215" s="242"/>
      <c r="C215" s="243"/>
      <c r="D215" s="243"/>
      <c r="E215" s="244" t="s">
        <v>22</v>
      </c>
      <c r="F215" s="245" t="s">
        <v>327</v>
      </c>
      <c r="G215" s="243"/>
      <c r="H215" s="243"/>
      <c r="I215" s="243"/>
      <c r="J215" s="243"/>
      <c r="K215" s="246">
        <v>186</v>
      </c>
      <c r="L215" s="243"/>
      <c r="M215" s="243"/>
      <c r="N215" s="243"/>
      <c r="O215" s="243"/>
      <c r="P215" s="243"/>
      <c r="Q215" s="243"/>
      <c r="R215" s="247"/>
      <c r="T215" s="248"/>
      <c r="U215" s="243"/>
      <c r="V215" s="243"/>
      <c r="W215" s="243"/>
      <c r="X215" s="243"/>
      <c r="Y215" s="243"/>
      <c r="Z215" s="243"/>
      <c r="AA215" s="249"/>
      <c r="AT215" s="250" t="s">
        <v>170</v>
      </c>
      <c r="AU215" s="250" t="s">
        <v>118</v>
      </c>
      <c r="AV215" s="11" t="s">
        <v>118</v>
      </c>
      <c r="AW215" s="11" t="s">
        <v>37</v>
      </c>
      <c r="AX215" s="11" t="s">
        <v>87</v>
      </c>
      <c r="AY215" s="250" t="s">
        <v>162</v>
      </c>
    </row>
    <row r="216" spans="2:65" s="1" customFormat="1" ht="25.5" customHeight="1">
      <c r="B216" s="48"/>
      <c r="C216" s="261" t="s">
        <v>276</v>
      </c>
      <c r="D216" s="261" t="s">
        <v>223</v>
      </c>
      <c r="E216" s="262" t="s">
        <v>429</v>
      </c>
      <c r="F216" s="263" t="s">
        <v>430</v>
      </c>
      <c r="G216" s="263"/>
      <c r="H216" s="263"/>
      <c r="I216" s="263"/>
      <c r="J216" s="264" t="s">
        <v>226</v>
      </c>
      <c r="K216" s="265">
        <v>8</v>
      </c>
      <c r="L216" s="266">
        <v>0</v>
      </c>
      <c r="M216" s="267"/>
      <c r="N216" s="268">
        <f>ROUND(L216*K216,2)</f>
        <v>0</v>
      </c>
      <c r="O216" s="229"/>
      <c r="P216" s="229"/>
      <c r="Q216" s="229"/>
      <c r="R216" s="50"/>
      <c r="T216" s="230" t="s">
        <v>22</v>
      </c>
      <c r="U216" s="58" t="s">
        <v>44</v>
      </c>
      <c r="V216" s="49"/>
      <c r="W216" s="231">
        <f>V216*K216</f>
        <v>0</v>
      </c>
      <c r="X216" s="231">
        <v>1.69</v>
      </c>
      <c r="Y216" s="231">
        <f>X216*K216</f>
        <v>13.52</v>
      </c>
      <c r="Z216" s="231">
        <v>0</v>
      </c>
      <c r="AA216" s="232">
        <f>Z216*K216</f>
        <v>0</v>
      </c>
      <c r="AR216" s="24" t="s">
        <v>209</v>
      </c>
      <c r="AT216" s="24" t="s">
        <v>223</v>
      </c>
      <c r="AU216" s="24" t="s">
        <v>118</v>
      </c>
      <c r="AY216" s="24" t="s">
        <v>162</v>
      </c>
      <c r="BE216" s="144">
        <f>IF(U216="základní",N216,0)</f>
        <v>0</v>
      </c>
      <c r="BF216" s="144">
        <f>IF(U216="snížená",N216,0)</f>
        <v>0</v>
      </c>
      <c r="BG216" s="144">
        <f>IF(U216="zákl. přenesená",N216,0)</f>
        <v>0</v>
      </c>
      <c r="BH216" s="144">
        <f>IF(U216="sníž. přenesená",N216,0)</f>
        <v>0</v>
      </c>
      <c r="BI216" s="144">
        <f>IF(U216="nulová",N216,0)</f>
        <v>0</v>
      </c>
      <c r="BJ216" s="24" t="s">
        <v>87</v>
      </c>
      <c r="BK216" s="144">
        <f>ROUND(L216*K216,2)</f>
        <v>0</v>
      </c>
      <c r="BL216" s="24" t="s">
        <v>167</v>
      </c>
      <c r="BM216" s="24" t="s">
        <v>431</v>
      </c>
    </row>
    <row r="217" spans="2:51" s="10" customFormat="1" ht="25.5" customHeight="1">
      <c r="B217" s="233"/>
      <c r="C217" s="234"/>
      <c r="D217" s="234"/>
      <c r="E217" s="235" t="s">
        <v>22</v>
      </c>
      <c r="F217" s="236" t="s">
        <v>432</v>
      </c>
      <c r="G217" s="237"/>
      <c r="H217" s="237"/>
      <c r="I217" s="237"/>
      <c r="J217" s="234"/>
      <c r="K217" s="235" t="s">
        <v>22</v>
      </c>
      <c r="L217" s="234"/>
      <c r="M217" s="234"/>
      <c r="N217" s="234"/>
      <c r="O217" s="234"/>
      <c r="P217" s="234"/>
      <c r="Q217" s="234"/>
      <c r="R217" s="238"/>
      <c r="T217" s="239"/>
      <c r="U217" s="234"/>
      <c r="V217" s="234"/>
      <c r="W217" s="234"/>
      <c r="X217" s="234"/>
      <c r="Y217" s="234"/>
      <c r="Z217" s="234"/>
      <c r="AA217" s="240"/>
      <c r="AT217" s="241" t="s">
        <v>170</v>
      </c>
      <c r="AU217" s="241" t="s">
        <v>118</v>
      </c>
      <c r="AV217" s="10" t="s">
        <v>87</v>
      </c>
      <c r="AW217" s="10" t="s">
        <v>37</v>
      </c>
      <c r="AX217" s="10" t="s">
        <v>79</v>
      </c>
      <c r="AY217" s="241" t="s">
        <v>162</v>
      </c>
    </row>
    <row r="218" spans="2:51" s="11" customFormat="1" ht="16.5" customHeight="1">
      <c r="B218" s="242"/>
      <c r="C218" s="243"/>
      <c r="D218" s="243"/>
      <c r="E218" s="244" t="s">
        <v>22</v>
      </c>
      <c r="F218" s="245" t="s">
        <v>433</v>
      </c>
      <c r="G218" s="243"/>
      <c r="H218" s="243"/>
      <c r="I218" s="243"/>
      <c r="J218" s="243"/>
      <c r="K218" s="246">
        <v>8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170</v>
      </c>
      <c r="AU218" s="250" t="s">
        <v>118</v>
      </c>
      <c r="AV218" s="11" t="s">
        <v>118</v>
      </c>
      <c r="AW218" s="11" t="s">
        <v>37</v>
      </c>
      <c r="AX218" s="11" t="s">
        <v>87</v>
      </c>
      <c r="AY218" s="250" t="s">
        <v>162</v>
      </c>
    </row>
    <row r="219" spans="2:65" s="1" customFormat="1" ht="16.5" customHeight="1">
      <c r="B219" s="48"/>
      <c r="C219" s="261" t="s">
        <v>282</v>
      </c>
      <c r="D219" s="261" t="s">
        <v>223</v>
      </c>
      <c r="E219" s="262" t="s">
        <v>434</v>
      </c>
      <c r="F219" s="263" t="s">
        <v>435</v>
      </c>
      <c r="G219" s="263"/>
      <c r="H219" s="263"/>
      <c r="I219" s="263"/>
      <c r="J219" s="264" t="s">
        <v>226</v>
      </c>
      <c r="K219" s="265">
        <v>5</v>
      </c>
      <c r="L219" s="266">
        <v>0</v>
      </c>
      <c r="M219" s="267"/>
      <c r="N219" s="268">
        <f>ROUND(L219*K219,2)</f>
        <v>0</v>
      </c>
      <c r="O219" s="229"/>
      <c r="P219" s="229"/>
      <c r="Q219" s="229"/>
      <c r="R219" s="50"/>
      <c r="T219" s="230" t="s">
        <v>22</v>
      </c>
      <c r="U219" s="58" t="s">
        <v>44</v>
      </c>
      <c r="V219" s="49"/>
      <c r="W219" s="231">
        <f>V219*K219</f>
        <v>0</v>
      </c>
      <c r="X219" s="231">
        <v>2.115</v>
      </c>
      <c r="Y219" s="231">
        <f>X219*K219</f>
        <v>10.575000000000001</v>
      </c>
      <c r="Z219" s="231">
        <v>0</v>
      </c>
      <c r="AA219" s="232">
        <f>Z219*K219</f>
        <v>0</v>
      </c>
      <c r="AR219" s="24" t="s">
        <v>209</v>
      </c>
      <c r="AT219" s="24" t="s">
        <v>223</v>
      </c>
      <c r="AU219" s="24" t="s">
        <v>118</v>
      </c>
      <c r="AY219" s="24" t="s">
        <v>162</v>
      </c>
      <c r="BE219" s="144">
        <f>IF(U219="základní",N219,0)</f>
        <v>0</v>
      </c>
      <c r="BF219" s="144">
        <f>IF(U219="snížená",N219,0)</f>
        <v>0</v>
      </c>
      <c r="BG219" s="144">
        <f>IF(U219="zákl. přenesená",N219,0)</f>
        <v>0</v>
      </c>
      <c r="BH219" s="144">
        <f>IF(U219="sníž. přenesená",N219,0)</f>
        <v>0</v>
      </c>
      <c r="BI219" s="144">
        <f>IF(U219="nulová",N219,0)</f>
        <v>0</v>
      </c>
      <c r="BJ219" s="24" t="s">
        <v>87</v>
      </c>
      <c r="BK219" s="144">
        <f>ROUND(L219*K219,2)</f>
        <v>0</v>
      </c>
      <c r="BL219" s="24" t="s">
        <v>167</v>
      </c>
      <c r="BM219" s="24" t="s">
        <v>436</v>
      </c>
    </row>
    <row r="220" spans="2:51" s="10" customFormat="1" ht="16.5" customHeight="1">
      <c r="B220" s="233"/>
      <c r="C220" s="234"/>
      <c r="D220" s="234"/>
      <c r="E220" s="235" t="s">
        <v>22</v>
      </c>
      <c r="F220" s="236" t="s">
        <v>437</v>
      </c>
      <c r="G220" s="237"/>
      <c r="H220" s="237"/>
      <c r="I220" s="237"/>
      <c r="J220" s="234"/>
      <c r="K220" s="235" t="s">
        <v>22</v>
      </c>
      <c r="L220" s="234"/>
      <c r="M220" s="234"/>
      <c r="N220" s="234"/>
      <c r="O220" s="234"/>
      <c r="P220" s="234"/>
      <c r="Q220" s="234"/>
      <c r="R220" s="238"/>
      <c r="T220" s="239"/>
      <c r="U220" s="234"/>
      <c r="V220" s="234"/>
      <c r="W220" s="234"/>
      <c r="X220" s="234"/>
      <c r="Y220" s="234"/>
      <c r="Z220" s="234"/>
      <c r="AA220" s="240"/>
      <c r="AT220" s="241" t="s">
        <v>170</v>
      </c>
      <c r="AU220" s="241" t="s">
        <v>118</v>
      </c>
      <c r="AV220" s="10" t="s">
        <v>87</v>
      </c>
      <c r="AW220" s="10" t="s">
        <v>37</v>
      </c>
      <c r="AX220" s="10" t="s">
        <v>79</v>
      </c>
      <c r="AY220" s="241" t="s">
        <v>162</v>
      </c>
    </row>
    <row r="221" spans="2:51" s="10" customFormat="1" ht="16.5" customHeight="1">
      <c r="B221" s="233"/>
      <c r="C221" s="234"/>
      <c r="D221" s="234"/>
      <c r="E221" s="235" t="s">
        <v>22</v>
      </c>
      <c r="F221" s="260" t="s">
        <v>438</v>
      </c>
      <c r="G221" s="234"/>
      <c r="H221" s="234"/>
      <c r="I221" s="234"/>
      <c r="J221" s="234"/>
      <c r="K221" s="235" t="s">
        <v>22</v>
      </c>
      <c r="L221" s="234"/>
      <c r="M221" s="234"/>
      <c r="N221" s="234"/>
      <c r="O221" s="234"/>
      <c r="P221" s="234"/>
      <c r="Q221" s="234"/>
      <c r="R221" s="238"/>
      <c r="T221" s="239"/>
      <c r="U221" s="234"/>
      <c r="V221" s="234"/>
      <c r="W221" s="234"/>
      <c r="X221" s="234"/>
      <c r="Y221" s="234"/>
      <c r="Z221" s="234"/>
      <c r="AA221" s="240"/>
      <c r="AT221" s="241" t="s">
        <v>170</v>
      </c>
      <c r="AU221" s="241" t="s">
        <v>118</v>
      </c>
      <c r="AV221" s="10" t="s">
        <v>87</v>
      </c>
      <c r="AW221" s="10" t="s">
        <v>37</v>
      </c>
      <c r="AX221" s="10" t="s">
        <v>79</v>
      </c>
      <c r="AY221" s="241" t="s">
        <v>162</v>
      </c>
    </row>
    <row r="222" spans="2:51" s="11" customFormat="1" ht="16.5" customHeight="1">
      <c r="B222" s="242"/>
      <c r="C222" s="243"/>
      <c r="D222" s="243"/>
      <c r="E222" s="244" t="s">
        <v>22</v>
      </c>
      <c r="F222" s="245" t="s">
        <v>193</v>
      </c>
      <c r="G222" s="243"/>
      <c r="H222" s="243"/>
      <c r="I222" s="243"/>
      <c r="J222" s="243"/>
      <c r="K222" s="246">
        <v>5</v>
      </c>
      <c r="L222" s="243"/>
      <c r="M222" s="243"/>
      <c r="N222" s="243"/>
      <c r="O222" s="243"/>
      <c r="P222" s="243"/>
      <c r="Q222" s="243"/>
      <c r="R222" s="247"/>
      <c r="T222" s="248"/>
      <c r="U222" s="243"/>
      <c r="V222" s="243"/>
      <c r="W222" s="243"/>
      <c r="X222" s="243"/>
      <c r="Y222" s="243"/>
      <c r="Z222" s="243"/>
      <c r="AA222" s="249"/>
      <c r="AT222" s="250" t="s">
        <v>170</v>
      </c>
      <c r="AU222" s="250" t="s">
        <v>118</v>
      </c>
      <c r="AV222" s="11" t="s">
        <v>118</v>
      </c>
      <c r="AW222" s="11" t="s">
        <v>37</v>
      </c>
      <c r="AX222" s="11" t="s">
        <v>87</v>
      </c>
      <c r="AY222" s="250" t="s">
        <v>162</v>
      </c>
    </row>
    <row r="223" spans="2:63" s="9" customFormat="1" ht="29.85" customHeight="1">
      <c r="B223" s="209"/>
      <c r="C223" s="210"/>
      <c r="D223" s="219" t="s">
        <v>136</v>
      </c>
      <c r="E223" s="219"/>
      <c r="F223" s="219"/>
      <c r="G223" s="219"/>
      <c r="H223" s="219"/>
      <c r="I223" s="219"/>
      <c r="J223" s="219"/>
      <c r="K223" s="219"/>
      <c r="L223" s="219"/>
      <c r="M223" s="219"/>
      <c r="N223" s="220">
        <f>BK223</f>
        <v>0</v>
      </c>
      <c r="O223" s="221"/>
      <c r="P223" s="221"/>
      <c r="Q223" s="221"/>
      <c r="R223" s="212"/>
      <c r="T223" s="213"/>
      <c r="U223" s="210"/>
      <c r="V223" s="210"/>
      <c r="W223" s="214">
        <f>W224</f>
        <v>0</v>
      </c>
      <c r="X223" s="210"/>
      <c r="Y223" s="214">
        <f>Y224</f>
        <v>0</v>
      </c>
      <c r="Z223" s="210"/>
      <c r="AA223" s="215">
        <f>AA224</f>
        <v>0</v>
      </c>
      <c r="AR223" s="216" t="s">
        <v>87</v>
      </c>
      <c r="AT223" s="217" t="s">
        <v>78</v>
      </c>
      <c r="AU223" s="217" t="s">
        <v>87</v>
      </c>
      <c r="AY223" s="216" t="s">
        <v>162</v>
      </c>
      <c r="BK223" s="218">
        <f>BK224</f>
        <v>0</v>
      </c>
    </row>
    <row r="224" spans="2:65" s="1" customFormat="1" ht="25.5" customHeight="1">
      <c r="B224" s="48"/>
      <c r="C224" s="222" t="s">
        <v>294</v>
      </c>
      <c r="D224" s="222" t="s">
        <v>163</v>
      </c>
      <c r="E224" s="223" t="s">
        <v>439</v>
      </c>
      <c r="F224" s="224" t="s">
        <v>440</v>
      </c>
      <c r="G224" s="224"/>
      <c r="H224" s="224"/>
      <c r="I224" s="224"/>
      <c r="J224" s="225" t="s">
        <v>313</v>
      </c>
      <c r="K224" s="226">
        <v>66.03</v>
      </c>
      <c r="L224" s="227">
        <v>0</v>
      </c>
      <c r="M224" s="228"/>
      <c r="N224" s="229">
        <f>ROUND(L224*K224,2)</f>
        <v>0</v>
      </c>
      <c r="O224" s="229"/>
      <c r="P224" s="229"/>
      <c r="Q224" s="229"/>
      <c r="R224" s="50"/>
      <c r="T224" s="230" t="s">
        <v>22</v>
      </c>
      <c r="U224" s="58" t="s">
        <v>44</v>
      </c>
      <c r="V224" s="49"/>
      <c r="W224" s="231">
        <f>V224*K224</f>
        <v>0</v>
      </c>
      <c r="X224" s="231">
        <v>0</v>
      </c>
      <c r="Y224" s="231">
        <f>X224*K224</f>
        <v>0</v>
      </c>
      <c r="Z224" s="231">
        <v>0</v>
      </c>
      <c r="AA224" s="232">
        <f>Z224*K224</f>
        <v>0</v>
      </c>
      <c r="AR224" s="24" t="s">
        <v>167</v>
      </c>
      <c r="AT224" s="24" t="s">
        <v>163</v>
      </c>
      <c r="AU224" s="24" t="s">
        <v>118</v>
      </c>
      <c r="AY224" s="24" t="s">
        <v>162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4" t="s">
        <v>87</v>
      </c>
      <c r="BK224" s="144">
        <f>ROUND(L224*K224,2)</f>
        <v>0</v>
      </c>
      <c r="BL224" s="24" t="s">
        <v>167</v>
      </c>
      <c r="BM224" s="24" t="s">
        <v>441</v>
      </c>
    </row>
    <row r="225" spans="2:63" s="9" customFormat="1" ht="29.85" customHeight="1">
      <c r="B225" s="209"/>
      <c r="C225" s="210"/>
      <c r="D225" s="219" t="s">
        <v>137</v>
      </c>
      <c r="E225" s="219"/>
      <c r="F225" s="219"/>
      <c r="G225" s="219"/>
      <c r="H225" s="219"/>
      <c r="I225" s="219"/>
      <c r="J225" s="219"/>
      <c r="K225" s="219"/>
      <c r="L225" s="219"/>
      <c r="M225" s="219"/>
      <c r="N225" s="271">
        <f>BK225</f>
        <v>0</v>
      </c>
      <c r="O225" s="272"/>
      <c r="P225" s="272"/>
      <c r="Q225" s="272"/>
      <c r="R225" s="212"/>
      <c r="T225" s="213"/>
      <c r="U225" s="210"/>
      <c r="V225" s="210"/>
      <c r="W225" s="214">
        <f>W226</f>
        <v>0</v>
      </c>
      <c r="X225" s="210"/>
      <c r="Y225" s="214">
        <f>Y226</f>
        <v>0</v>
      </c>
      <c r="Z225" s="210"/>
      <c r="AA225" s="215">
        <f>AA226</f>
        <v>0</v>
      </c>
      <c r="AR225" s="216" t="s">
        <v>87</v>
      </c>
      <c r="AT225" s="217" t="s">
        <v>78</v>
      </c>
      <c r="AU225" s="217" t="s">
        <v>87</v>
      </c>
      <c r="AY225" s="216" t="s">
        <v>162</v>
      </c>
      <c r="BK225" s="218">
        <f>BK226</f>
        <v>0</v>
      </c>
    </row>
    <row r="226" spans="2:65" s="1" customFormat="1" ht="16.5" customHeight="1">
      <c r="B226" s="48"/>
      <c r="C226" s="222" t="s">
        <v>10</v>
      </c>
      <c r="D226" s="222" t="s">
        <v>163</v>
      </c>
      <c r="E226" s="223" t="s">
        <v>316</v>
      </c>
      <c r="F226" s="224" t="s">
        <v>317</v>
      </c>
      <c r="G226" s="224"/>
      <c r="H226" s="224"/>
      <c r="I226" s="224"/>
      <c r="J226" s="225" t="s">
        <v>313</v>
      </c>
      <c r="K226" s="226">
        <v>624.258</v>
      </c>
      <c r="L226" s="227">
        <v>0</v>
      </c>
      <c r="M226" s="228"/>
      <c r="N226" s="229">
        <f>ROUND(L226*K226,2)</f>
        <v>0</v>
      </c>
      <c r="O226" s="229"/>
      <c r="P226" s="229"/>
      <c r="Q226" s="229"/>
      <c r="R226" s="50"/>
      <c r="T226" s="230" t="s">
        <v>22</v>
      </c>
      <c r="U226" s="58" t="s">
        <v>44</v>
      </c>
      <c r="V226" s="49"/>
      <c r="W226" s="231">
        <f>V226*K226</f>
        <v>0</v>
      </c>
      <c r="X226" s="231">
        <v>0</v>
      </c>
      <c r="Y226" s="231">
        <f>X226*K226</f>
        <v>0</v>
      </c>
      <c r="Z226" s="231">
        <v>0</v>
      </c>
      <c r="AA226" s="232">
        <f>Z226*K226</f>
        <v>0</v>
      </c>
      <c r="AR226" s="24" t="s">
        <v>167</v>
      </c>
      <c r="AT226" s="24" t="s">
        <v>163</v>
      </c>
      <c r="AU226" s="24" t="s">
        <v>118</v>
      </c>
      <c r="AY226" s="24" t="s">
        <v>162</v>
      </c>
      <c r="BE226" s="144">
        <f>IF(U226="základní",N226,0)</f>
        <v>0</v>
      </c>
      <c r="BF226" s="144">
        <f>IF(U226="snížená",N226,0)</f>
        <v>0</v>
      </c>
      <c r="BG226" s="144">
        <f>IF(U226="zákl. přenesená",N226,0)</f>
        <v>0</v>
      </c>
      <c r="BH226" s="144">
        <f>IF(U226="sníž. přenesená",N226,0)</f>
        <v>0</v>
      </c>
      <c r="BI226" s="144">
        <f>IF(U226="nulová",N226,0)</f>
        <v>0</v>
      </c>
      <c r="BJ226" s="24" t="s">
        <v>87</v>
      </c>
      <c r="BK226" s="144">
        <f>ROUND(L226*K226,2)</f>
        <v>0</v>
      </c>
      <c r="BL226" s="24" t="s">
        <v>167</v>
      </c>
      <c r="BM226" s="24" t="s">
        <v>442</v>
      </c>
    </row>
    <row r="227" spans="2:63" s="1" customFormat="1" ht="49.9" customHeight="1">
      <c r="B227" s="48"/>
      <c r="C227" s="49"/>
      <c r="D227" s="211" t="s">
        <v>319</v>
      </c>
      <c r="E227" s="49"/>
      <c r="F227" s="49"/>
      <c r="G227" s="49"/>
      <c r="H227" s="49"/>
      <c r="I227" s="49"/>
      <c r="J227" s="49"/>
      <c r="K227" s="49"/>
      <c r="L227" s="49"/>
      <c r="M227" s="49"/>
      <c r="N227" s="273">
        <f>BK227</f>
        <v>0</v>
      </c>
      <c r="O227" s="274"/>
      <c r="P227" s="274"/>
      <c r="Q227" s="274"/>
      <c r="R227" s="50"/>
      <c r="T227" s="193"/>
      <c r="U227" s="49"/>
      <c r="V227" s="49"/>
      <c r="W227" s="49"/>
      <c r="X227" s="49"/>
      <c r="Y227" s="49"/>
      <c r="Z227" s="49"/>
      <c r="AA227" s="102"/>
      <c r="AT227" s="24" t="s">
        <v>78</v>
      </c>
      <c r="AU227" s="24" t="s">
        <v>79</v>
      </c>
      <c r="AY227" s="24" t="s">
        <v>320</v>
      </c>
      <c r="BK227" s="144">
        <f>SUM(BK228:BK232)</f>
        <v>0</v>
      </c>
    </row>
    <row r="228" spans="2:63" s="1" customFormat="1" ht="22.3" customHeight="1">
      <c r="B228" s="48"/>
      <c r="C228" s="275" t="s">
        <v>22</v>
      </c>
      <c r="D228" s="275" t="s">
        <v>163</v>
      </c>
      <c r="E228" s="276" t="s">
        <v>22</v>
      </c>
      <c r="F228" s="277" t="s">
        <v>22</v>
      </c>
      <c r="G228" s="277"/>
      <c r="H228" s="277"/>
      <c r="I228" s="277"/>
      <c r="J228" s="278" t="s">
        <v>22</v>
      </c>
      <c r="K228" s="279"/>
      <c r="L228" s="227"/>
      <c r="M228" s="229"/>
      <c r="N228" s="229">
        <f>BK228</f>
        <v>0</v>
      </c>
      <c r="O228" s="229"/>
      <c r="P228" s="229"/>
      <c r="Q228" s="229"/>
      <c r="R228" s="50"/>
      <c r="T228" s="230" t="s">
        <v>22</v>
      </c>
      <c r="U228" s="280" t="s">
        <v>44</v>
      </c>
      <c r="V228" s="49"/>
      <c r="W228" s="49"/>
      <c r="X228" s="49"/>
      <c r="Y228" s="49"/>
      <c r="Z228" s="49"/>
      <c r="AA228" s="102"/>
      <c r="AT228" s="24" t="s">
        <v>320</v>
      </c>
      <c r="AU228" s="24" t="s">
        <v>87</v>
      </c>
      <c r="AY228" s="24" t="s">
        <v>320</v>
      </c>
      <c r="BE228" s="144">
        <f>IF(U228="základní",N228,0)</f>
        <v>0</v>
      </c>
      <c r="BF228" s="144">
        <f>IF(U228="snížená",N228,0)</f>
        <v>0</v>
      </c>
      <c r="BG228" s="144">
        <f>IF(U228="zákl. přenesená",N228,0)</f>
        <v>0</v>
      </c>
      <c r="BH228" s="144">
        <f>IF(U228="sníž. přenesená",N228,0)</f>
        <v>0</v>
      </c>
      <c r="BI228" s="144">
        <f>IF(U228="nulová",N228,0)</f>
        <v>0</v>
      </c>
      <c r="BJ228" s="24" t="s">
        <v>87</v>
      </c>
      <c r="BK228" s="144">
        <f>L228*K228</f>
        <v>0</v>
      </c>
    </row>
    <row r="229" spans="2:63" s="1" customFormat="1" ht="22.3" customHeight="1">
      <c r="B229" s="48"/>
      <c r="C229" s="275" t="s">
        <v>22</v>
      </c>
      <c r="D229" s="275" t="s">
        <v>163</v>
      </c>
      <c r="E229" s="276" t="s">
        <v>22</v>
      </c>
      <c r="F229" s="277" t="s">
        <v>22</v>
      </c>
      <c r="G229" s="277"/>
      <c r="H229" s="277"/>
      <c r="I229" s="277"/>
      <c r="J229" s="278" t="s">
        <v>22</v>
      </c>
      <c r="K229" s="279"/>
      <c r="L229" s="227"/>
      <c r="M229" s="229"/>
      <c r="N229" s="229">
        <f>BK229</f>
        <v>0</v>
      </c>
      <c r="O229" s="229"/>
      <c r="P229" s="229"/>
      <c r="Q229" s="229"/>
      <c r="R229" s="50"/>
      <c r="T229" s="230" t="s">
        <v>22</v>
      </c>
      <c r="U229" s="280" t="s">
        <v>44</v>
      </c>
      <c r="V229" s="49"/>
      <c r="W229" s="49"/>
      <c r="X229" s="49"/>
      <c r="Y229" s="49"/>
      <c r="Z229" s="49"/>
      <c r="AA229" s="102"/>
      <c r="AT229" s="24" t="s">
        <v>320</v>
      </c>
      <c r="AU229" s="24" t="s">
        <v>87</v>
      </c>
      <c r="AY229" s="24" t="s">
        <v>320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4" t="s">
        <v>87</v>
      </c>
      <c r="BK229" s="144">
        <f>L229*K229</f>
        <v>0</v>
      </c>
    </row>
    <row r="230" spans="2:63" s="1" customFormat="1" ht="22.3" customHeight="1">
      <c r="B230" s="48"/>
      <c r="C230" s="275" t="s">
        <v>22</v>
      </c>
      <c r="D230" s="275" t="s">
        <v>163</v>
      </c>
      <c r="E230" s="276" t="s">
        <v>22</v>
      </c>
      <c r="F230" s="277" t="s">
        <v>22</v>
      </c>
      <c r="G230" s="277"/>
      <c r="H230" s="277"/>
      <c r="I230" s="277"/>
      <c r="J230" s="278" t="s">
        <v>22</v>
      </c>
      <c r="K230" s="279"/>
      <c r="L230" s="227"/>
      <c r="M230" s="229"/>
      <c r="N230" s="229">
        <f>BK230</f>
        <v>0</v>
      </c>
      <c r="O230" s="229"/>
      <c r="P230" s="229"/>
      <c r="Q230" s="229"/>
      <c r="R230" s="50"/>
      <c r="T230" s="230" t="s">
        <v>22</v>
      </c>
      <c r="U230" s="280" t="s">
        <v>44</v>
      </c>
      <c r="V230" s="49"/>
      <c r="W230" s="49"/>
      <c r="X230" s="49"/>
      <c r="Y230" s="49"/>
      <c r="Z230" s="49"/>
      <c r="AA230" s="102"/>
      <c r="AT230" s="24" t="s">
        <v>320</v>
      </c>
      <c r="AU230" s="24" t="s">
        <v>87</v>
      </c>
      <c r="AY230" s="24" t="s">
        <v>320</v>
      </c>
      <c r="BE230" s="144">
        <f>IF(U230="základní",N230,0)</f>
        <v>0</v>
      </c>
      <c r="BF230" s="144">
        <f>IF(U230="snížená",N230,0)</f>
        <v>0</v>
      </c>
      <c r="BG230" s="144">
        <f>IF(U230="zákl. přenesená",N230,0)</f>
        <v>0</v>
      </c>
      <c r="BH230" s="144">
        <f>IF(U230="sníž. přenesená",N230,0)</f>
        <v>0</v>
      </c>
      <c r="BI230" s="144">
        <f>IF(U230="nulová",N230,0)</f>
        <v>0</v>
      </c>
      <c r="BJ230" s="24" t="s">
        <v>87</v>
      </c>
      <c r="BK230" s="144">
        <f>L230*K230</f>
        <v>0</v>
      </c>
    </row>
    <row r="231" spans="2:63" s="1" customFormat="1" ht="22.3" customHeight="1">
      <c r="B231" s="48"/>
      <c r="C231" s="275" t="s">
        <v>22</v>
      </c>
      <c r="D231" s="275" t="s">
        <v>163</v>
      </c>
      <c r="E231" s="276" t="s">
        <v>22</v>
      </c>
      <c r="F231" s="277" t="s">
        <v>22</v>
      </c>
      <c r="G231" s="277"/>
      <c r="H231" s="277"/>
      <c r="I231" s="277"/>
      <c r="J231" s="278" t="s">
        <v>22</v>
      </c>
      <c r="K231" s="279"/>
      <c r="L231" s="227"/>
      <c r="M231" s="229"/>
      <c r="N231" s="229">
        <f>BK231</f>
        <v>0</v>
      </c>
      <c r="O231" s="229"/>
      <c r="P231" s="229"/>
      <c r="Q231" s="229"/>
      <c r="R231" s="50"/>
      <c r="T231" s="230" t="s">
        <v>22</v>
      </c>
      <c r="U231" s="280" t="s">
        <v>44</v>
      </c>
      <c r="V231" s="49"/>
      <c r="W231" s="49"/>
      <c r="X231" s="49"/>
      <c r="Y231" s="49"/>
      <c r="Z231" s="49"/>
      <c r="AA231" s="102"/>
      <c r="AT231" s="24" t="s">
        <v>320</v>
      </c>
      <c r="AU231" s="24" t="s">
        <v>87</v>
      </c>
      <c r="AY231" s="24" t="s">
        <v>320</v>
      </c>
      <c r="BE231" s="144">
        <f>IF(U231="základní",N231,0)</f>
        <v>0</v>
      </c>
      <c r="BF231" s="144">
        <f>IF(U231="snížená",N231,0)</f>
        <v>0</v>
      </c>
      <c r="BG231" s="144">
        <f>IF(U231="zákl. přenesená",N231,0)</f>
        <v>0</v>
      </c>
      <c r="BH231" s="144">
        <f>IF(U231="sníž. přenesená",N231,0)</f>
        <v>0</v>
      </c>
      <c r="BI231" s="144">
        <f>IF(U231="nulová",N231,0)</f>
        <v>0</v>
      </c>
      <c r="BJ231" s="24" t="s">
        <v>87</v>
      </c>
      <c r="BK231" s="144">
        <f>L231*K231</f>
        <v>0</v>
      </c>
    </row>
    <row r="232" spans="2:63" s="1" customFormat="1" ht="22.3" customHeight="1">
      <c r="B232" s="48"/>
      <c r="C232" s="275" t="s">
        <v>22</v>
      </c>
      <c r="D232" s="275" t="s">
        <v>163</v>
      </c>
      <c r="E232" s="276" t="s">
        <v>22</v>
      </c>
      <c r="F232" s="277" t="s">
        <v>22</v>
      </c>
      <c r="G232" s="277"/>
      <c r="H232" s="277"/>
      <c r="I232" s="277"/>
      <c r="J232" s="278" t="s">
        <v>22</v>
      </c>
      <c r="K232" s="279"/>
      <c r="L232" s="227"/>
      <c r="M232" s="229"/>
      <c r="N232" s="229">
        <f>BK232</f>
        <v>0</v>
      </c>
      <c r="O232" s="229"/>
      <c r="P232" s="229"/>
      <c r="Q232" s="229"/>
      <c r="R232" s="50"/>
      <c r="T232" s="230" t="s">
        <v>22</v>
      </c>
      <c r="U232" s="280" t="s">
        <v>44</v>
      </c>
      <c r="V232" s="74"/>
      <c r="W232" s="74"/>
      <c r="X232" s="74"/>
      <c r="Y232" s="74"/>
      <c r="Z232" s="74"/>
      <c r="AA232" s="76"/>
      <c r="AT232" s="24" t="s">
        <v>320</v>
      </c>
      <c r="AU232" s="24" t="s">
        <v>87</v>
      </c>
      <c r="AY232" s="24" t="s">
        <v>320</v>
      </c>
      <c r="BE232" s="144">
        <f>IF(U232="základní",N232,0)</f>
        <v>0</v>
      </c>
      <c r="BF232" s="144">
        <f>IF(U232="snížená",N232,0)</f>
        <v>0</v>
      </c>
      <c r="BG232" s="144">
        <f>IF(U232="zákl. přenesená",N232,0)</f>
        <v>0</v>
      </c>
      <c r="BH232" s="144">
        <f>IF(U232="sníž. přenesená",N232,0)</f>
        <v>0</v>
      </c>
      <c r="BI232" s="144">
        <f>IF(U232="nulová",N232,0)</f>
        <v>0</v>
      </c>
      <c r="BJ232" s="24" t="s">
        <v>87</v>
      </c>
      <c r="BK232" s="144">
        <f>L232*K232</f>
        <v>0</v>
      </c>
    </row>
    <row r="233" spans="2:18" s="1" customFormat="1" ht="6.95" customHeight="1">
      <c r="B233" s="77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9"/>
    </row>
  </sheetData>
  <sheetProtection password="CC35" sheet="1" objects="1" scenarios="1" formatColumns="0" formatRows="0"/>
  <mergeCells count="2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1:I211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4:I224"/>
    <mergeCell ref="L224:M224"/>
    <mergeCell ref="N224:Q224"/>
    <mergeCell ref="F226:I226"/>
    <mergeCell ref="L226:M226"/>
    <mergeCell ref="N226:Q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N123:Q123"/>
    <mergeCell ref="N124:Q124"/>
    <mergeCell ref="N125:Q125"/>
    <mergeCell ref="N188:Q188"/>
    <mergeCell ref="N189:Q189"/>
    <mergeCell ref="N212:Q212"/>
    <mergeCell ref="N223:Q223"/>
    <mergeCell ref="N225:Q225"/>
    <mergeCell ref="N227:Q227"/>
    <mergeCell ref="H1:K1"/>
    <mergeCell ref="S2:AC2"/>
  </mergeCells>
  <dataValidations count="2">
    <dataValidation type="list" allowBlank="1" showInputMessage="1" showErrorMessage="1" error="Povoleny jsou hodnoty K, M." sqref="D228:D233">
      <formula1>"K, M"</formula1>
    </dataValidation>
    <dataValidation type="list" allowBlank="1" showInputMessage="1" showErrorMessage="1" error="Povoleny jsou hodnoty základní, snížená, zákl. přenesená, sníž. přenesená, nulová." sqref="U228:U23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110</v>
      </c>
      <c r="G1" s="17"/>
      <c r="H1" s="156" t="s">
        <v>111</v>
      </c>
      <c r="I1" s="156"/>
      <c r="J1" s="156"/>
      <c r="K1" s="156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118</v>
      </c>
    </row>
    <row r="4" spans="2:46" ht="36.95" customHeight="1">
      <c r="B4" s="28"/>
      <c r="C4" s="29" t="s">
        <v>121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8" t="str">
        <f>'Rekapitulace stavby'!K6</f>
        <v>Ostravice-Staré Město, km 26,250 - 26,400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122</v>
      </c>
      <c r="E7" s="49"/>
      <c r="F7" s="38" t="s">
        <v>443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25</v>
      </c>
      <c r="E9" s="49"/>
      <c r="F9" s="35" t="s">
        <v>26</v>
      </c>
      <c r="G9" s="49"/>
      <c r="H9" s="49"/>
      <c r="I9" s="49"/>
      <c r="J9" s="49"/>
      <c r="K9" s="49"/>
      <c r="L9" s="49"/>
      <c r="M9" s="40" t="s">
        <v>27</v>
      </c>
      <c r="N9" s="49"/>
      <c r="O9" s="159" t="str">
        <f>'Rekapitulace stavby'!AN8</f>
        <v>10. 3. 2017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29</v>
      </c>
      <c r="E11" s="49"/>
      <c r="F11" s="49"/>
      <c r="G11" s="49"/>
      <c r="H11" s="49"/>
      <c r="I11" s="49"/>
      <c r="J11" s="49"/>
      <c r="K11" s="49"/>
      <c r="L11" s="49"/>
      <c r="M11" s="40" t="s">
        <v>30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32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33</v>
      </c>
      <c r="E14" s="49"/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60"/>
      <c r="G15" s="160"/>
      <c r="H15" s="160"/>
      <c r="I15" s="160"/>
      <c r="J15" s="160"/>
      <c r="K15" s="160"/>
      <c r="L15" s="160"/>
      <c r="M15" s="40" t="s">
        <v>32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35</v>
      </c>
      <c r="E17" s="49"/>
      <c r="F17" s="49"/>
      <c r="G17" s="49"/>
      <c r="H17" s="49"/>
      <c r="I17" s="49"/>
      <c r="J17" s="49"/>
      <c r="K17" s="49"/>
      <c r="L17" s="49"/>
      <c r="M17" s="40" t="s">
        <v>30</v>
      </c>
      <c r="N17" s="49"/>
      <c r="O17" s="35" t="s">
        <v>22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32</v>
      </c>
      <c r="N18" s="49"/>
      <c r="O18" s="35" t="s">
        <v>22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38</v>
      </c>
      <c r="E20" s="49"/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">
        <v>22</v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">
        <v>36</v>
      </c>
      <c r="F21" s="49"/>
      <c r="G21" s="49"/>
      <c r="H21" s="49"/>
      <c r="I21" s="49"/>
      <c r="J21" s="49"/>
      <c r="K21" s="49"/>
      <c r="L21" s="49"/>
      <c r="M21" s="40" t="s">
        <v>32</v>
      </c>
      <c r="N21" s="49"/>
      <c r="O21" s="35" t="s">
        <v>22</v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1" t="s">
        <v>124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104</v>
      </c>
      <c r="E28" s="49"/>
      <c r="F28" s="49"/>
      <c r="G28" s="49"/>
      <c r="H28" s="49"/>
      <c r="I28" s="49"/>
      <c r="J28" s="49"/>
      <c r="K28" s="49"/>
      <c r="L28" s="49"/>
      <c r="M28" s="47">
        <f>N96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2" t="s">
        <v>42</v>
      </c>
      <c r="E30" s="49"/>
      <c r="F30" s="49"/>
      <c r="G30" s="49"/>
      <c r="H30" s="49"/>
      <c r="I30" s="49"/>
      <c r="J30" s="49"/>
      <c r="K30" s="49"/>
      <c r="L30" s="49"/>
      <c r="M30" s="163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43</v>
      </c>
      <c r="E32" s="56" t="s">
        <v>44</v>
      </c>
      <c r="F32" s="57">
        <v>0.21</v>
      </c>
      <c r="G32" s="164" t="s">
        <v>45</v>
      </c>
      <c r="H32" s="165">
        <f>ROUND((((SUM(BE96:BE103)+SUM(BE121:BE141))+SUM(BE143:BE147))),2)</f>
        <v>0</v>
      </c>
      <c r="I32" s="49"/>
      <c r="J32" s="49"/>
      <c r="K32" s="49"/>
      <c r="L32" s="49"/>
      <c r="M32" s="165">
        <f>ROUND(((ROUND((SUM(BE96:BE103)+SUM(BE121:BE141)),2)*F32)+SUM(BE143:BE147)*F32),2)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46</v>
      </c>
      <c r="F33" s="57">
        <v>0.15</v>
      </c>
      <c r="G33" s="164" t="s">
        <v>45</v>
      </c>
      <c r="H33" s="165">
        <f>ROUND((((SUM(BF96:BF103)+SUM(BF121:BF141))+SUM(BF143:BF147))),2)</f>
        <v>0</v>
      </c>
      <c r="I33" s="49"/>
      <c r="J33" s="49"/>
      <c r="K33" s="49"/>
      <c r="L33" s="49"/>
      <c r="M33" s="165">
        <f>ROUND(((ROUND((SUM(BF96:BF103)+SUM(BF121:BF141)),2)*F33)+SUM(BF143:BF147)*F33),2)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47</v>
      </c>
      <c r="F34" s="57">
        <v>0.21</v>
      </c>
      <c r="G34" s="164" t="s">
        <v>45</v>
      </c>
      <c r="H34" s="165">
        <f>ROUND((((SUM(BG96:BG103)+SUM(BG121:BG141))+SUM(BG143:BG147))),2)</f>
        <v>0</v>
      </c>
      <c r="I34" s="49"/>
      <c r="J34" s="49"/>
      <c r="K34" s="49"/>
      <c r="L34" s="49"/>
      <c r="M34" s="165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48</v>
      </c>
      <c r="F35" s="57">
        <v>0.15</v>
      </c>
      <c r="G35" s="164" t="s">
        <v>45</v>
      </c>
      <c r="H35" s="165">
        <f>ROUND((((SUM(BH96:BH103)+SUM(BH121:BH141))+SUM(BH143:BH147))),2)</f>
        <v>0</v>
      </c>
      <c r="I35" s="49"/>
      <c r="J35" s="49"/>
      <c r="K35" s="49"/>
      <c r="L35" s="49"/>
      <c r="M35" s="165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49</v>
      </c>
      <c r="F36" s="57">
        <v>0</v>
      </c>
      <c r="G36" s="164" t="s">
        <v>45</v>
      </c>
      <c r="H36" s="165">
        <f>ROUND((((SUM(BI96:BI103)+SUM(BI121:BI141))+SUM(BI143:BI147))),2)</f>
        <v>0</v>
      </c>
      <c r="I36" s="49"/>
      <c r="J36" s="49"/>
      <c r="K36" s="49"/>
      <c r="L36" s="49"/>
      <c r="M36" s="165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6" t="s">
        <v>50</v>
      </c>
      <c r="E38" s="105"/>
      <c r="F38" s="105"/>
      <c r="G38" s="167" t="s">
        <v>51</v>
      </c>
      <c r="H38" s="168" t="s">
        <v>52</v>
      </c>
      <c r="I38" s="105"/>
      <c r="J38" s="105"/>
      <c r="K38" s="105"/>
      <c r="L38" s="169">
        <f>SUM(M30:M36)</f>
        <v>0</v>
      </c>
      <c r="M38" s="169"/>
      <c r="N38" s="169"/>
      <c r="O38" s="169"/>
      <c r="P38" s="170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53</v>
      </c>
      <c r="E50" s="69"/>
      <c r="F50" s="69"/>
      <c r="G50" s="69"/>
      <c r="H50" s="70"/>
      <c r="I50" s="49"/>
      <c r="J50" s="68" t="s">
        <v>54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55</v>
      </c>
      <c r="E59" s="74"/>
      <c r="F59" s="74"/>
      <c r="G59" s="75" t="s">
        <v>56</v>
      </c>
      <c r="H59" s="76"/>
      <c r="I59" s="49"/>
      <c r="J59" s="73" t="s">
        <v>55</v>
      </c>
      <c r="K59" s="74"/>
      <c r="L59" s="74"/>
      <c r="M59" s="74"/>
      <c r="N59" s="75" t="s">
        <v>56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57</v>
      </c>
      <c r="E61" s="69"/>
      <c r="F61" s="69"/>
      <c r="G61" s="69"/>
      <c r="H61" s="70"/>
      <c r="I61" s="49"/>
      <c r="J61" s="68" t="s">
        <v>58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55</v>
      </c>
      <c r="E70" s="74"/>
      <c r="F70" s="74"/>
      <c r="G70" s="75" t="s">
        <v>56</v>
      </c>
      <c r="H70" s="76"/>
      <c r="I70" s="49"/>
      <c r="J70" s="73" t="s">
        <v>55</v>
      </c>
      <c r="K70" s="74"/>
      <c r="L70" s="74"/>
      <c r="M70" s="74"/>
      <c r="N70" s="75" t="s">
        <v>56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2:21" s="1" customFormat="1" ht="36.95" customHeight="1">
      <c r="B76" s="48"/>
      <c r="C76" s="29" t="s">
        <v>125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4"/>
      <c r="U76" s="174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4"/>
      <c r="U77" s="174"/>
    </row>
    <row r="78" spans="2:21" s="1" customFormat="1" ht="30" customHeight="1">
      <c r="B78" s="48"/>
      <c r="C78" s="40" t="s">
        <v>19</v>
      </c>
      <c r="D78" s="49"/>
      <c r="E78" s="49"/>
      <c r="F78" s="158" t="str">
        <f>F6</f>
        <v>Ostravice-Staré Město, km 26,250 - 26,400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4"/>
      <c r="U78" s="174"/>
    </row>
    <row r="79" spans="2:21" s="1" customFormat="1" ht="36.95" customHeight="1">
      <c r="B79" s="48"/>
      <c r="C79" s="87" t="s">
        <v>122</v>
      </c>
      <c r="D79" s="49"/>
      <c r="E79" s="49"/>
      <c r="F79" s="89" t="str">
        <f>F7</f>
        <v>SO - 03 - Příjezdová komunikace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4"/>
      <c r="U79" s="174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4"/>
      <c r="U80" s="174"/>
    </row>
    <row r="81" spans="2:21" s="1" customFormat="1" ht="18" customHeight="1">
      <c r="B81" s="48"/>
      <c r="C81" s="40" t="s">
        <v>25</v>
      </c>
      <c r="D81" s="49"/>
      <c r="E81" s="49"/>
      <c r="F81" s="35" t="str">
        <f>F9</f>
        <v>Staré Město</v>
      </c>
      <c r="G81" s="49"/>
      <c r="H81" s="49"/>
      <c r="I81" s="49"/>
      <c r="J81" s="49"/>
      <c r="K81" s="40" t="s">
        <v>27</v>
      </c>
      <c r="L81" s="49"/>
      <c r="M81" s="92" t="str">
        <f>IF(O9="","",O9)</f>
        <v>10. 3. 2017</v>
      </c>
      <c r="N81" s="92"/>
      <c r="O81" s="92"/>
      <c r="P81" s="92"/>
      <c r="Q81" s="49"/>
      <c r="R81" s="50"/>
      <c r="T81" s="174"/>
      <c r="U81" s="174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4"/>
      <c r="U82" s="174"/>
    </row>
    <row r="83" spans="2:21" s="1" customFormat="1" ht="13.5">
      <c r="B83" s="48"/>
      <c r="C83" s="40" t="s">
        <v>29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35</v>
      </c>
      <c r="L83" s="49"/>
      <c r="M83" s="35" t="str">
        <f>E18</f>
        <v>Ing. Dalibor Rajnoch</v>
      </c>
      <c r="N83" s="35"/>
      <c r="O83" s="35"/>
      <c r="P83" s="35"/>
      <c r="Q83" s="35"/>
      <c r="R83" s="50"/>
      <c r="T83" s="174"/>
      <c r="U83" s="174"/>
    </row>
    <row r="84" spans="2:21" s="1" customFormat="1" ht="14.4" customHeight="1">
      <c r="B84" s="48"/>
      <c r="C84" s="40" t="s">
        <v>33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38</v>
      </c>
      <c r="L84" s="49"/>
      <c r="M84" s="35" t="str">
        <f>E21</f>
        <v>Ing. Dalibor Rajnoch</v>
      </c>
      <c r="N84" s="35"/>
      <c r="O84" s="35"/>
      <c r="P84" s="35"/>
      <c r="Q84" s="35"/>
      <c r="R84" s="50"/>
      <c r="T84" s="174"/>
      <c r="U84" s="174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4"/>
      <c r="U85" s="174"/>
    </row>
    <row r="86" spans="2:21" s="1" customFormat="1" ht="29.25" customHeight="1">
      <c r="B86" s="48"/>
      <c r="C86" s="175" t="s">
        <v>126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5" t="s">
        <v>127</v>
      </c>
      <c r="O86" s="153"/>
      <c r="P86" s="153"/>
      <c r="Q86" s="153"/>
      <c r="R86" s="50"/>
      <c r="T86" s="174"/>
      <c r="U86" s="174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4"/>
      <c r="U87" s="174"/>
    </row>
    <row r="88" spans="2:47" s="1" customFormat="1" ht="29.25" customHeight="1">
      <c r="B88" s="48"/>
      <c r="C88" s="176" t="s">
        <v>128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N121</f>
        <v>0</v>
      </c>
      <c r="O88" s="177"/>
      <c r="P88" s="177"/>
      <c r="Q88" s="177"/>
      <c r="R88" s="50"/>
      <c r="T88" s="174"/>
      <c r="U88" s="174"/>
      <c r="AU88" s="24" t="s">
        <v>129</v>
      </c>
    </row>
    <row r="89" spans="2:21" s="6" customFormat="1" ht="24.95" customHeight="1">
      <c r="B89" s="178"/>
      <c r="C89" s="179"/>
      <c r="D89" s="180" t="s">
        <v>130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1">
        <f>N122</f>
        <v>0</v>
      </c>
      <c r="O89" s="179"/>
      <c r="P89" s="179"/>
      <c r="Q89" s="179"/>
      <c r="R89" s="182"/>
      <c r="T89" s="183"/>
      <c r="U89" s="183"/>
    </row>
    <row r="90" spans="2:21" s="7" customFormat="1" ht="19.9" customHeight="1">
      <c r="B90" s="184"/>
      <c r="C90" s="185"/>
      <c r="D90" s="138" t="s">
        <v>131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40">
        <f>N123</f>
        <v>0</v>
      </c>
      <c r="O90" s="185"/>
      <c r="P90" s="185"/>
      <c r="Q90" s="185"/>
      <c r="R90" s="186"/>
      <c r="T90" s="187"/>
      <c r="U90" s="187"/>
    </row>
    <row r="91" spans="2:21" s="7" customFormat="1" ht="19.9" customHeight="1">
      <c r="B91" s="184"/>
      <c r="C91" s="185"/>
      <c r="D91" s="138" t="s">
        <v>133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40">
        <f>N130</f>
        <v>0</v>
      </c>
      <c r="O91" s="185"/>
      <c r="P91" s="185"/>
      <c r="Q91" s="185"/>
      <c r="R91" s="186"/>
      <c r="T91" s="187"/>
      <c r="U91" s="187"/>
    </row>
    <row r="92" spans="2:21" s="7" customFormat="1" ht="19.9" customHeight="1">
      <c r="B92" s="184"/>
      <c r="C92" s="185"/>
      <c r="D92" s="138" t="s">
        <v>134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40">
        <f>N136</f>
        <v>0</v>
      </c>
      <c r="O92" s="185"/>
      <c r="P92" s="185"/>
      <c r="Q92" s="185"/>
      <c r="R92" s="186"/>
      <c r="T92" s="187"/>
      <c r="U92" s="187"/>
    </row>
    <row r="93" spans="2:21" s="7" customFormat="1" ht="19.9" customHeight="1">
      <c r="B93" s="184"/>
      <c r="C93" s="185"/>
      <c r="D93" s="138" t="s">
        <v>137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40">
        <f>N140</f>
        <v>0</v>
      </c>
      <c r="O93" s="185"/>
      <c r="P93" s="185"/>
      <c r="Q93" s="185"/>
      <c r="R93" s="186"/>
      <c r="T93" s="187"/>
      <c r="U93" s="187"/>
    </row>
    <row r="94" spans="2:21" s="6" customFormat="1" ht="21.8" customHeight="1">
      <c r="B94" s="178"/>
      <c r="C94" s="179"/>
      <c r="D94" s="180" t="s">
        <v>138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88">
        <f>N142</f>
        <v>0</v>
      </c>
      <c r="O94" s="179"/>
      <c r="P94" s="179"/>
      <c r="Q94" s="179"/>
      <c r="R94" s="182"/>
      <c r="T94" s="183"/>
      <c r="U94" s="183"/>
    </row>
    <row r="95" spans="2:21" s="1" customFormat="1" ht="21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  <c r="T95" s="174"/>
      <c r="U95" s="174"/>
    </row>
    <row r="96" spans="2:21" s="1" customFormat="1" ht="29.25" customHeight="1">
      <c r="B96" s="48"/>
      <c r="C96" s="176" t="s">
        <v>139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77">
        <f>ROUND(N97+N98+N99+N100+N101+N102,2)</f>
        <v>0</v>
      </c>
      <c r="O96" s="189"/>
      <c r="P96" s="189"/>
      <c r="Q96" s="189"/>
      <c r="R96" s="50"/>
      <c r="T96" s="190"/>
      <c r="U96" s="191" t="s">
        <v>43</v>
      </c>
    </row>
    <row r="97" spans="2:65" s="1" customFormat="1" ht="18" customHeight="1">
      <c r="B97" s="48"/>
      <c r="C97" s="49"/>
      <c r="D97" s="145" t="s">
        <v>140</v>
      </c>
      <c r="E97" s="138"/>
      <c r="F97" s="138"/>
      <c r="G97" s="138"/>
      <c r="H97" s="138"/>
      <c r="I97" s="49"/>
      <c r="J97" s="49"/>
      <c r="K97" s="49"/>
      <c r="L97" s="49"/>
      <c r="M97" s="49"/>
      <c r="N97" s="139">
        <f>ROUND(N88*T97,2)</f>
        <v>0</v>
      </c>
      <c r="O97" s="140"/>
      <c r="P97" s="140"/>
      <c r="Q97" s="140"/>
      <c r="R97" s="50"/>
      <c r="S97" s="192"/>
      <c r="T97" s="193"/>
      <c r="U97" s="194" t="s">
        <v>44</v>
      </c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5" t="s">
        <v>141</v>
      </c>
      <c r="AZ97" s="192"/>
      <c r="BA97" s="192"/>
      <c r="BB97" s="192"/>
      <c r="BC97" s="192"/>
      <c r="BD97" s="192"/>
      <c r="BE97" s="196">
        <f>IF(U97="základní",N97,0)</f>
        <v>0</v>
      </c>
      <c r="BF97" s="196">
        <f>IF(U97="snížená",N97,0)</f>
        <v>0</v>
      </c>
      <c r="BG97" s="196">
        <f>IF(U97="zákl. přenesená",N97,0)</f>
        <v>0</v>
      </c>
      <c r="BH97" s="196">
        <f>IF(U97="sníž. přenesená",N97,0)</f>
        <v>0</v>
      </c>
      <c r="BI97" s="196">
        <f>IF(U97="nulová",N97,0)</f>
        <v>0</v>
      </c>
      <c r="BJ97" s="195" t="s">
        <v>87</v>
      </c>
      <c r="BK97" s="192"/>
      <c r="BL97" s="192"/>
      <c r="BM97" s="192"/>
    </row>
    <row r="98" spans="2:65" s="1" customFormat="1" ht="18" customHeight="1">
      <c r="B98" s="48"/>
      <c r="C98" s="49"/>
      <c r="D98" s="145" t="s">
        <v>142</v>
      </c>
      <c r="E98" s="138"/>
      <c r="F98" s="138"/>
      <c r="G98" s="138"/>
      <c r="H98" s="138"/>
      <c r="I98" s="49"/>
      <c r="J98" s="49"/>
      <c r="K98" s="49"/>
      <c r="L98" s="49"/>
      <c r="M98" s="49"/>
      <c r="N98" s="139">
        <f>ROUND(N88*T98,2)</f>
        <v>0</v>
      </c>
      <c r="O98" s="140"/>
      <c r="P98" s="140"/>
      <c r="Q98" s="140"/>
      <c r="R98" s="50"/>
      <c r="S98" s="192"/>
      <c r="T98" s="193"/>
      <c r="U98" s="194" t="s">
        <v>44</v>
      </c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5" t="s">
        <v>141</v>
      </c>
      <c r="AZ98" s="192"/>
      <c r="BA98" s="192"/>
      <c r="BB98" s="192"/>
      <c r="BC98" s="192"/>
      <c r="BD98" s="192"/>
      <c r="BE98" s="196">
        <f>IF(U98="základní",N98,0)</f>
        <v>0</v>
      </c>
      <c r="BF98" s="196">
        <f>IF(U98="snížená",N98,0)</f>
        <v>0</v>
      </c>
      <c r="BG98" s="196">
        <f>IF(U98="zákl. přenesená",N98,0)</f>
        <v>0</v>
      </c>
      <c r="BH98" s="196">
        <f>IF(U98="sníž. přenesená",N98,0)</f>
        <v>0</v>
      </c>
      <c r="BI98" s="196">
        <f>IF(U98="nulová",N98,0)</f>
        <v>0</v>
      </c>
      <c r="BJ98" s="195" t="s">
        <v>87</v>
      </c>
      <c r="BK98" s="192"/>
      <c r="BL98" s="192"/>
      <c r="BM98" s="192"/>
    </row>
    <row r="99" spans="2:65" s="1" customFormat="1" ht="18" customHeight="1">
      <c r="B99" s="48"/>
      <c r="C99" s="49"/>
      <c r="D99" s="145" t="s">
        <v>143</v>
      </c>
      <c r="E99" s="138"/>
      <c r="F99" s="138"/>
      <c r="G99" s="138"/>
      <c r="H99" s="138"/>
      <c r="I99" s="49"/>
      <c r="J99" s="49"/>
      <c r="K99" s="49"/>
      <c r="L99" s="49"/>
      <c r="M99" s="49"/>
      <c r="N99" s="139">
        <f>ROUND(N88*T99,2)</f>
        <v>0</v>
      </c>
      <c r="O99" s="140"/>
      <c r="P99" s="140"/>
      <c r="Q99" s="140"/>
      <c r="R99" s="50"/>
      <c r="S99" s="192"/>
      <c r="T99" s="193"/>
      <c r="U99" s="194" t="s">
        <v>44</v>
      </c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5" t="s">
        <v>141</v>
      </c>
      <c r="AZ99" s="192"/>
      <c r="BA99" s="192"/>
      <c r="BB99" s="192"/>
      <c r="BC99" s="192"/>
      <c r="BD99" s="192"/>
      <c r="BE99" s="196">
        <f>IF(U99="základní",N99,0)</f>
        <v>0</v>
      </c>
      <c r="BF99" s="196">
        <f>IF(U99="snížená",N99,0)</f>
        <v>0</v>
      </c>
      <c r="BG99" s="196">
        <f>IF(U99="zákl. přenesená",N99,0)</f>
        <v>0</v>
      </c>
      <c r="BH99" s="196">
        <f>IF(U99="sníž. přenesená",N99,0)</f>
        <v>0</v>
      </c>
      <c r="BI99" s="196">
        <f>IF(U99="nulová",N99,0)</f>
        <v>0</v>
      </c>
      <c r="BJ99" s="195" t="s">
        <v>87</v>
      </c>
      <c r="BK99" s="192"/>
      <c r="BL99" s="192"/>
      <c r="BM99" s="192"/>
    </row>
    <row r="100" spans="2:65" s="1" customFormat="1" ht="18" customHeight="1">
      <c r="B100" s="48"/>
      <c r="C100" s="49"/>
      <c r="D100" s="145" t="s">
        <v>144</v>
      </c>
      <c r="E100" s="138"/>
      <c r="F100" s="138"/>
      <c r="G100" s="138"/>
      <c r="H100" s="138"/>
      <c r="I100" s="49"/>
      <c r="J100" s="49"/>
      <c r="K100" s="49"/>
      <c r="L100" s="49"/>
      <c r="M100" s="49"/>
      <c r="N100" s="139">
        <f>ROUND(N88*T100,2)</f>
        <v>0</v>
      </c>
      <c r="O100" s="140"/>
      <c r="P100" s="140"/>
      <c r="Q100" s="140"/>
      <c r="R100" s="50"/>
      <c r="S100" s="192"/>
      <c r="T100" s="193"/>
      <c r="U100" s="194" t="s">
        <v>44</v>
      </c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5" t="s">
        <v>141</v>
      </c>
      <c r="AZ100" s="192"/>
      <c r="BA100" s="192"/>
      <c r="BB100" s="192"/>
      <c r="BC100" s="192"/>
      <c r="BD100" s="192"/>
      <c r="BE100" s="196">
        <f>IF(U100="základní",N100,0)</f>
        <v>0</v>
      </c>
      <c r="BF100" s="196">
        <f>IF(U100="snížená",N100,0)</f>
        <v>0</v>
      </c>
      <c r="BG100" s="196">
        <f>IF(U100="zákl. přenesená",N100,0)</f>
        <v>0</v>
      </c>
      <c r="BH100" s="196">
        <f>IF(U100="sníž. přenesená",N100,0)</f>
        <v>0</v>
      </c>
      <c r="BI100" s="196">
        <f>IF(U100="nulová",N100,0)</f>
        <v>0</v>
      </c>
      <c r="BJ100" s="195" t="s">
        <v>87</v>
      </c>
      <c r="BK100" s="192"/>
      <c r="BL100" s="192"/>
      <c r="BM100" s="192"/>
    </row>
    <row r="101" spans="2:65" s="1" customFormat="1" ht="18" customHeight="1">
      <c r="B101" s="48"/>
      <c r="C101" s="49"/>
      <c r="D101" s="145" t="s">
        <v>145</v>
      </c>
      <c r="E101" s="138"/>
      <c r="F101" s="138"/>
      <c r="G101" s="138"/>
      <c r="H101" s="138"/>
      <c r="I101" s="49"/>
      <c r="J101" s="49"/>
      <c r="K101" s="49"/>
      <c r="L101" s="49"/>
      <c r="M101" s="49"/>
      <c r="N101" s="139">
        <f>ROUND(N88*T101,2)</f>
        <v>0</v>
      </c>
      <c r="O101" s="140"/>
      <c r="P101" s="140"/>
      <c r="Q101" s="140"/>
      <c r="R101" s="50"/>
      <c r="S101" s="192"/>
      <c r="T101" s="193"/>
      <c r="U101" s="194" t="s">
        <v>44</v>
      </c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5" t="s">
        <v>141</v>
      </c>
      <c r="AZ101" s="192"/>
      <c r="BA101" s="192"/>
      <c r="BB101" s="192"/>
      <c r="BC101" s="192"/>
      <c r="BD101" s="192"/>
      <c r="BE101" s="196">
        <f>IF(U101="základní",N101,0)</f>
        <v>0</v>
      </c>
      <c r="BF101" s="196">
        <f>IF(U101="snížená",N101,0)</f>
        <v>0</v>
      </c>
      <c r="BG101" s="196">
        <f>IF(U101="zákl. přenesená",N101,0)</f>
        <v>0</v>
      </c>
      <c r="BH101" s="196">
        <f>IF(U101="sníž. přenesená",N101,0)</f>
        <v>0</v>
      </c>
      <c r="BI101" s="196">
        <f>IF(U101="nulová",N101,0)</f>
        <v>0</v>
      </c>
      <c r="BJ101" s="195" t="s">
        <v>87</v>
      </c>
      <c r="BK101" s="192"/>
      <c r="BL101" s="192"/>
      <c r="BM101" s="192"/>
    </row>
    <row r="102" spans="2:65" s="1" customFormat="1" ht="18" customHeight="1">
      <c r="B102" s="48"/>
      <c r="C102" s="49"/>
      <c r="D102" s="138" t="s">
        <v>146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139">
        <f>ROUND(N88*T102,2)</f>
        <v>0</v>
      </c>
      <c r="O102" s="140"/>
      <c r="P102" s="140"/>
      <c r="Q102" s="140"/>
      <c r="R102" s="50"/>
      <c r="S102" s="192"/>
      <c r="T102" s="197"/>
      <c r="U102" s="198" t="s">
        <v>44</v>
      </c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5" t="s">
        <v>147</v>
      </c>
      <c r="AZ102" s="192"/>
      <c r="BA102" s="192"/>
      <c r="BB102" s="192"/>
      <c r="BC102" s="192"/>
      <c r="BD102" s="192"/>
      <c r="BE102" s="196">
        <f>IF(U102="základní",N102,0)</f>
        <v>0</v>
      </c>
      <c r="BF102" s="196">
        <f>IF(U102="snížená",N102,0)</f>
        <v>0</v>
      </c>
      <c r="BG102" s="196">
        <f>IF(U102="zákl. přenesená",N102,0)</f>
        <v>0</v>
      </c>
      <c r="BH102" s="196">
        <f>IF(U102="sníž. přenesená",N102,0)</f>
        <v>0</v>
      </c>
      <c r="BI102" s="196">
        <f>IF(U102="nulová",N102,0)</f>
        <v>0</v>
      </c>
      <c r="BJ102" s="195" t="s">
        <v>87</v>
      </c>
      <c r="BK102" s="192"/>
      <c r="BL102" s="192"/>
      <c r="BM102" s="192"/>
    </row>
    <row r="103" spans="2:21" s="1" customFormat="1" ht="13.5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0"/>
      <c r="T103" s="174"/>
      <c r="U103" s="174"/>
    </row>
    <row r="104" spans="2:21" s="1" customFormat="1" ht="29.25" customHeight="1">
      <c r="B104" s="48"/>
      <c r="C104" s="152" t="s">
        <v>109</v>
      </c>
      <c r="D104" s="153"/>
      <c r="E104" s="153"/>
      <c r="F104" s="153"/>
      <c r="G104" s="153"/>
      <c r="H104" s="153"/>
      <c r="I104" s="153"/>
      <c r="J104" s="153"/>
      <c r="K104" s="153"/>
      <c r="L104" s="154">
        <f>ROUND(SUM(N88+N96),2)</f>
        <v>0</v>
      </c>
      <c r="M104" s="154"/>
      <c r="N104" s="154"/>
      <c r="O104" s="154"/>
      <c r="P104" s="154"/>
      <c r="Q104" s="154"/>
      <c r="R104" s="50"/>
      <c r="T104" s="174"/>
      <c r="U104" s="174"/>
    </row>
    <row r="105" spans="2:21" s="1" customFormat="1" ht="6.95" customHeight="1"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9"/>
      <c r="T105" s="174"/>
      <c r="U105" s="174"/>
    </row>
    <row r="109" spans="2:18" s="1" customFormat="1" ht="6.95" customHeight="1">
      <c r="B109" s="80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2:18" s="1" customFormat="1" ht="36.95" customHeight="1">
      <c r="B110" s="48"/>
      <c r="C110" s="29" t="s">
        <v>148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1" customFormat="1" ht="6.95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30" customHeight="1">
      <c r="B112" s="48"/>
      <c r="C112" s="40" t="s">
        <v>19</v>
      </c>
      <c r="D112" s="49"/>
      <c r="E112" s="49"/>
      <c r="F112" s="158" t="str">
        <f>F6</f>
        <v>Ostravice-Staré Město, km 26,250 - 26,400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9"/>
      <c r="R112" s="50"/>
    </row>
    <row r="113" spans="2:18" s="1" customFormat="1" ht="36.95" customHeight="1">
      <c r="B113" s="48"/>
      <c r="C113" s="87" t="s">
        <v>122</v>
      </c>
      <c r="D113" s="49"/>
      <c r="E113" s="49"/>
      <c r="F113" s="89" t="str">
        <f>F7</f>
        <v>SO - 03 - Příjezdová komunikace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8" customHeight="1">
      <c r="B115" s="48"/>
      <c r="C115" s="40" t="s">
        <v>25</v>
      </c>
      <c r="D115" s="49"/>
      <c r="E115" s="49"/>
      <c r="F115" s="35" t="str">
        <f>F9</f>
        <v>Staré Město</v>
      </c>
      <c r="G115" s="49"/>
      <c r="H115" s="49"/>
      <c r="I115" s="49"/>
      <c r="J115" s="49"/>
      <c r="K115" s="40" t="s">
        <v>27</v>
      </c>
      <c r="L115" s="49"/>
      <c r="M115" s="92" t="str">
        <f>IF(O9="","",O9)</f>
        <v>10. 3. 2017</v>
      </c>
      <c r="N115" s="92"/>
      <c r="O115" s="92"/>
      <c r="P115" s="92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3.5">
      <c r="B117" s="48"/>
      <c r="C117" s="40" t="s">
        <v>29</v>
      </c>
      <c r="D117" s="49"/>
      <c r="E117" s="49"/>
      <c r="F117" s="35" t="str">
        <f>E12</f>
        <v xml:space="preserve"> </v>
      </c>
      <c r="G117" s="49"/>
      <c r="H117" s="49"/>
      <c r="I117" s="49"/>
      <c r="J117" s="49"/>
      <c r="K117" s="40" t="s">
        <v>35</v>
      </c>
      <c r="L117" s="49"/>
      <c r="M117" s="35" t="str">
        <f>E18</f>
        <v>Ing. Dalibor Rajnoch</v>
      </c>
      <c r="N117" s="35"/>
      <c r="O117" s="35"/>
      <c r="P117" s="35"/>
      <c r="Q117" s="35"/>
      <c r="R117" s="50"/>
    </row>
    <row r="118" spans="2:18" s="1" customFormat="1" ht="14.4" customHeight="1">
      <c r="B118" s="48"/>
      <c r="C118" s="40" t="s">
        <v>33</v>
      </c>
      <c r="D118" s="49"/>
      <c r="E118" s="49"/>
      <c r="F118" s="35" t="str">
        <f>IF(E15="","",E15)</f>
        <v>Vyplň údaj</v>
      </c>
      <c r="G118" s="49"/>
      <c r="H118" s="49"/>
      <c r="I118" s="49"/>
      <c r="J118" s="49"/>
      <c r="K118" s="40" t="s">
        <v>38</v>
      </c>
      <c r="L118" s="49"/>
      <c r="M118" s="35" t="str">
        <f>E21</f>
        <v>Ing. Dalibor Rajnoch</v>
      </c>
      <c r="N118" s="35"/>
      <c r="O118" s="35"/>
      <c r="P118" s="35"/>
      <c r="Q118" s="35"/>
      <c r="R118" s="50"/>
    </row>
    <row r="119" spans="2:18" s="1" customFormat="1" ht="10.3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27" s="8" customFormat="1" ht="29.25" customHeight="1">
      <c r="B120" s="199"/>
      <c r="C120" s="200" t="s">
        <v>149</v>
      </c>
      <c r="D120" s="201" t="s">
        <v>150</v>
      </c>
      <c r="E120" s="201" t="s">
        <v>61</v>
      </c>
      <c r="F120" s="201" t="s">
        <v>151</v>
      </c>
      <c r="G120" s="201"/>
      <c r="H120" s="201"/>
      <c r="I120" s="201"/>
      <c r="J120" s="201" t="s">
        <v>152</v>
      </c>
      <c r="K120" s="201" t="s">
        <v>153</v>
      </c>
      <c r="L120" s="201" t="s">
        <v>154</v>
      </c>
      <c r="M120" s="201"/>
      <c r="N120" s="201" t="s">
        <v>127</v>
      </c>
      <c r="O120" s="201"/>
      <c r="P120" s="201"/>
      <c r="Q120" s="202"/>
      <c r="R120" s="203"/>
      <c r="T120" s="108" t="s">
        <v>155</v>
      </c>
      <c r="U120" s="109" t="s">
        <v>43</v>
      </c>
      <c r="V120" s="109" t="s">
        <v>156</v>
      </c>
      <c r="W120" s="109" t="s">
        <v>157</v>
      </c>
      <c r="X120" s="109" t="s">
        <v>158</v>
      </c>
      <c r="Y120" s="109" t="s">
        <v>159</v>
      </c>
      <c r="Z120" s="109" t="s">
        <v>160</v>
      </c>
      <c r="AA120" s="110" t="s">
        <v>161</v>
      </c>
    </row>
    <row r="121" spans="2:63" s="1" customFormat="1" ht="29.25" customHeight="1">
      <c r="B121" s="48"/>
      <c r="C121" s="112" t="s">
        <v>124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204">
        <f>BK121</f>
        <v>0</v>
      </c>
      <c r="O121" s="205"/>
      <c r="P121" s="205"/>
      <c r="Q121" s="205"/>
      <c r="R121" s="50"/>
      <c r="T121" s="111"/>
      <c r="U121" s="69"/>
      <c r="V121" s="69"/>
      <c r="W121" s="206">
        <f>W122+W142</f>
        <v>0</v>
      </c>
      <c r="X121" s="69"/>
      <c r="Y121" s="206">
        <f>Y122+Y142</f>
        <v>0.6972</v>
      </c>
      <c r="Z121" s="69"/>
      <c r="AA121" s="207">
        <f>AA122+AA142</f>
        <v>140.4</v>
      </c>
      <c r="AT121" s="24" t="s">
        <v>78</v>
      </c>
      <c r="AU121" s="24" t="s">
        <v>129</v>
      </c>
      <c r="BK121" s="208">
        <f>BK122+BK142</f>
        <v>0</v>
      </c>
    </row>
    <row r="122" spans="2:63" s="9" customFormat="1" ht="37.4" customHeight="1">
      <c r="B122" s="209"/>
      <c r="C122" s="210"/>
      <c r="D122" s="211" t="s">
        <v>130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188">
        <f>BK122</f>
        <v>0</v>
      </c>
      <c r="O122" s="181"/>
      <c r="P122" s="181"/>
      <c r="Q122" s="181"/>
      <c r="R122" s="212"/>
      <c r="T122" s="213"/>
      <c r="U122" s="210"/>
      <c r="V122" s="210"/>
      <c r="W122" s="214">
        <f>W123+W130+W136+W140</f>
        <v>0</v>
      </c>
      <c r="X122" s="210"/>
      <c r="Y122" s="214">
        <f>Y123+Y130+Y136+Y140</f>
        <v>0.6972</v>
      </c>
      <c r="Z122" s="210"/>
      <c r="AA122" s="215">
        <f>AA123+AA130+AA136+AA140</f>
        <v>140.4</v>
      </c>
      <c r="AR122" s="216" t="s">
        <v>87</v>
      </c>
      <c r="AT122" s="217" t="s">
        <v>78</v>
      </c>
      <c r="AU122" s="217" t="s">
        <v>79</v>
      </c>
      <c r="AY122" s="216" t="s">
        <v>162</v>
      </c>
      <c r="BK122" s="218">
        <f>BK123+BK130+BK136+BK140</f>
        <v>0</v>
      </c>
    </row>
    <row r="123" spans="2:63" s="9" customFormat="1" ht="19.9" customHeight="1">
      <c r="B123" s="209"/>
      <c r="C123" s="210"/>
      <c r="D123" s="219" t="s">
        <v>131</v>
      </c>
      <c r="E123" s="219"/>
      <c r="F123" s="219"/>
      <c r="G123" s="219"/>
      <c r="H123" s="219"/>
      <c r="I123" s="219"/>
      <c r="J123" s="219"/>
      <c r="K123" s="219"/>
      <c r="L123" s="219"/>
      <c r="M123" s="219"/>
      <c r="N123" s="220">
        <f>BK123</f>
        <v>0</v>
      </c>
      <c r="O123" s="221"/>
      <c r="P123" s="221"/>
      <c r="Q123" s="221"/>
      <c r="R123" s="212"/>
      <c r="T123" s="213"/>
      <c r="U123" s="210"/>
      <c r="V123" s="210"/>
      <c r="W123" s="214">
        <f>SUM(W124:W129)</f>
        <v>0</v>
      </c>
      <c r="X123" s="210"/>
      <c r="Y123" s="214">
        <f>SUM(Y124:Y129)</f>
        <v>0</v>
      </c>
      <c r="Z123" s="210"/>
      <c r="AA123" s="215">
        <f>SUM(AA124:AA129)</f>
        <v>140.4</v>
      </c>
      <c r="AR123" s="216" t="s">
        <v>87</v>
      </c>
      <c r="AT123" s="217" t="s">
        <v>78</v>
      </c>
      <c r="AU123" s="217" t="s">
        <v>87</v>
      </c>
      <c r="AY123" s="216" t="s">
        <v>162</v>
      </c>
      <c r="BK123" s="218">
        <f>SUM(BK124:BK129)</f>
        <v>0</v>
      </c>
    </row>
    <row r="124" spans="2:65" s="1" customFormat="1" ht="25.5" customHeight="1">
      <c r="B124" s="48"/>
      <c r="C124" s="222" t="s">
        <v>87</v>
      </c>
      <c r="D124" s="222" t="s">
        <v>163</v>
      </c>
      <c r="E124" s="223" t="s">
        <v>444</v>
      </c>
      <c r="F124" s="224" t="s">
        <v>445</v>
      </c>
      <c r="G124" s="224"/>
      <c r="H124" s="224"/>
      <c r="I124" s="224"/>
      <c r="J124" s="225" t="s">
        <v>175</v>
      </c>
      <c r="K124" s="226">
        <v>108</v>
      </c>
      <c r="L124" s="227">
        <v>0</v>
      </c>
      <c r="M124" s="228"/>
      <c r="N124" s="229">
        <f>ROUND(L124*K124,2)</f>
        <v>0</v>
      </c>
      <c r="O124" s="229"/>
      <c r="P124" s="229"/>
      <c r="Q124" s="229"/>
      <c r="R124" s="50"/>
      <c r="T124" s="230" t="s">
        <v>22</v>
      </c>
      <c r="U124" s="58" t="s">
        <v>44</v>
      </c>
      <c r="V124" s="49"/>
      <c r="W124" s="231">
        <f>V124*K124</f>
        <v>0</v>
      </c>
      <c r="X124" s="231">
        <v>0</v>
      </c>
      <c r="Y124" s="231">
        <f>X124*K124</f>
        <v>0</v>
      </c>
      <c r="Z124" s="231">
        <v>1.3</v>
      </c>
      <c r="AA124" s="232">
        <f>Z124*K124</f>
        <v>140.4</v>
      </c>
      <c r="AR124" s="24" t="s">
        <v>167</v>
      </c>
      <c r="AT124" s="24" t="s">
        <v>163</v>
      </c>
      <c r="AU124" s="24" t="s">
        <v>118</v>
      </c>
      <c r="AY124" s="24" t="s">
        <v>162</v>
      </c>
      <c r="BE124" s="144">
        <f>IF(U124="základní",N124,0)</f>
        <v>0</v>
      </c>
      <c r="BF124" s="144">
        <f>IF(U124="snížená",N124,0)</f>
        <v>0</v>
      </c>
      <c r="BG124" s="144">
        <f>IF(U124="zákl. přenesená",N124,0)</f>
        <v>0</v>
      </c>
      <c r="BH124" s="144">
        <f>IF(U124="sníž. přenesená",N124,0)</f>
        <v>0</v>
      </c>
      <c r="BI124" s="144">
        <f>IF(U124="nulová",N124,0)</f>
        <v>0</v>
      </c>
      <c r="BJ124" s="24" t="s">
        <v>87</v>
      </c>
      <c r="BK124" s="144">
        <f>ROUND(L124*K124,2)</f>
        <v>0</v>
      </c>
      <c r="BL124" s="24" t="s">
        <v>167</v>
      </c>
      <c r="BM124" s="24" t="s">
        <v>446</v>
      </c>
    </row>
    <row r="125" spans="2:51" s="10" customFormat="1" ht="25.5" customHeight="1">
      <c r="B125" s="233"/>
      <c r="C125" s="234"/>
      <c r="D125" s="234"/>
      <c r="E125" s="235" t="s">
        <v>22</v>
      </c>
      <c r="F125" s="236" t="s">
        <v>447</v>
      </c>
      <c r="G125" s="237"/>
      <c r="H125" s="237"/>
      <c r="I125" s="237"/>
      <c r="J125" s="234"/>
      <c r="K125" s="235" t="s">
        <v>22</v>
      </c>
      <c r="L125" s="234"/>
      <c r="M125" s="234"/>
      <c r="N125" s="234"/>
      <c r="O125" s="234"/>
      <c r="P125" s="234"/>
      <c r="Q125" s="234"/>
      <c r="R125" s="238"/>
      <c r="T125" s="239"/>
      <c r="U125" s="234"/>
      <c r="V125" s="234"/>
      <c r="W125" s="234"/>
      <c r="X125" s="234"/>
      <c r="Y125" s="234"/>
      <c r="Z125" s="234"/>
      <c r="AA125" s="240"/>
      <c r="AT125" s="241" t="s">
        <v>170</v>
      </c>
      <c r="AU125" s="241" t="s">
        <v>118</v>
      </c>
      <c r="AV125" s="10" t="s">
        <v>87</v>
      </c>
      <c r="AW125" s="10" t="s">
        <v>37</v>
      </c>
      <c r="AX125" s="10" t="s">
        <v>79</v>
      </c>
      <c r="AY125" s="241" t="s">
        <v>162</v>
      </c>
    </row>
    <row r="126" spans="2:51" s="11" customFormat="1" ht="16.5" customHeight="1">
      <c r="B126" s="242"/>
      <c r="C126" s="243"/>
      <c r="D126" s="243"/>
      <c r="E126" s="244" t="s">
        <v>22</v>
      </c>
      <c r="F126" s="245" t="s">
        <v>448</v>
      </c>
      <c r="G126" s="243"/>
      <c r="H126" s="243"/>
      <c r="I126" s="243"/>
      <c r="J126" s="243"/>
      <c r="K126" s="246">
        <v>108</v>
      </c>
      <c r="L126" s="243"/>
      <c r="M126" s="243"/>
      <c r="N126" s="243"/>
      <c r="O126" s="243"/>
      <c r="P126" s="243"/>
      <c r="Q126" s="243"/>
      <c r="R126" s="247"/>
      <c r="T126" s="248"/>
      <c r="U126" s="243"/>
      <c r="V126" s="243"/>
      <c r="W126" s="243"/>
      <c r="X126" s="243"/>
      <c r="Y126" s="243"/>
      <c r="Z126" s="243"/>
      <c r="AA126" s="249"/>
      <c r="AT126" s="250" t="s">
        <v>170</v>
      </c>
      <c r="AU126" s="250" t="s">
        <v>118</v>
      </c>
      <c r="AV126" s="11" t="s">
        <v>118</v>
      </c>
      <c r="AW126" s="11" t="s">
        <v>37</v>
      </c>
      <c r="AX126" s="11" t="s">
        <v>87</v>
      </c>
      <c r="AY126" s="250" t="s">
        <v>162</v>
      </c>
    </row>
    <row r="127" spans="2:65" s="1" customFormat="1" ht="25.5" customHeight="1">
      <c r="B127" s="48"/>
      <c r="C127" s="222" t="s">
        <v>118</v>
      </c>
      <c r="D127" s="222" t="s">
        <v>163</v>
      </c>
      <c r="E127" s="223" t="s">
        <v>449</v>
      </c>
      <c r="F127" s="224" t="s">
        <v>450</v>
      </c>
      <c r="G127" s="224"/>
      <c r="H127" s="224"/>
      <c r="I127" s="224"/>
      <c r="J127" s="225" t="s">
        <v>166</v>
      </c>
      <c r="K127" s="226">
        <v>2025</v>
      </c>
      <c r="L127" s="227">
        <v>0</v>
      </c>
      <c r="M127" s="228"/>
      <c r="N127" s="229">
        <f>ROUND(L127*K127,2)</f>
        <v>0</v>
      </c>
      <c r="O127" s="229"/>
      <c r="P127" s="229"/>
      <c r="Q127" s="229"/>
      <c r="R127" s="50"/>
      <c r="T127" s="230" t="s">
        <v>22</v>
      </c>
      <c r="U127" s="58" t="s">
        <v>44</v>
      </c>
      <c r="V127" s="49"/>
      <c r="W127" s="231">
        <f>V127*K127</f>
        <v>0</v>
      </c>
      <c r="X127" s="231">
        <v>0</v>
      </c>
      <c r="Y127" s="231">
        <f>X127*K127</f>
        <v>0</v>
      </c>
      <c r="Z127" s="231">
        <v>0</v>
      </c>
      <c r="AA127" s="232">
        <f>Z127*K127</f>
        <v>0</v>
      </c>
      <c r="AR127" s="24" t="s">
        <v>167</v>
      </c>
      <c r="AT127" s="24" t="s">
        <v>163</v>
      </c>
      <c r="AU127" s="24" t="s">
        <v>118</v>
      </c>
      <c r="AY127" s="24" t="s">
        <v>162</v>
      </c>
      <c r="BE127" s="144">
        <f>IF(U127="základní",N127,0)</f>
        <v>0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24" t="s">
        <v>87</v>
      </c>
      <c r="BK127" s="144">
        <f>ROUND(L127*K127,2)</f>
        <v>0</v>
      </c>
      <c r="BL127" s="24" t="s">
        <v>167</v>
      </c>
      <c r="BM127" s="24" t="s">
        <v>451</v>
      </c>
    </row>
    <row r="128" spans="2:51" s="10" customFormat="1" ht="25.5" customHeight="1">
      <c r="B128" s="233"/>
      <c r="C128" s="234"/>
      <c r="D128" s="234"/>
      <c r="E128" s="235" t="s">
        <v>22</v>
      </c>
      <c r="F128" s="236" t="s">
        <v>452</v>
      </c>
      <c r="G128" s="237"/>
      <c r="H128" s="237"/>
      <c r="I128" s="237"/>
      <c r="J128" s="234"/>
      <c r="K128" s="235" t="s">
        <v>22</v>
      </c>
      <c r="L128" s="234"/>
      <c r="M128" s="234"/>
      <c r="N128" s="234"/>
      <c r="O128" s="234"/>
      <c r="P128" s="234"/>
      <c r="Q128" s="234"/>
      <c r="R128" s="238"/>
      <c r="T128" s="239"/>
      <c r="U128" s="234"/>
      <c r="V128" s="234"/>
      <c r="W128" s="234"/>
      <c r="X128" s="234"/>
      <c r="Y128" s="234"/>
      <c r="Z128" s="234"/>
      <c r="AA128" s="240"/>
      <c r="AT128" s="241" t="s">
        <v>170</v>
      </c>
      <c r="AU128" s="241" t="s">
        <v>118</v>
      </c>
      <c r="AV128" s="10" t="s">
        <v>87</v>
      </c>
      <c r="AW128" s="10" t="s">
        <v>37</v>
      </c>
      <c r="AX128" s="10" t="s">
        <v>79</v>
      </c>
      <c r="AY128" s="241" t="s">
        <v>162</v>
      </c>
    </row>
    <row r="129" spans="2:51" s="11" customFormat="1" ht="16.5" customHeight="1">
      <c r="B129" s="242"/>
      <c r="C129" s="243"/>
      <c r="D129" s="243"/>
      <c r="E129" s="244" t="s">
        <v>22</v>
      </c>
      <c r="F129" s="245" t="s">
        <v>453</v>
      </c>
      <c r="G129" s="243"/>
      <c r="H129" s="243"/>
      <c r="I129" s="243"/>
      <c r="J129" s="243"/>
      <c r="K129" s="246">
        <v>2025</v>
      </c>
      <c r="L129" s="243"/>
      <c r="M129" s="243"/>
      <c r="N129" s="243"/>
      <c r="O129" s="243"/>
      <c r="P129" s="243"/>
      <c r="Q129" s="243"/>
      <c r="R129" s="247"/>
      <c r="T129" s="248"/>
      <c r="U129" s="243"/>
      <c r="V129" s="243"/>
      <c r="W129" s="243"/>
      <c r="X129" s="243"/>
      <c r="Y129" s="243"/>
      <c r="Z129" s="243"/>
      <c r="AA129" s="249"/>
      <c r="AT129" s="250" t="s">
        <v>170</v>
      </c>
      <c r="AU129" s="250" t="s">
        <v>118</v>
      </c>
      <c r="AV129" s="11" t="s">
        <v>118</v>
      </c>
      <c r="AW129" s="11" t="s">
        <v>37</v>
      </c>
      <c r="AX129" s="11" t="s">
        <v>87</v>
      </c>
      <c r="AY129" s="250" t="s">
        <v>162</v>
      </c>
    </row>
    <row r="130" spans="2:63" s="9" customFormat="1" ht="29.85" customHeight="1">
      <c r="B130" s="209"/>
      <c r="C130" s="210"/>
      <c r="D130" s="219" t="s">
        <v>133</v>
      </c>
      <c r="E130" s="219"/>
      <c r="F130" s="219"/>
      <c r="G130" s="219"/>
      <c r="H130" s="219"/>
      <c r="I130" s="219"/>
      <c r="J130" s="219"/>
      <c r="K130" s="219"/>
      <c r="L130" s="219"/>
      <c r="M130" s="219"/>
      <c r="N130" s="220">
        <f>BK130</f>
        <v>0</v>
      </c>
      <c r="O130" s="221"/>
      <c r="P130" s="221"/>
      <c r="Q130" s="221"/>
      <c r="R130" s="212"/>
      <c r="T130" s="213"/>
      <c r="U130" s="210"/>
      <c r="V130" s="210"/>
      <c r="W130" s="214">
        <f>SUM(W131:W135)</f>
        <v>0</v>
      </c>
      <c r="X130" s="210"/>
      <c r="Y130" s="214">
        <f>SUM(Y131:Y135)</f>
        <v>0.6972</v>
      </c>
      <c r="Z130" s="210"/>
      <c r="AA130" s="215">
        <f>SUM(AA131:AA135)</f>
        <v>0</v>
      </c>
      <c r="AR130" s="216" t="s">
        <v>87</v>
      </c>
      <c r="AT130" s="217" t="s">
        <v>78</v>
      </c>
      <c r="AU130" s="217" t="s">
        <v>87</v>
      </c>
      <c r="AY130" s="216" t="s">
        <v>162</v>
      </c>
      <c r="BK130" s="218">
        <f>SUM(BK131:BK135)</f>
        <v>0</v>
      </c>
    </row>
    <row r="131" spans="2:65" s="1" customFormat="1" ht="38.25" customHeight="1">
      <c r="B131" s="48"/>
      <c r="C131" s="222" t="s">
        <v>181</v>
      </c>
      <c r="D131" s="222" t="s">
        <v>163</v>
      </c>
      <c r="E131" s="223" t="s">
        <v>400</v>
      </c>
      <c r="F131" s="224" t="s">
        <v>401</v>
      </c>
      <c r="G131" s="224"/>
      <c r="H131" s="224"/>
      <c r="I131" s="224"/>
      <c r="J131" s="225" t="s">
        <v>166</v>
      </c>
      <c r="K131" s="226">
        <v>420</v>
      </c>
      <c r="L131" s="227">
        <v>0</v>
      </c>
      <c r="M131" s="228"/>
      <c r="N131" s="229">
        <f>ROUND(L131*K131,2)</f>
        <v>0</v>
      </c>
      <c r="O131" s="229"/>
      <c r="P131" s="229"/>
      <c r="Q131" s="229"/>
      <c r="R131" s="50"/>
      <c r="T131" s="230" t="s">
        <v>22</v>
      </c>
      <c r="U131" s="58" t="s">
        <v>44</v>
      </c>
      <c r="V131" s="49"/>
      <c r="W131" s="231">
        <f>V131*K131</f>
        <v>0</v>
      </c>
      <c r="X131" s="231">
        <v>0.001</v>
      </c>
      <c r="Y131" s="231">
        <f>X131*K131</f>
        <v>0.42</v>
      </c>
      <c r="Z131" s="231">
        <v>0</v>
      </c>
      <c r="AA131" s="232">
        <f>Z131*K131</f>
        <v>0</v>
      </c>
      <c r="AR131" s="24" t="s">
        <v>167</v>
      </c>
      <c r="AT131" s="24" t="s">
        <v>163</v>
      </c>
      <c r="AU131" s="24" t="s">
        <v>118</v>
      </c>
      <c r="AY131" s="24" t="s">
        <v>162</v>
      </c>
      <c r="BE131" s="144">
        <f>IF(U131="základní",N131,0)</f>
        <v>0</v>
      </c>
      <c r="BF131" s="144">
        <f>IF(U131="snížená",N131,0)</f>
        <v>0</v>
      </c>
      <c r="BG131" s="144">
        <f>IF(U131="zákl. přenesená",N131,0)</f>
        <v>0</v>
      </c>
      <c r="BH131" s="144">
        <f>IF(U131="sníž. přenesená",N131,0)</f>
        <v>0</v>
      </c>
      <c r="BI131" s="144">
        <f>IF(U131="nulová",N131,0)</f>
        <v>0</v>
      </c>
      <c r="BJ131" s="24" t="s">
        <v>87</v>
      </c>
      <c r="BK131" s="144">
        <f>ROUND(L131*K131,2)</f>
        <v>0</v>
      </c>
      <c r="BL131" s="24" t="s">
        <v>167</v>
      </c>
      <c r="BM131" s="24" t="s">
        <v>454</v>
      </c>
    </row>
    <row r="132" spans="2:51" s="10" customFormat="1" ht="16.5" customHeight="1">
      <c r="B132" s="233"/>
      <c r="C132" s="234"/>
      <c r="D132" s="234"/>
      <c r="E132" s="235" t="s">
        <v>22</v>
      </c>
      <c r="F132" s="236" t="s">
        <v>455</v>
      </c>
      <c r="G132" s="237"/>
      <c r="H132" s="237"/>
      <c r="I132" s="237"/>
      <c r="J132" s="234"/>
      <c r="K132" s="235" t="s">
        <v>22</v>
      </c>
      <c r="L132" s="234"/>
      <c r="M132" s="234"/>
      <c r="N132" s="234"/>
      <c r="O132" s="234"/>
      <c r="P132" s="234"/>
      <c r="Q132" s="234"/>
      <c r="R132" s="238"/>
      <c r="T132" s="239"/>
      <c r="U132" s="234"/>
      <c r="V132" s="234"/>
      <c r="W132" s="234"/>
      <c r="X132" s="234"/>
      <c r="Y132" s="234"/>
      <c r="Z132" s="234"/>
      <c r="AA132" s="240"/>
      <c r="AT132" s="241" t="s">
        <v>170</v>
      </c>
      <c r="AU132" s="241" t="s">
        <v>118</v>
      </c>
      <c r="AV132" s="10" t="s">
        <v>87</v>
      </c>
      <c r="AW132" s="10" t="s">
        <v>37</v>
      </c>
      <c r="AX132" s="10" t="s">
        <v>79</v>
      </c>
      <c r="AY132" s="241" t="s">
        <v>162</v>
      </c>
    </row>
    <row r="133" spans="2:51" s="11" customFormat="1" ht="16.5" customHeight="1">
      <c r="B133" s="242"/>
      <c r="C133" s="243"/>
      <c r="D133" s="243"/>
      <c r="E133" s="244" t="s">
        <v>22</v>
      </c>
      <c r="F133" s="245" t="s">
        <v>456</v>
      </c>
      <c r="G133" s="243"/>
      <c r="H133" s="243"/>
      <c r="I133" s="243"/>
      <c r="J133" s="243"/>
      <c r="K133" s="246">
        <v>420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170</v>
      </c>
      <c r="AU133" s="250" t="s">
        <v>118</v>
      </c>
      <c r="AV133" s="11" t="s">
        <v>118</v>
      </c>
      <c r="AW133" s="11" t="s">
        <v>37</v>
      </c>
      <c r="AX133" s="11" t="s">
        <v>87</v>
      </c>
      <c r="AY133" s="250" t="s">
        <v>162</v>
      </c>
    </row>
    <row r="134" spans="2:65" s="1" customFormat="1" ht="25.5" customHeight="1">
      <c r="B134" s="48"/>
      <c r="C134" s="261" t="s">
        <v>167</v>
      </c>
      <c r="D134" s="261" t="s">
        <v>223</v>
      </c>
      <c r="E134" s="262" t="s">
        <v>457</v>
      </c>
      <c r="F134" s="263" t="s">
        <v>458</v>
      </c>
      <c r="G134" s="263"/>
      <c r="H134" s="263"/>
      <c r="I134" s="263"/>
      <c r="J134" s="264" t="s">
        <v>166</v>
      </c>
      <c r="K134" s="265">
        <v>420</v>
      </c>
      <c r="L134" s="266">
        <v>0</v>
      </c>
      <c r="M134" s="267"/>
      <c r="N134" s="268">
        <f>ROUND(L134*K134,2)</f>
        <v>0</v>
      </c>
      <c r="O134" s="229"/>
      <c r="P134" s="229"/>
      <c r="Q134" s="229"/>
      <c r="R134" s="50"/>
      <c r="T134" s="230" t="s">
        <v>22</v>
      </c>
      <c r="U134" s="58" t="s">
        <v>44</v>
      </c>
      <c r="V134" s="49"/>
      <c r="W134" s="231">
        <f>V134*K134</f>
        <v>0</v>
      </c>
      <c r="X134" s="231">
        <v>0.00066</v>
      </c>
      <c r="Y134" s="231">
        <f>X134*K134</f>
        <v>0.2772</v>
      </c>
      <c r="Z134" s="231">
        <v>0</v>
      </c>
      <c r="AA134" s="232">
        <f>Z134*K134</f>
        <v>0</v>
      </c>
      <c r="AR134" s="24" t="s">
        <v>209</v>
      </c>
      <c r="AT134" s="24" t="s">
        <v>223</v>
      </c>
      <c r="AU134" s="24" t="s">
        <v>118</v>
      </c>
      <c r="AY134" s="24" t="s">
        <v>162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4" t="s">
        <v>87</v>
      </c>
      <c r="BK134" s="144">
        <f>ROUND(L134*K134,2)</f>
        <v>0</v>
      </c>
      <c r="BL134" s="24" t="s">
        <v>167</v>
      </c>
      <c r="BM134" s="24" t="s">
        <v>459</v>
      </c>
    </row>
    <row r="135" spans="2:51" s="11" customFormat="1" ht="16.5" customHeight="1">
      <c r="B135" s="242"/>
      <c r="C135" s="243"/>
      <c r="D135" s="243"/>
      <c r="E135" s="244" t="s">
        <v>22</v>
      </c>
      <c r="F135" s="269" t="s">
        <v>456</v>
      </c>
      <c r="G135" s="270"/>
      <c r="H135" s="270"/>
      <c r="I135" s="270"/>
      <c r="J135" s="243"/>
      <c r="K135" s="246">
        <v>420</v>
      </c>
      <c r="L135" s="243"/>
      <c r="M135" s="243"/>
      <c r="N135" s="243"/>
      <c r="O135" s="243"/>
      <c r="P135" s="243"/>
      <c r="Q135" s="243"/>
      <c r="R135" s="247"/>
      <c r="T135" s="248"/>
      <c r="U135" s="243"/>
      <c r="V135" s="243"/>
      <c r="W135" s="243"/>
      <c r="X135" s="243"/>
      <c r="Y135" s="243"/>
      <c r="Z135" s="243"/>
      <c r="AA135" s="249"/>
      <c r="AT135" s="250" t="s">
        <v>170</v>
      </c>
      <c r="AU135" s="250" t="s">
        <v>118</v>
      </c>
      <c r="AV135" s="11" t="s">
        <v>118</v>
      </c>
      <c r="AW135" s="11" t="s">
        <v>37</v>
      </c>
      <c r="AX135" s="11" t="s">
        <v>87</v>
      </c>
      <c r="AY135" s="250" t="s">
        <v>162</v>
      </c>
    </row>
    <row r="136" spans="2:63" s="9" customFormat="1" ht="29.85" customHeight="1">
      <c r="B136" s="209"/>
      <c r="C136" s="210"/>
      <c r="D136" s="219" t="s">
        <v>134</v>
      </c>
      <c r="E136" s="219"/>
      <c r="F136" s="219"/>
      <c r="G136" s="219"/>
      <c r="H136" s="219"/>
      <c r="I136" s="219"/>
      <c r="J136" s="219"/>
      <c r="K136" s="219"/>
      <c r="L136" s="219"/>
      <c r="M136" s="219"/>
      <c r="N136" s="220">
        <f>BK136</f>
        <v>0</v>
      </c>
      <c r="O136" s="221"/>
      <c r="P136" s="221"/>
      <c r="Q136" s="221"/>
      <c r="R136" s="212"/>
      <c r="T136" s="213"/>
      <c r="U136" s="210"/>
      <c r="V136" s="210"/>
      <c r="W136" s="214">
        <f>SUM(W137:W139)</f>
        <v>0</v>
      </c>
      <c r="X136" s="210"/>
      <c r="Y136" s="214">
        <f>SUM(Y137:Y139)</f>
        <v>0</v>
      </c>
      <c r="Z136" s="210"/>
      <c r="AA136" s="215">
        <f>SUM(AA137:AA139)</f>
        <v>0</v>
      </c>
      <c r="AR136" s="216" t="s">
        <v>87</v>
      </c>
      <c r="AT136" s="217" t="s">
        <v>78</v>
      </c>
      <c r="AU136" s="217" t="s">
        <v>87</v>
      </c>
      <c r="AY136" s="216" t="s">
        <v>162</v>
      </c>
      <c r="BK136" s="218">
        <f>SUM(BK137:BK139)</f>
        <v>0</v>
      </c>
    </row>
    <row r="137" spans="2:65" s="1" customFormat="1" ht="16.5" customHeight="1">
      <c r="B137" s="48"/>
      <c r="C137" s="222" t="s">
        <v>193</v>
      </c>
      <c r="D137" s="222" t="s">
        <v>163</v>
      </c>
      <c r="E137" s="223" t="s">
        <v>460</v>
      </c>
      <c r="F137" s="224" t="s">
        <v>461</v>
      </c>
      <c r="G137" s="224"/>
      <c r="H137" s="224"/>
      <c r="I137" s="224"/>
      <c r="J137" s="225" t="s">
        <v>166</v>
      </c>
      <c r="K137" s="226">
        <v>360</v>
      </c>
      <c r="L137" s="227">
        <v>0</v>
      </c>
      <c r="M137" s="228"/>
      <c r="N137" s="229">
        <f>ROUND(L137*K137,2)</f>
        <v>0</v>
      </c>
      <c r="O137" s="229"/>
      <c r="P137" s="229"/>
      <c r="Q137" s="229"/>
      <c r="R137" s="50"/>
      <c r="T137" s="230" t="s">
        <v>22</v>
      </c>
      <c r="U137" s="58" t="s">
        <v>44</v>
      </c>
      <c r="V137" s="49"/>
      <c r="W137" s="231">
        <f>V137*K137</f>
        <v>0</v>
      </c>
      <c r="X137" s="231">
        <v>0</v>
      </c>
      <c r="Y137" s="231">
        <f>X137*K137</f>
        <v>0</v>
      </c>
      <c r="Z137" s="231">
        <v>0</v>
      </c>
      <c r="AA137" s="232">
        <f>Z137*K137</f>
        <v>0</v>
      </c>
      <c r="AR137" s="24" t="s">
        <v>167</v>
      </c>
      <c r="AT137" s="24" t="s">
        <v>163</v>
      </c>
      <c r="AU137" s="24" t="s">
        <v>118</v>
      </c>
      <c r="AY137" s="24" t="s">
        <v>162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4" t="s">
        <v>87</v>
      </c>
      <c r="BK137" s="144">
        <f>ROUND(L137*K137,2)</f>
        <v>0</v>
      </c>
      <c r="BL137" s="24" t="s">
        <v>167</v>
      </c>
      <c r="BM137" s="24" t="s">
        <v>462</v>
      </c>
    </row>
    <row r="138" spans="2:51" s="10" customFormat="1" ht="16.5" customHeight="1">
      <c r="B138" s="233"/>
      <c r="C138" s="234"/>
      <c r="D138" s="234"/>
      <c r="E138" s="235" t="s">
        <v>22</v>
      </c>
      <c r="F138" s="236" t="s">
        <v>463</v>
      </c>
      <c r="G138" s="237"/>
      <c r="H138" s="237"/>
      <c r="I138" s="237"/>
      <c r="J138" s="234"/>
      <c r="K138" s="235" t="s">
        <v>22</v>
      </c>
      <c r="L138" s="234"/>
      <c r="M138" s="234"/>
      <c r="N138" s="234"/>
      <c r="O138" s="234"/>
      <c r="P138" s="234"/>
      <c r="Q138" s="234"/>
      <c r="R138" s="238"/>
      <c r="T138" s="239"/>
      <c r="U138" s="234"/>
      <c r="V138" s="234"/>
      <c r="W138" s="234"/>
      <c r="X138" s="234"/>
      <c r="Y138" s="234"/>
      <c r="Z138" s="234"/>
      <c r="AA138" s="240"/>
      <c r="AT138" s="241" t="s">
        <v>170</v>
      </c>
      <c r="AU138" s="241" t="s">
        <v>118</v>
      </c>
      <c r="AV138" s="10" t="s">
        <v>87</v>
      </c>
      <c r="AW138" s="10" t="s">
        <v>37</v>
      </c>
      <c r="AX138" s="10" t="s">
        <v>79</v>
      </c>
      <c r="AY138" s="241" t="s">
        <v>162</v>
      </c>
    </row>
    <row r="139" spans="2:51" s="11" customFormat="1" ht="16.5" customHeight="1">
      <c r="B139" s="242"/>
      <c r="C139" s="243"/>
      <c r="D139" s="243"/>
      <c r="E139" s="244" t="s">
        <v>22</v>
      </c>
      <c r="F139" s="245" t="s">
        <v>464</v>
      </c>
      <c r="G139" s="243"/>
      <c r="H139" s="243"/>
      <c r="I139" s="243"/>
      <c r="J139" s="243"/>
      <c r="K139" s="246">
        <v>360</v>
      </c>
      <c r="L139" s="243"/>
      <c r="M139" s="243"/>
      <c r="N139" s="243"/>
      <c r="O139" s="243"/>
      <c r="P139" s="243"/>
      <c r="Q139" s="243"/>
      <c r="R139" s="247"/>
      <c r="T139" s="248"/>
      <c r="U139" s="243"/>
      <c r="V139" s="243"/>
      <c r="W139" s="243"/>
      <c r="X139" s="243"/>
      <c r="Y139" s="243"/>
      <c r="Z139" s="243"/>
      <c r="AA139" s="249"/>
      <c r="AT139" s="250" t="s">
        <v>170</v>
      </c>
      <c r="AU139" s="250" t="s">
        <v>118</v>
      </c>
      <c r="AV139" s="11" t="s">
        <v>118</v>
      </c>
      <c r="AW139" s="11" t="s">
        <v>37</v>
      </c>
      <c r="AX139" s="11" t="s">
        <v>87</v>
      </c>
      <c r="AY139" s="250" t="s">
        <v>162</v>
      </c>
    </row>
    <row r="140" spans="2:63" s="9" customFormat="1" ht="29.85" customHeight="1">
      <c r="B140" s="209"/>
      <c r="C140" s="210"/>
      <c r="D140" s="219" t="s">
        <v>137</v>
      </c>
      <c r="E140" s="219"/>
      <c r="F140" s="219"/>
      <c r="G140" s="219"/>
      <c r="H140" s="219"/>
      <c r="I140" s="219"/>
      <c r="J140" s="219"/>
      <c r="K140" s="219"/>
      <c r="L140" s="219"/>
      <c r="M140" s="219"/>
      <c r="N140" s="220">
        <f>BK140</f>
        <v>0</v>
      </c>
      <c r="O140" s="221"/>
      <c r="P140" s="221"/>
      <c r="Q140" s="221"/>
      <c r="R140" s="212"/>
      <c r="T140" s="213"/>
      <c r="U140" s="210"/>
      <c r="V140" s="210"/>
      <c r="W140" s="214">
        <f>W141</f>
        <v>0</v>
      </c>
      <c r="X140" s="210"/>
      <c r="Y140" s="214">
        <f>Y141</f>
        <v>0</v>
      </c>
      <c r="Z140" s="210"/>
      <c r="AA140" s="215">
        <f>AA141</f>
        <v>0</v>
      </c>
      <c r="AR140" s="216" t="s">
        <v>87</v>
      </c>
      <c r="AT140" s="217" t="s">
        <v>78</v>
      </c>
      <c r="AU140" s="217" t="s">
        <v>87</v>
      </c>
      <c r="AY140" s="216" t="s">
        <v>162</v>
      </c>
      <c r="BK140" s="218">
        <f>BK141</f>
        <v>0</v>
      </c>
    </row>
    <row r="141" spans="2:65" s="1" customFormat="1" ht="16.5" customHeight="1">
      <c r="B141" s="48"/>
      <c r="C141" s="222" t="s">
        <v>199</v>
      </c>
      <c r="D141" s="222" t="s">
        <v>163</v>
      </c>
      <c r="E141" s="223" t="s">
        <v>316</v>
      </c>
      <c r="F141" s="224" t="s">
        <v>317</v>
      </c>
      <c r="G141" s="224"/>
      <c r="H141" s="224"/>
      <c r="I141" s="224"/>
      <c r="J141" s="225" t="s">
        <v>313</v>
      </c>
      <c r="K141" s="226">
        <v>0.697</v>
      </c>
      <c r="L141" s="227">
        <v>0</v>
      </c>
      <c r="M141" s="228"/>
      <c r="N141" s="229">
        <f>ROUND(L141*K141,2)</f>
        <v>0</v>
      </c>
      <c r="O141" s="229"/>
      <c r="P141" s="229"/>
      <c r="Q141" s="229"/>
      <c r="R141" s="50"/>
      <c r="T141" s="230" t="s">
        <v>22</v>
      </c>
      <c r="U141" s="58" t="s">
        <v>44</v>
      </c>
      <c r="V141" s="49"/>
      <c r="W141" s="231">
        <f>V141*K141</f>
        <v>0</v>
      </c>
      <c r="X141" s="231">
        <v>0</v>
      </c>
      <c r="Y141" s="231">
        <f>X141*K141</f>
        <v>0</v>
      </c>
      <c r="Z141" s="231">
        <v>0</v>
      </c>
      <c r="AA141" s="232">
        <f>Z141*K141</f>
        <v>0</v>
      </c>
      <c r="AR141" s="24" t="s">
        <v>167</v>
      </c>
      <c r="AT141" s="24" t="s">
        <v>163</v>
      </c>
      <c r="AU141" s="24" t="s">
        <v>118</v>
      </c>
      <c r="AY141" s="24" t="s">
        <v>162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4" t="s">
        <v>87</v>
      </c>
      <c r="BK141" s="144">
        <f>ROUND(L141*K141,2)</f>
        <v>0</v>
      </c>
      <c r="BL141" s="24" t="s">
        <v>167</v>
      </c>
      <c r="BM141" s="24" t="s">
        <v>465</v>
      </c>
    </row>
    <row r="142" spans="2:63" s="1" customFormat="1" ht="49.9" customHeight="1">
      <c r="B142" s="48"/>
      <c r="C142" s="49"/>
      <c r="D142" s="211" t="s">
        <v>319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273">
        <f>BK142</f>
        <v>0</v>
      </c>
      <c r="O142" s="274"/>
      <c r="P142" s="274"/>
      <c r="Q142" s="274"/>
      <c r="R142" s="50"/>
      <c r="T142" s="193"/>
      <c r="U142" s="49"/>
      <c r="V142" s="49"/>
      <c r="W142" s="49"/>
      <c r="X142" s="49"/>
      <c r="Y142" s="49"/>
      <c r="Z142" s="49"/>
      <c r="AA142" s="102"/>
      <c r="AT142" s="24" t="s">
        <v>78</v>
      </c>
      <c r="AU142" s="24" t="s">
        <v>79</v>
      </c>
      <c r="AY142" s="24" t="s">
        <v>320</v>
      </c>
      <c r="BK142" s="144">
        <f>SUM(BK143:BK147)</f>
        <v>0</v>
      </c>
    </row>
    <row r="143" spans="2:63" s="1" customFormat="1" ht="22.3" customHeight="1">
      <c r="B143" s="48"/>
      <c r="C143" s="275" t="s">
        <v>22</v>
      </c>
      <c r="D143" s="275" t="s">
        <v>163</v>
      </c>
      <c r="E143" s="276" t="s">
        <v>22</v>
      </c>
      <c r="F143" s="277" t="s">
        <v>22</v>
      </c>
      <c r="G143" s="277"/>
      <c r="H143" s="277"/>
      <c r="I143" s="277"/>
      <c r="J143" s="278" t="s">
        <v>22</v>
      </c>
      <c r="K143" s="279"/>
      <c r="L143" s="227"/>
      <c r="M143" s="229"/>
      <c r="N143" s="229">
        <f>BK143</f>
        <v>0</v>
      </c>
      <c r="O143" s="229"/>
      <c r="P143" s="229"/>
      <c r="Q143" s="229"/>
      <c r="R143" s="50"/>
      <c r="T143" s="230" t="s">
        <v>22</v>
      </c>
      <c r="U143" s="280" t="s">
        <v>44</v>
      </c>
      <c r="V143" s="49"/>
      <c r="W143" s="49"/>
      <c r="X143" s="49"/>
      <c r="Y143" s="49"/>
      <c r="Z143" s="49"/>
      <c r="AA143" s="102"/>
      <c r="AT143" s="24" t="s">
        <v>320</v>
      </c>
      <c r="AU143" s="24" t="s">
        <v>87</v>
      </c>
      <c r="AY143" s="24" t="s">
        <v>320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24" t="s">
        <v>87</v>
      </c>
      <c r="BK143" s="144">
        <f>L143*K143</f>
        <v>0</v>
      </c>
    </row>
    <row r="144" spans="2:63" s="1" customFormat="1" ht="22.3" customHeight="1">
      <c r="B144" s="48"/>
      <c r="C144" s="275" t="s">
        <v>22</v>
      </c>
      <c r="D144" s="275" t="s">
        <v>163</v>
      </c>
      <c r="E144" s="276" t="s">
        <v>22</v>
      </c>
      <c r="F144" s="277" t="s">
        <v>22</v>
      </c>
      <c r="G144" s="277"/>
      <c r="H144" s="277"/>
      <c r="I144" s="277"/>
      <c r="J144" s="278" t="s">
        <v>22</v>
      </c>
      <c r="K144" s="279"/>
      <c r="L144" s="227"/>
      <c r="M144" s="229"/>
      <c r="N144" s="229">
        <f>BK144</f>
        <v>0</v>
      </c>
      <c r="O144" s="229"/>
      <c r="P144" s="229"/>
      <c r="Q144" s="229"/>
      <c r="R144" s="50"/>
      <c r="T144" s="230" t="s">
        <v>22</v>
      </c>
      <c r="U144" s="280" t="s">
        <v>44</v>
      </c>
      <c r="V144" s="49"/>
      <c r="W144" s="49"/>
      <c r="X144" s="49"/>
      <c r="Y144" s="49"/>
      <c r="Z144" s="49"/>
      <c r="AA144" s="102"/>
      <c r="AT144" s="24" t="s">
        <v>320</v>
      </c>
      <c r="AU144" s="24" t="s">
        <v>87</v>
      </c>
      <c r="AY144" s="24" t="s">
        <v>320</v>
      </c>
      <c r="BE144" s="144">
        <f>IF(U144="základní",N144,0)</f>
        <v>0</v>
      </c>
      <c r="BF144" s="144">
        <f>IF(U144="snížená",N144,0)</f>
        <v>0</v>
      </c>
      <c r="BG144" s="144">
        <f>IF(U144="zákl. přenesená",N144,0)</f>
        <v>0</v>
      </c>
      <c r="BH144" s="144">
        <f>IF(U144="sníž. přenesená",N144,0)</f>
        <v>0</v>
      </c>
      <c r="BI144" s="144">
        <f>IF(U144="nulová",N144,0)</f>
        <v>0</v>
      </c>
      <c r="BJ144" s="24" t="s">
        <v>87</v>
      </c>
      <c r="BK144" s="144">
        <f>L144*K144</f>
        <v>0</v>
      </c>
    </row>
    <row r="145" spans="2:63" s="1" customFormat="1" ht="22.3" customHeight="1">
      <c r="B145" s="48"/>
      <c r="C145" s="275" t="s">
        <v>22</v>
      </c>
      <c r="D145" s="275" t="s">
        <v>163</v>
      </c>
      <c r="E145" s="276" t="s">
        <v>22</v>
      </c>
      <c r="F145" s="277" t="s">
        <v>22</v>
      </c>
      <c r="G145" s="277"/>
      <c r="H145" s="277"/>
      <c r="I145" s="277"/>
      <c r="J145" s="278" t="s">
        <v>22</v>
      </c>
      <c r="K145" s="279"/>
      <c r="L145" s="227"/>
      <c r="M145" s="229"/>
      <c r="N145" s="229">
        <f>BK145</f>
        <v>0</v>
      </c>
      <c r="O145" s="229"/>
      <c r="P145" s="229"/>
      <c r="Q145" s="229"/>
      <c r="R145" s="50"/>
      <c r="T145" s="230" t="s">
        <v>22</v>
      </c>
      <c r="U145" s="280" t="s">
        <v>44</v>
      </c>
      <c r="V145" s="49"/>
      <c r="W145" s="49"/>
      <c r="X145" s="49"/>
      <c r="Y145" s="49"/>
      <c r="Z145" s="49"/>
      <c r="AA145" s="102"/>
      <c r="AT145" s="24" t="s">
        <v>320</v>
      </c>
      <c r="AU145" s="24" t="s">
        <v>87</v>
      </c>
      <c r="AY145" s="24" t="s">
        <v>320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4" t="s">
        <v>87</v>
      </c>
      <c r="BK145" s="144">
        <f>L145*K145</f>
        <v>0</v>
      </c>
    </row>
    <row r="146" spans="2:63" s="1" customFormat="1" ht="22.3" customHeight="1">
      <c r="B146" s="48"/>
      <c r="C146" s="275" t="s">
        <v>22</v>
      </c>
      <c r="D146" s="275" t="s">
        <v>163</v>
      </c>
      <c r="E146" s="276" t="s">
        <v>22</v>
      </c>
      <c r="F146" s="277" t="s">
        <v>22</v>
      </c>
      <c r="G146" s="277"/>
      <c r="H146" s="277"/>
      <c r="I146" s="277"/>
      <c r="J146" s="278" t="s">
        <v>22</v>
      </c>
      <c r="K146" s="279"/>
      <c r="L146" s="227"/>
      <c r="M146" s="229"/>
      <c r="N146" s="229">
        <f>BK146</f>
        <v>0</v>
      </c>
      <c r="O146" s="229"/>
      <c r="P146" s="229"/>
      <c r="Q146" s="229"/>
      <c r="R146" s="50"/>
      <c r="T146" s="230" t="s">
        <v>22</v>
      </c>
      <c r="U146" s="280" t="s">
        <v>44</v>
      </c>
      <c r="V146" s="49"/>
      <c r="W146" s="49"/>
      <c r="X146" s="49"/>
      <c r="Y146" s="49"/>
      <c r="Z146" s="49"/>
      <c r="AA146" s="102"/>
      <c r="AT146" s="24" t="s">
        <v>320</v>
      </c>
      <c r="AU146" s="24" t="s">
        <v>87</v>
      </c>
      <c r="AY146" s="24" t="s">
        <v>320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87</v>
      </c>
      <c r="BK146" s="144">
        <f>L146*K146</f>
        <v>0</v>
      </c>
    </row>
    <row r="147" spans="2:63" s="1" customFormat="1" ht="22.3" customHeight="1">
      <c r="B147" s="48"/>
      <c r="C147" s="275" t="s">
        <v>22</v>
      </c>
      <c r="D147" s="275" t="s">
        <v>163</v>
      </c>
      <c r="E147" s="276" t="s">
        <v>22</v>
      </c>
      <c r="F147" s="277" t="s">
        <v>22</v>
      </c>
      <c r="G147" s="277"/>
      <c r="H147" s="277"/>
      <c r="I147" s="277"/>
      <c r="J147" s="278" t="s">
        <v>22</v>
      </c>
      <c r="K147" s="279"/>
      <c r="L147" s="227"/>
      <c r="M147" s="229"/>
      <c r="N147" s="229">
        <f>BK147</f>
        <v>0</v>
      </c>
      <c r="O147" s="229"/>
      <c r="P147" s="229"/>
      <c r="Q147" s="229"/>
      <c r="R147" s="50"/>
      <c r="T147" s="230" t="s">
        <v>22</v>
      </c>
      <c r="U147" s="280" t="s">
        <v>44</v>
      </c>
      <c r="V147" s="74"/>
      <c r="W147" s="74"/>
      <c r="X147" s="74"/>
      <c r="Y147" s="74"/>
      <c r="Z147" s="74"/>
      <c r="AA147" s="76"/>
      <c r="AT147" s="24" t="s">
        <v>320</v>
      </c>
      <c r="AU147" s="24" t="s">
        <v>87</v>
      </c>
      <c r="AY147" s="24" t="s">
        <v>320</v>
      </c>
      <c r="BE147" s="144">
        <f>IF(U147="základní",N147,0)</f>
        <v>0</v>
      </c>
      <c r="BF147" s="144">
        <f>IF(U147="snížená",N147,0)</f>
        <v>0</v>
      </c>
      <c r="BG147" s="144">
        <f>IF(U147="zákl. přenesená",N147,0)</f>
        <v>0</v>
      </c>
      <c r="BH147" s="144">
        <f>IF(U147="sníž. přenesená",N147,0)</f>
        <v>0</v>
      </c>
      <c r="BI147" s="144">
        <f>IF(U147="nulová",N147,0)</f>
        <v>0</v>
      </c>
      <c r="BJ147" s="24" t="s">
        <v>87</v>
      </c>
      <c r="BK147" s="144">
        <f>L147*K147</f>
        <v>0</v>
      </c>
    </row>
    <row r="148" spans="2:18" s="1" customFormat="1" ht="6.95" customHeight="1"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9"/>
    </row>
  </sheetData>
  <sheetProtection password="CC35" sheet="1" objects="1" scenarios="1" formatColumns="0" formatRows="0"/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7:I137"/>
    <mergeCell ref="L137:M137"/>
    <mergeCell ref="N137:Q137"/>
    <mergeCell ref="F138:I138"/>
    <mergeCell ref="F139:I139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21:Q121"/>
    <mergeCell ref="N122:Q122"/>
    <mergeCell ref="N123:Q123"/>
    <mergeCell ref="N130:Q130"/>
    <mergeCell ref="N136:Q136"/>
    <mergeCell ref="N140:Q140"/>
    <mergeCell ref="N142:Q142"/>
    <mergeCell ref="H1:K1"/>
    <mergeCell ref="S2:AC2"/>
  </mergeCells>
  <dataValidations count="2">
    <dataValidation type="list" allowBlank="1" showInputMessage="1" showErrorMessage="1" error="Povoleny jsou hodnoty K, M." sqref="D143:D148">
      <formula1>"K, M"</formula1>
    </dataValidation>
    <dataValidation type="list" allowBlank="1" showInputMessage="1" showErrorMessage="1" error="Povoleny jsou hodnoty základní, snížená, zákl. přenesená, sníž. přenesená, nulová." sqref="U143:U14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110</v>
      </c>
      <c r="G1" s="17"/>
      <c r="H1" s="156" t="s">
        <v>111</v>
      </c>
      <c r="I1" s="156"/>
      <c r="J1" s="156"/>
      <c r="K1" s="156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118</v>
      </c>
    </row>
    <row r="4" spans="2:46" ht="36.95" customHeight="1">
      <c r="B4" s="28"/>
      <c r="C4" s="29" t="s">
        <v>121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8" t="str">
        <f>'Rekapitulace stavby'!K6</f>
        <v>Ostravice-Staré Město, km 26,250 - 26,400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122</v>
      </c>
      <c r="E7" s="49"/>
      <c r="F7" s="38" t="s">
        <v>466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25</v>
      </c>
      <c r="E9" s="49"/>
      <c r="F9" s="35" t="s">
        <v>26</v>
      </c>
      <c r="G9" s="49"/>
      <c r="H9" s="49"/>
      <c r="I9" s="49"/>
      <c r="J9" s="49"/>
      <c r="K9" s="49"/>
      <c r="L9" s="49"/>
      <c r="M9" s="40" t="s">
        <v>27</v>
      </c>
      <c r="N9" s="49"/>
      <c r="O9" s="159" t="str">
        <f>'Rekapitulace stavby'!AN8</f>
        <v>10. 3. 2017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29</v>
      </c>
      <c r="E11" s="49"/>
      <c r="F11" s="49"/>
      <c r="G11" s="49"/>
      <c r="H11" s="49"/>
      <c r="I11" s="49"/>
      <c r="J11" s="49"/>
      <c r="K11" s="49"/>
      <c r="L11" s="49"/>
      <c r="M11" s="40" t="s">
        <v>30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32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33</v>
      </c>
      <c r="E14" s="49"/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60"/>
      <c r="G15" s="160"/>
      <c r="H15" s="160"/>
      <c r="I15" s="160"/>
      <c r="J15" s="160"/>
      <c r="K15" s="160"/>
      <c r="L15" s="160"/>
      <c r="M15" s="40" t="s">
        <v>32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35</v>
      </c>
      <c r="E17" s="49"/>
      <c r="F17" s="49"/>
      <c r="G17" s="49"/>
      <c r="H17" s="49"/>
      <c r="I17" s="49"/>
      <c r="J17" s="49"/>
      <c r="K17" s="49"/>
      <c r="L17" s="49"/>
      <c r="M17" s="40" t="s">
        <v>30</v>
      </c>
      <c r="N17" s="49"/>
      <c r="O17" s="35" t="s">
        <v>22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32</v>
      </c>
      <c r="N18" s="49"/>
      <c r="O18" s="35" t="s">
        <v>22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38</v>
      </c>
      <c r="E20" s="49"/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">
        <v>22</v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">
        <v>36</v>
      </c>
      <c r="F21" s="49"/>
      <c r="G21" s="49"/>
      <c r="H21" s="49"/>
      <c r="I21" s="49"/>
      <c r="J21" s="49"/>
      <c r="K21" s="49"/>
      <c r="L21" s="49"/>
      <c r="M21" s="40" t="s">
        <v>32</v>
      </c>
      <c r="N21" s="49"/>
      <c r="O21" s="35" t="s">
        <v>22</v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1" t="s">
        <v>124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104</v>
      </c>
      <c r="E28" s="49"/>
      <c r="F28" s="49"/>
      <c r="G28" s="49"/>
      <c r="H28" s="49"/>
      <c r="I28" s="49"/>
      <c r="J28" s="49"/>
      <c r="K28" s="49"/>
      <c r="L28" s="49"/>
      <c r="M28" s="47">
        <f>N94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2" t="s">
        <v>42</v>
      </c>
      <c r="E30" s="49"/>
      <c r="F30" s="49"/>
      <c r="G30" s="49"/>
      <c r="H30" s="49"/>
      <c r="I30" s="49"/>
      <c r="J30" s="49"/>
      <c r="K30" s="49"/>
      <c r="L30" s="49"/>
      <c r="M30" s="163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43</v>
      </c>
      <c r="E32" s="56" t="s">
        <v>44</v>
      </c>
      <c r="F32" s="57">
        <v>0.21</v>
      </c>
      <c r="G32" s="164" t="s">
        <v>45</v>
      </c>
      <c r="H32" s="165">
        <f>ROUND((((SUM(BE94:BE101)+SUM(BE119:BE223))+SUM(BE225:BE229))),2)</f>
        <v>0</v>
      </c>
      <c r="I32" s="49"/>
      <c r="J32" s="49"/>
      <c r="K32" s="49"/>
      <c r="L32" s="49"/>
      <c r="M32" s="165">
        <f>ROUND(((ROUND((SUM(BE94:BE101)+SUM(BE119:BE223)),2)*F32)+SUM(BE225:BE229)*F32),2)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46</v>
      </c>
      <c r="F33" s="57">
        <v>0.15</v>
      </c>
      <c r="G33" s="164" t="s">
        <v>45</v>
      </c>
      <c r="H33" s="165">
        <f>ROUND((((SUM(BF94:BF101)+SUM(BF119:BF223))+SUM(BF225:BF229))),2)</f>
        <v>0</v>
      </c>
      <c r="I33" s="49"/>
      <c r="J33" s="49"/>
      <c r="K33" s="49"/>
      <c r="L33" s="49"/>
      <c r="M33" s="165">
        <f>ROUND(((ROUND((SUM(BF94:BF101)+SUM(BF119:BF223)),2)*F33)+SUM(BF225:BF229)*F33),2)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47</v>
      </c>
      <c r="F34" s="57">
        <v>0.21</v>
      </c>
      <c r="G34" s="164" t="s">
        <v>45</v>
      </c>
      <c r="H34" s="165">
        <f>ROUND((((SUM(BG94:BG101)+SUM(BG119:BG223))+SUM(BG225:BG229))),2)</f>
        <v>0</v>
      </c>
      <c r="I34" s="49"/>
      <c r="J34" s="49"/>
      <c r="K34" s="49"/>
      <c r="L34" s="49"/>
      <c r="M34" s="165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48</v>
      </c>
      <c r="F35" s="57">
        <v>0.15</v>
      </c>
      <c r="G35" s="164" t="s">
        <v>45</v>
      </c>
      <c r="H35" s="165">
        <f>ROUND((((SUM(BH94:BH101)+SUM(BH119:BH223))+SUM(BH225:BH229))),2)</f>
        <v>0</v>
      </c>
      <c r="I35" s="49"/>
      <c r="J35" s="49"/>
      <c r="K35" s="49"/>
      <c r="L35" s="49"/>
      <c r="M35" s="165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49</v>
      </c>
      <c r="F36" s="57">
        <v>0</v>
      </c>
      <c r="G36" s="164" t="s">
        <v>45</v>
      </c>
      <c r="H36" s="165">
        <f>ROUND((((SUM(BI94:BI101)+SUM(BI119:BI223))+SUM(BI225:BI229))),2)</f>
        <v>0</v>
      </c>
      <c r="I36" s="49"/>
      <c r="J36" s="49"/>
      <c r="K36" s="49"/>
      <c r="L36" s="49"/>
      <c r="M36" s="165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6" t="s">
        <v>50</v>
      </c>
      <c r="E38" s="105"/>
      <c r="F38" s="105"/>
      <c r="G38" s="167" t="s">
        <v>51</v>
      </c>
      <c r="H38" s="168" t="s">
        <v>52</v>
      </c>
      <c r="I38" s="105"/>
      <c r="J38" s="105"/>
      <c r="K38" s="105"/>
      <c r="L38" s="169">
        <f>SUM(M30:M36)</f>
        <v>0</v>
      </c>
      <c r="M38" s="169"/>
      <c r="N38" s="169"/>
      <c r="O38" s="169"/>
      <c r="P38" s="170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53</v>
      </c>
      <c r="E50" s="69"/>
      <c r="F50" s="69"/>
      <c r="G50" s="69"/>
      <c r="H50" s="70"/>
      <c r="I50" s="49"/>
      <c r="J50" s="68" t="s">
        <v>54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55</v>
      </c>
      <c r="E59" s="74"/>
      <c r="F59" s="74"/>
      <c r="G59" s="75" t="s">
        <v>56</v>
      </c>
      <c r="H59" s="76"/>
      <c r="I59" s="49"/>
      <c r="J59" s="73" t="s">
        <v>55</v>
      </c>
      <c r="K59" s="74"/>
      <c r="L59" s="74"/>
      <c r="M59" s="74"/>
      <c r="N59" s="75" t="s">
        <v>56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57</v>
      </c>
      <c r="E61" s="69"/>
      <c r="F61" s="69"/>
      <c r="G61" s="69"/>
      <c r="H61" s="70"/>
      <c r="I61" s="49"/>
      <c r="J61" s="68" t="s">
        <v>58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55</v>
      </c>
      <c r="E70" s="74"/>
      <c r="F70" s="74"/>
      <c r="G70" s="75" t="s">
        <v>56</v>
      </c>
      <c r="H70" s="76"/>
      <c r="I70" s="49"/>
      <c r="J70" s="73" t="s">
        <v>55</v>
      </c>
      <c r="K70" s="74"/>
      <c r="L70" s="74"/>
      <c r="M70" s="74"/>
      <c r="N70" s="75" t="s">
        <v>56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2:21" s="1" customFormat="1" ht="36.95" customHeight="1">
      <c r="B76" s="48"/>
      <c r="C76" s="29" t="s">
        <v>125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4"/>
      <c r="U76" s="174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4"/>
      <c r="U77" s="174"/>
    </row>
    <row r="78" spans="2:21" s="1" customFormat="1" ht="30" customHeight="1">
      <c r="B78" s="48"/>
      <c r="C78" s="40" t="s">
        <v>19</v>
      </c>
      <c r="D78" s="49"/>
      <c r="E78" s="49"/>
      <c r="F78" s="158" t="str">
        <f>F6</f>
        <v>Ostravice-Staré Město, km 26,250 - 26,400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4"/>
      <c r="U78" s="174"/>
    </row>
    <row r="79" spans="2:21" s="1" customFormat="1" ht="36.95" customHeight="1">
      <c r="B79" s="48"/>
      <c r="C79" s="87" t="s">
        <v>122</v>
      </c>
      <c r="D79" s="49"/>
      <c r="E79" s="49"/>
      <c r="F79" s="89" t="str">
        <f>F7</f>
        <v>SO - 04 - Břehová a doprovodná vegetace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4"/>
      <c r="U79" s="174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4"/>
      <c r="U80" s="174"/>
    </row>
    <row r="81" spans="2:21" s="1" customFormat="1" ht="18" customHeight="1">
      <c r="B81" s="48"/>
      <c r="C81" s="40" t="s">
        <v>25</v>
      </c>
      <c r="D81" s="49"/>
      <c r="E81" s="49"/>
      <c r="F81" s="35" t="str">
        <f>F9</f>
        <v>Staré Město</v>
      </c>
      <c r="G81" s="49"/>
      <c r="H81" s="49"/>
      <c r="I81" s="49"/>
      <c r="J81" s="49"/>
      <c r="K81" s="40" t="s">
        <v>27</v>
      </c>
      <c r="L81" s="49"/>
      <c r="M81" s="92" t="str">
        <f>IF(O9="","",O9)</f>
        <v>10. 3. 2017</v>
      </c>
      <c r="N81" s="92"/>
      <c r="O81" s="92"/>
      <c r="P81" s="92"/>
      <c r="Q81" s="49"/>
      <c r="R81" s="50"/>
      <c r="T81" s="174"/>
      <c r="U81" s="174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4"/>
      <c r="U82" s="174"/>
    </row>
    <row r="83" spans="2:21" s="1" customFormat="1" ht="13.5">
      <c r="B83" s="48"/>
      <c r="C83" s="40" t="s">
        <v>29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35</v>
      </c>
      <c r="L83" s="49"/>
      <c r="M83" s="35" t="str">
        <f>E18</f>
        <v>Ing. Dalibor Rajnoch</v>
      </c>
      <c r="N83" s="35"/>
      <c r="O83" s="35"/>
      <c r="P83" s="35"/>
      <c r="Q83" s="35"/>
      <c r="R83" s="50"/>
      <c r="T83" s="174"/>
      <c r="U83" s="174"/>
    </row>
    <row r="84" spans="2:21" s="1" customFormat="1" ht="14.4" customHeight="1">
      <c r="B84" s="48"/>
      <c r="C84" s="40" t="s">
        <v>33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38</v>
      </c>
      <c r="L84" s="49"/>
      <c r="M84" s="35" t="str">
        <f>E21</f>
        <v>Ing. Dalibor Rajnoch</v>
      </c>
      <c r="N84" s="35"/>
      <c r="O84" s="35"/>
      <c r="P84" s="35"/>
      <c r="Q84" s="35"/>
      <c r="R84" s="50"/>
      <c r="T84" s="174"/>
      <c r="U84" s="174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4"/>
      <c r="U85" s="174"/>
    </row>
    <row r="86" spans="2:21" s="1" customFormat="1" ht="29.25" customHeight="1">
      <c r="B86" s="48"/>
      <c r="C86" s="175" t="s">
        <v>126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5" t="s">
        <v>127</v>
      </c>
      <c r="O86" s="153"/>
      <c r="P86" s="153"/>
      <c r="Q86" s="153"/>
      <c r="R86" s="50"/>
      <c r="T86" s="174"/>
      <c r="U86" s="174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4"/>
      <c r="U87" s="174"/>
    </row>
    <row r="88" spans="2:47" s="1" customFormat="1" ht="29.25" customHeight="1">
      <c r="B88" s="48"/>
      <c r="C88" s="176" t="s">
        <v>128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N119</f>
        <v>0</v>
      </c>
      <c r="O88" s="177"/>
      <c r="P88" s="177"/>
      <c r="Q88" s="177"/>
      <c r="R88" s="50"/>
      <c r="T88" s="174"/>
      <c r="U88" s="174"/>
      <c r="AU88" s="24" t="s">
        <v>129</v>
      </c>
    </row>
    <row r="89" spans="2:21" s="6" customFormat="1" ht="24.95" customHeight="1">
      <c r="B89" s="178"/>
      <c r="C89" s="179"/>
      <c r="D89" s="180" t="s">
        <v>130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1">
        <f>N120</f>
        <v>0</v>
      </c>
      <c r="O89" s="179"/>
      <c r="P89" s="179"/>
      <c r="Q89" s="179"/>
      <c r="R89" s="182"/>
      <c r="T89" s="183"/>
      <c r="U89" s="183"/>
    </row>
    <row r="90" spans="2:21" s="7" customFormat="1" ht="19.9" customHeight="1">
      <c r="B90" s="184"/>
      <c r="C90" s="185"/>
      <c r="D90" s="138" t="s">
        <v>131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40">
        <f>N121</f>
        <v>0</v>
      </c>
      <c r="O90" s="185"/>
      <c r="P90" s="185"/>
      <c r="Q90" s="185"/>
      <c r="R90" s="186"/>
      <c r="T90" s="187"/>
      <c r="U90" s="187"/>
    </row>
    <row r="91" spans="2:21" s="7" customFormat="1" ht="19.9" customHeight="1">
      <c r="B91" s="184"/>
      <c r="C91" s="185"/>
      <c r="D91" s="138" t="s">
        <v>137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40">
        <f>N189</f>
        <v>0</v>
      </c>
      <c r="O91" s="185"/>
      <c r="P91" s="185"/>
      <c r="Q91" s="185"/>
      <c r="R91" s="186"/>
      <c r="T91" s="187"/>
      <c r="U91" s="187"/>
    </row>
    <row r="92" spans="2:21" s="6" customFormat="1" ht="21.8" customHeight="1">
      <c r="B92" s="178"/>
      <c r="C92" s="179"/>
      <c r="D92" s="180" t="s">
        <v>138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88">
        <f>N224</f>
        <v>0</v>
      </c>
      <c r="O92" s="179"/>
      <c r="P92" s="179"/>
      <c r="Q92" s="179"/>
      <c r="R92" s="182"/>
      <c r="T92" s="183"/>
      <c r="U92" s="183"/>
    </row>
    <row r="93" spans="2:21" s="1" customFormat="1" ht="21.8" customHeight="1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  <c r="T93" s="174"/>
      <c r="U93" s="174"/>
    </row>
    <row r="94" spans="2:21" s="1" customFormat="1" ht="29.25" customHeight="1">
      <c r="B94" s="48"/>
      <c r="C94" s="176" t="s">
        <v>139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7">
        <f>ROUND(N95+N96+N97+N98+N99+N100,2)</f>
        <v>0</v>
      </c>
      <c r="O94" s="189"/>
      <c r="P94" s="189"/>
      <c r="Q94" s="189"/>
      <c r="R94" s="50"/>
      <c r="T94" s="190"/>
      <c r="U94" s="191" t="s">
        <v>43</v>
      </c>
    </row>
    <row r="95" spans="2:65" s="1" customFormat="1" ht="18" customHeight="1">
      <c r="B95" s="48"/>
      <c r="C95" s="49"/>
      <c r="D95" s="145" t="s">
        <v>140</v>
      </c>
      <c r="E95" s="138"/>
      <c r="F95" s="138"/>
      <c r="G95" s="138"/>
      <c r="H95" s="138"/>
      <c r="I95" s="49"/>
      <c r="J95" s="49"/>
      <c r="K95" s="49"/>
      <c r="L95" s="49"/>
      <c r="M95" s="49"/>
      <c r="N95" s="139">
        <f>ROUND(N88*T95,2)</f>
        <v>0</v>
      </c>
      <c r="O95" s="140"/>
      <c r="P95" s="140"/>
      <c r="Q95" s="140"/>
      <c r="R95" s="50"/>
      <c r="S95" s="192"/>
      <c r="T95" s="193"/>
      <c r="U95" s="194" t="s">
        <v>44</v>
      </c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5" t="s">
        <v>141</v>
      </c>
      <c r="AZ95" s="192"/>
      <c r="BA95" s="192"/>
      <c r="BB95" s="192"/>
      <c r="BC95" s="192"/>
      <c r="BD95" s="192"/>
      <c r="BE95" s="196">
        <f>IF(U95="základní",N95,0)</f>
        <v>0</v>
      </c>
      <c r="BF95" s="196">
        <f>IF(U95="snížená",N95,0)</f>
        <v>0</v>
      </c>
      <c r="BG95" s="196">
        <f>IF(U95="zákl. přenesená",N95,0)</f>
        <v>0</v>
      </c>
      <c r="BH95" s="196">
        <f>IF(U95="sníž. přenesená",N95,0)</f>
        <v>0</v>
      </c>
      <c r="BI95" s="196">
        <f>IF(U95="nulová",N95,0)</f>
        <v>0</v>
      </c>
      <c r="BJ95" s="195" t="s">
        <v>87</v>
      </c>
      <c r="BK95" s="192"/>
      <c r="BL95" s="192"/>
      <c r="BM95" s="192"/>
    </row>
    <row r="96" spans="2:65" s="1" customFormat="1" ht="18" customHeight="1">
      <c r="B96" s="48"/>
      <c r="C96" s="49"/>
      <c r="D96" s="145" t="s">
        <v>142</v>
      </c>
      <c r="E96" s="138"/>
      <c r="F96" s="138"/>
      <c r="G96" s="138"/>
      <c r="H96" s="138"/>
      <c r="I96" s="49"/>
      <c r="J96" s="49"/>
      <c r="K96" s="49"/>
      <c r="L96" s="49"/>
      <c r="M96" s="49"/>
      <c r="N96" s="139">
        <f>ROUND(N88*T96,2)</f>
        <v>0</v>
      </c>
      <c r="O96" s="140"/>
      <c r="P96" s="140"/>
      <c r="Q96" s="140"/>
      <c r="R96" s="50"/>
      <c r="S96" s="192"/>
      <c r="T96" s="193"/>
      <c r="U96" s="194" t="s">
        <v>44</v>
      </c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5" t="s">
        <v>141</v>
      </c>
      <c r="AZ96" s="192"/>
      <c r="BA96" s="192"/>
      <c r="BB96" s="192"/>
      <c r="BC96" s="192"/>
      <c r="BD96" s="192"/>
      <c r="BE96" s="196">
        <f>IF(U96="základní",N96,0)</f>
        <v>0</v>
      </c>
      <c r="BF96" s="196">
        <f>IF(U96="snížená",N96,0)</f>
        <v>0</v>
      </c>
      <c r="BG96" s="196">
        <f>IF(U96="zákl. přenesená",N96,0)</f>
        <v>0</v>
      </c>
      <c r="BH96" s="196">
        <f>IF(U96="sníž. přenesená",N96,0)</f>
        <v>0</v>
      </c>
      <c r="BI96" s="196">
        <f>IF(U96="nulová",N96,0)</f>
        <v>0</v>
      </c>
      <c r="BJ96" s="195" t="s">
        <v>87</v>
      </c>
      <c r="BK96" s="192"/>
      <c r="BL96" s="192"/>
      <c r="BM96" s="192"/>
    </row>
    <row r="97" spans="2:65" s="1" customFormat="1" ht="18" customHeight="1">
      <c r="B97" s="48"/>
      <c r="C97" s="49"/>
      <c r="D97" s="145" t="s">
        <v>143</v>
      </c>
      <c r="E97" s="138"/>
      <c r="F97" s="138"/>
      <c r="G97" s="138"/>
      <c r="H97" s="138"/>
      <c r="I97" s="49"/>
      <c r="J97" s="49"/>
      <c r="K97" s="49"/>
      <c r="L97" s="49"/>
      <c r="M97" s="49"/>
      <c r="N97" s="139">
        <f>ROUND(N88*T97,2)</f>
        <v>0</v>
      </c>
      <c r="O97" s="140"/>
      <c r="P97" s="140"/>
      <c r="Q97" s="140"/>
      <c r="R97" s="50"/>
      <c r="S97" s="192"/>
      <c r="T97" s="193"/>
      <c r="U97" s="194" t="s">
        <v>44</v>
      </c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5" t="s">
        <v>141</v>
      </c>
      <c r="AZ97" s="192"/>
      <c r="BA97" s="192"/>
      <c r="BB97" s="192"/>
      <c r="BC97" s="192"/>
      <c r="BD97" s="192"/>
      <c r="BE97" s="196">
        <f>IF(U97="základní",N97,0)</f>
        <v>0</v>
      </c>
      <c r="BF97" s="196">
        <f>IF(U97="snížená",N97,0)</f>
        <v>0</v>
      </c>
      <c r="BG97" s="196">
        <f>IF(U97="zákl. přenesená",N97,0)</f>
        <v>0</v>
      </c>
      <c r="BH97" s="196">
        <f>IF(U97="sníž. přenesená",N97,0)</f>
        <v>0</v>
      </c>
      <c r="BI97" s="196">
        <f>IF(U97="nulová",N97,0)</f>
        <v>0</v>
      </c>
      <c r="BJ97" s="195" t="s">
        <v>87</v>
      </c>
      <c r="BK97" s="192"/>
      <c r="BL97" s="192"/>
      <c r="BM97" s="192"/>
    </row>
    <row r="98" spans="2:65" s="1" customFormat="1" ht="18" customHeight="1">
      <c r="B98" s="48"/>
      <c r="C98" s="49"/>
      <c r="D98" s="145" t="s">
        <v>144</v>
      </c>
      <c r="E98" s="138"/>
      <c r="F98" s="138"/>
      <c r="G98" s="138"/>
      <c r="H98" s="138"/>
      <c r="I98" s="49"/>
      <c r="J98" s="49"/>
      <c r="K98" s="49"/>
      <c r="L98" s="49"/>
      <c r="M98" s="49"/>
      <c r="N98" s="139">
        <f>ROUND(N88*T98,2)</f>
        <v>0</v>
      </c>
      <c r="O98" s="140"/>
      <c r="P98" s="140"/>
      <c r="Q98" s="140"/>
      <c r="R98" s="50"/>
      <c r="S98" s="192"/>
      <c r="T98" s="193"/>
      <c r="U98" s="194" t="s">
        <v>44</v>
      </c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5" t="s">
        <v>141</v>
      </c>
      <c r="AZ98" s="192"/>
      <c r="BA98" s="192"/>
      <c r="BB98" s="192"/>
      <c r="BC98" s="192"/>
      <c r="BD98" s="192"/>
      <c r="BE98" s="196">
        <f>IF(U98="základní",N98,0)</f>
        <v>0</v>
      </c>
      <c r="BF98" s="196">
        <f>IF(U98="snížená",N98,0)</f>
        <v>0</v>
      </c>
      <c r="BG98" s="196">
        <f>IF(U98="zákl. přenesená",N98,0)</f>
        <v>0</v>
      </c>
      <c r="BH98" s="196">
        <f>IF(U98="sníž. přenesená",N98,0)</f>
        <v>0</v>
      </c>
      <c r="BI98" s="196">
        <f>IF(U98="nulová",N98,0)</f>
        <v>0</v>
      </c>
      <c r="BJ98" s="195" t="s">
        <v>87</v>
      </c>
      <c r="BK98" s="192"/>
      <c r="BL98" s="192"/>
      <c r="BM98" s="192"/>
    </row>
    <row r="99" spans="2:65" s="1" customFormat="1" ht="18" customHeight="1">
      <c r="B99" s="48"/>
      <c r="C99" s="49"/>
      <c r="D99" s="145" t="s">
        <v>145</v>
      </c>
      <c r="E99" s="138"/>
      <c r="F99" s="138"/>
      <c r="G99" s="138"/>
      <c r="H99" s="138"/>
      <c r="I99" s="49"/>
      <c r="J99" s="49"/>
      <c r="K99" s="49"/>
      <c r="L99" s="49"/>
      <c r="M99" s="49"/>
      <c r="N99" s="139">
        <f>ROUND(N88*T99,2)</f>
        <v>0</v>
      </c>
      <c r="O99" s="140"/>
      <c r="P99" s="140"/>
      <c r="Q99" s="140"/>
      <c r="R99" s="50"/>
      <c r="S99" s="192"/>
      <c r="T99" s="193"/>
      <c r="U99" s="194" t="s">
        <v>44</v>
      </c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5" t="s">
        <v>141</v>
      </c>
      <c r="AZ99" s="192"/>
      <c r="BA99" s="192"/>
      <c r="BB99" s="192"/>
      <c r="BC99" s="192"/>
      <c r="BD99" s="192"/>
      <c r="BE99" s="196">
        <f>IF(U99="základní",N99,0)</f>
        <v>0</v>
      </c>
      <c r="BF99" s="196">
        <f>IF(U99="snížená",N99,0)</f>
        <v>0</v>
      </c>
      <c r="BG99" s="196">
        <f>IF(U99="zákl. přenesená",N99,0)</f>
        <v>0</v>
      </c>
      <c r="BH99" s="196">
        <f>IF(U99="sníž. přenesená",N99,0)</f>
        <v>0</v>
      </c>
      <c r="BI99" s="196">
        <f>IF(U99="nulová",N99,0)</f>
        <v>0</v>
      </c>
      <c r="BJ99" s="195" t="s">
        <v>87</v>
      </c>
      <c r="BK99" s="192"/>
      <c r="BL99" s="192"/>
      <c r="BM99" s="192"/>
    </row>
    <row r="100" spans="2:65" s="1" customFormat="1" ht="18" customHeight="1">
      <c r="B100" s="48"/>
      <c r="C100" s="49"/>
      <c r="D100" s="138" t="s">
        <v>146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139">
        <f>ROUND(N88*T100,2)</f>
        <v>0</v>
      </c>
      <c r="O100" s="140"/>
      <c r="P100" s="140"/>
      <c r="Q100" s="140"/>
      <c r="R100" s="50"/>
      <c r="S100" s="192"/>
      <c r="T100" s="197"/>
      <c r="U100" s="198" t="s">
        <v>44</v>
      </c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5" t="s">
        <v>147</v>
      </c>
      <c r="AZ100" s="192"/>
      <c r="BA100" s="192"/>
      <c r="BB100" s="192"/>
      <c r="BC100" s="192"/>
      <c r="BD100" s="192"/>
      <c r="BE100" s="196">
        <f>IF(U100="základní",N100,0)</f>
        <v>0</v>
      </c>
      <c r="BF100" s="196">
        <f>IF(U100="snížená",N100,0)</f>
        <v>0</v>
      </c>
      <c r="BG100" s="196">
        <f>IF(U100="zákl. přenesená",N100,0)</f>
        <v>0</v>
      </c>
      <c r="BH100" s="196">
        <f>IF(U100="sníž. přenesená",N100,0)</f>
        <v>0</v>
      </c>
      <c r="BI100" s="196">
        <f>IF(U100="nulová",N100,0)</f>
        <v>0</v>
      </c>
      <c r="BJ100" s="195" t="s">
        <v>87</v>
      </c>
      <c r="BK100" s="192"/>
      <c r="BL100" s="192"/>
      <c r="BM100" s="192"/>
    </row>
    <row r="101" spans="2:21" s="1" customFormat="1" ht="13.5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  <c r="T101" s="174"/>
      <c r="U101" s="174"/>
    </row>
    <row r="102" spans="2:21" s="1" customFormat="1" ht="29.25" customHeight="1">
      <c r="B102" s="48"/>
      <c r="C102" s="152" t="s">
        <v>109</v>
      </c>
      <c r="D102" s="153"/>
      <c r="E102" s="153"/>
      <c r="F102" s="153"/>
      <c r="G102" s="153"/>
      <c r="H102" s="153"/>
      <c r="I102" s="153"/>
      <c r="J102" s="153"/>
      <c r="K102" s="153"/>
      <c r="L102" s="154">
        <f>ROUND(SUM(N88+N94),2)</f>
        <v>0</v>
      </c>
      <c r="M102" s="154"/>
      <c r="N102" s="154"/>
      <c r="O102" s="154"/>
      <c r="P102" s="154"/>
      <c r="Q102" s="154"/>
      <c r="R102" s="50"/>
      <c r="T102" s="174"/>
      <c r="U102" s="174"/>
    </row>
    <row r="103" spans="2:21" s="1" customFormat="1" ht="6.95" customHeight="1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9"/>
      <c r="T103" s="174"/>
      <c r="U103" s="174"/>
    </row>
    <row r="107" spans="2:18" s="1" customFormat="1" ht="6.95" customHeight="1">
      <c r="B107" s="80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</row>
    <row r="108" spans="2:18" s="1" customFormat="1" ht="36.95" customHeight="1">
      <c r="B108" s="48"/>
      <c r="C108" s="29" t="s">
        <v>148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1" customFormat="1" ht="30" customHeight="1">
      <c r="B110" s="48"/>
      <c r="C110" s="40" t="s">
        <v>19</v>
      </c>
      <c r="D110" s="49"/>
      <c r="E110" s="49"/>
      <c r="F110" s="158" t="str">
        <f>F6</f>
        <v>Ostravice-Staré Město, km 26,250 - 26,400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9"/>
      <c r="R110" s="50"/>
    </row>
    <row r="111" spans="2:18" s="1" customFormat="1" ht="36.95" customHeight="1">
      <c r="B111" s="48"/>
      <c r="C111" s="87" t="s">
        <v>122</v>
      </c>
      <c r="D111" s="49"/>
      <c r="E111" s="49"/>
      <c r="F111" s="89" t="str">
        <f>F7</f>
        <v>SO - 04 - Břehová a doprovodná vegetace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6.95" customHeight="1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18" customHeight="1">
      <c r="B113" s="48"/>
      <c r="C113" s="40" t="s">
        <v>25</v>
      </c>
      <c r="D113" s="49"/>
      <c r="E113" s="49"/>
      <c r="F113" s="35" t="str">
        <f>F9</f>
        <v>Staré Město</v>
      </c>
      <c r="G113" s="49"/>
      <c r="H113" s="49"/>
      <c r="I113" s="49"/>
      <c r="J113" s="49"/>
      <c r="K113" s="40" t="s">
        <v>27</v>
      </c>
      <c r="L113" s="49"/>
      <c r="M113" s="92" t="str">
        <f>IF(O9="","",O9)</f>
        <v>10. 3. 2017</v>
      </c>
      <c r="N113" s="92"/>
      <c r="O113" s="92"/>
      <c r="P113" s="92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3.5">
      <c r="B115" s="48"/>
      <c r="C115" s="40" t="s">
        <v>29</v>
      </c>
      <c r="D115" s="49"/>
      <c r="E115" s="49"/>
      <c r="F115" s="35" t="str">
        <f>E12</f>
        <v xml:space="preserve"> </v>
      </c>
      <c r="G115" s="49"/>
      <c r="H115" s="49"/>
      <c r="I115" s="49"/>
      <c r="J115" s="49"/>
      <c r="K115" s="40" t="s">
        <v>35</v>
      </c>
      <c r="L115" s="49"/>
      <c r="M115" s="35" t="str">
        <f>E18</f>
        <v>Ing. Dalibor Rajnoch</v>
      </c>
      <c r="N115" s="35"/>
      <c r="O115" s="35"/>
      <c r="P115" s="35"/>
      <c r="Q115" s="35"/>
      <c r="R115" s="50"/>
    </row>
    <row r="116" spans="2:18" s="1" customFormat="1" ht="14.4" customHeight="1">
      <c r="B116" s="48"/>
      <c r="C116" s="40" t="s">
        <v>33</v>
      </c>
      <c r="D116" s="49"/>
      <c r="E116" s="49"/>
      <c r="F116" s="35" t="str">
        <f>IF(E15="","",E15)</f>
        <v>Vyplň údaj</v>
      </c>
      <c r="G116" s="49"/>
      <c r="H116" s="49"/>
      <c r="I116" s="49"/>
      <c r="J116" s="49"/>
      <c r="K116" s="40" t="s">
        <v>38</v>
      </c>
      <c r="L116" s="49"/>
      <c r="M116" s="35" t="str">
        <f>E21</f>
        <v>Ing. Dalibor Rajnoch</v>
      </c>
      <c r="N116" s="35"/>
      <c r="O116" s="35"/>
      <c r="P116" s="35"/>
      <c r="Q116" s="35"/>
      <c r="R116" s="50"/>
    </row>
    <row r="117" spans="2:18" s="1" customFormat="1" ht="10.3" customHeight="1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27" s="8" customFormat="1" ht="29.25" customHeight="1">
      <c r="B118" s="199"/>
      <c r="C118" s="200" t="s">
        <v>149</v>
      </c>
      <c r="D118" s="201" t="s">
        <v>150</v>
      </c>
      <c r="E118" s="201" t="s">
        <v>61</v>
      </c>
      <c r="F118" s="201" t="s">
        <v>151</v>
      </c>
      <c r="G118" s="201"/>
      <c r="H118" s="201"/>
      <c r="I118" s="201"/>
      <c r="J118" s="201" t="s">
        <v>152</v>
      </c>
      <c r="K118" s="201" t="s">
        <v>153</v>
      </c>
      <c r="L118" s="201" t="s">
        <v>154</v>
      </c>
      <c r="M118" s="201"/>
      <c r="N118" s="201" t="s">
        <v>127</v>
      </c>
      <c r="O118" s="201"/>
      <c r="P118" s="201"/>
      <c r="Q118" s="202"/>
      <c r="R118" s="203"/>
      <c r="T118" s="108" t="s">
        <v>155</v>
      </c>
      <c r="U118" s="109" t="s">
        <v>43</v>
      </c>
      <c r="V118" s="109" t="s">
        <v>156</v>
      </c>
      <c r="W118" s="109" t="s">
        <v>157</v>
      </c>
      <c r="X118" s="109" t="s">
        <v>158</v>
      </c>
      <c r="Y118" s="109" t="s">
        <v>159</v>
      </c>
      <c r="Z118" s="109" t="s">
        <v>160</v>
      </c>
      <c r="AA118" s="110" t="s">
        <v>161</v>
      </c>
    </row>
    <row r="119" spans="2:63" s="1" customFormat="1" ht="29.25" customHeight="1">
      <c r="B119" s="48"/>
      <c r="C119" s="112" t="s">
        <v>124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204">
        <f>BK119</f>
        <v>0</v>
      </c>
      <c r="O119" s="205"/>
      <c r="P119" s="205"/>
      <c r="Q119" s="205"/>
      <c r="R119" s="50"/>
      <c r="T119" s="111"/>
      <c r="U119" s="69"/>
      <c r="V119" s="69"/>
      <c r="W119" s="206">
        <f>W120+W224</f>
        <v>0</v>
      </c>
      <c r="X119" s="69"/>
      <c r="Y119" s="206">
        <f>Y120+Y224</f>
        <v>2.131049</v>
      </c>
      <c r="Z119" s="69"/>
      <c r="AA119" s="207">
        <f>AA120+AA224</f>
        <v>0</v>
      </c>
      <c r="AT119" s="24" t="s">
        <v>78</v>
      </c>
      <c r="AU119" s="24" t="s">
        <v>129</v>
      </c>
      <c r="BK119" s="208">
        <f>BK120+BK224</f>
        <v>0</v>
      </c>
    </row>
    <row r="120" spans="2:63" s="9" customFormat="1" ht="37.4" customHeight="1">
      <c r="B120" s="209"/>
      <c r="C120" s="210"/>
      <c r="D120" s="211" t="s">
        <v>130</v>
      </c>
      <c r="E120" s="211"/>
      <c r="F120" s="211"/>
      <c r="G120" s="211"/>
      <c r="H120" s="211"/>
      <c r="I120" s="211"/>
      <c r="J120" s="211"/>
      <c r="K120" s="211"/>
      <c r="L120" s="211"/>
      <c r="M120" s="211"/>
      <c r="N120" s="188">
        <f>BK120</f>
        <v>0</v>
      </c>
      <c r="O120" s="181"/>
      <c r="P120" s="181"/>
      <c r="Q120" s="181"/>
      <c r="R120" s="212"/>
      <c r="T120" s="213"/>
      <c r="U120" s="210"/>
      <c r="V120" s="210"/>
      <c r="W120" s="214">
        <f>W121+W189</f>
        <v>0</v>
      </c>
      <c r="X120" s="210"/>
      <c r="Y120" s="214">
        <f>Y121+Y189</f>
        <v>2.131049</v>
      </c>
      <c r="Z120" s="210"/>
      <c r="AA120" s="215">
        <f>AA121+AA189</f>
        <v>0</v>
      </c>
      <c r="AR120" s="216" t="s">
        <v>87</v>
      </c>
      <c r="AT120" s="217" t="s">
        <v>78</v>
      </c>
      <c r="AU120" s="217" t="s">
        <v>79</v>
      </c>
      <c r="AY120" s="216" t="s">
        <v>162</v>
      </c>
      <c r="BK120" s="218">
        <f>BK121+BK189</f>
        <v>0</v>
      </c>
    </row>
    <row r="121" spans="2:63" s="9" customFormat="1" ht="19.9" customHeight="1">
      <c r="B121" s="209"/>
      <c r="C121" s="210"/>
      <c r="D121" s="219" t="s">
        <v>131</v>
      </c>
      <c r="E121" s="219"/>
      <c r="F121" s="219"/>
      <c r="G121" s="219"/>
      <c r="H121" s="219"/>
      <c r="I121" s="219"/>
      <c r="J121" s="219"/>
      <c r="K121" s="219"/>
      <c r="L121" s="219"/>
      <c r="M121" s="219"/>
      <c r="N121" s="220">
        <f>BK121</f>
        <v>0</v>
      </c>
      <c r="O121" s="221"/>
      <c r="P121" s="221"/>
      <c r="Q121" s="221"/>
      <c r="R121" s="212"/>
      <c r="T121" s="213"/>
      <c r="U121" s="210"/>
      <c r="V121" s="210"/>
      <c r="W121" s="214">
        <f>SUM(W122:W188)</f>
        <v>0</v>
      </c>
      <c r="X121" s="210"/>
      <c r="Y121" s="214">
        <f>SUM(Y122:Y188)</f>
        <v>0.54857</v>
      </c>
      <c r="Z121" s="210"/>
      <c r="AA121" s="215">
        <f>SUM(AA122:AA188)</f>
        <v>0</v>
      </c>
      <c r="AR121" s="216" t="s">
        <v>87</v>
      </c>
      <c r="AT121" s="217" t="s">
        <v>78</v>
      </c>
      <c r="AU121" s="217" t="s">
        <v>87</v>
      </c>
      <c r="AY121" s="216" t="s">
        <v>162</v>
      </c>
      <c r="BK121" s="218">
        <f>SUM(BK122:BK188)</f>
        <v>0</v>
      </c>
    </row>
    <row r="122" spans="2:65" s="1" customFormat="1" ht="38.25" customHeight="1">
      <c r="B122" s="48"/>
      <c r="C122" s="222" t="s">
        <v>87</v>
      </c>
      <c r="D122" s="222" t="s">
        <v>163</v>
      </c>
      <c r="E122" s="223" t="s">
        <v>467</v>
      </c>
      <c r="F122" s="224" t="s">
        <v>468</v>
      </c>
      <c r="G122" s="224"/>
      <c r="H122" s="224"/>
      <c r="I122" s="224"/>
      <c r="J122" s="225" t="s">
        <v>166</v>
      </c>
      <c r="K122" s="226">
        <v>650</v>
      </c>
      <c r="L122" s="227">
        <v>0</v>
      </c>
      <c r="M122" s="228"/>
      <c r="N122" s="229">
        <f>ROUND(L122*K122,2)</f>
        <v>0</v>
      </c>
      <c r="O122" s="229"/>
      <c r="P122" s="229"/>
      <c r="Q122" s="229"/>
      <c r="R122" s="50"/>
      <c r="T122" s="230" t="s">
        <v>22</v>
      </c>
      <c r="U122" s="58" t="s">
        <v>44</v>
      </c>
      <c r="V122" s="49"/>
      <c r="W122" s="231">
        <f>V122*K122</f>
        <v>0</v>
      </c>
      <c r="X122" s="231">
        <v>0</v>
      </c>
      <c r="Y122" s="231">
        <f>X122*K122</f>
        <v>0</v>
      </c>
      <c r="Z122" s="231">
        <v>0</v>
      </c>
      <c r="AA122" s="232">
        <f>Z122*K122</f>
        <v>0</v>
      </c>
      <c r="AR122" s="24" t="s">
        <v>167</v>
      </c>
      <c r="AT122" s="24" t="s">
        <v>163</v>
      </c>
      <c r="AU122" s="24" t="s">
        <v>118</v>
      </c>
      <c r="AY122" s="24" t="s">
        <v>162</v>
      </c>
      <c r="BE122" s="144">
        <f>IF(U122="základní",N122,0)</f>
        <v>0</v>
      </c>
      <c r="BF122" s="144">
        <f>IF(U122="snížená",N122,0)</f>
        <v>0</v>
      </c>
      <c r="BG122" s="144">
        <f>IF(U122="zákl. přenesená",N122,0)</f>
        <v>0</v>
      </c>
      <c r="BH122" s="144">
        <f>IF(U122="sníž. přenesená",N122,0)</f>
        <v>0</v>
      </c>
      <c r="BI122" s="144">
        <f>IF(U122="nulová",N122,0)</f>
        <v>0</v>
      </c>
      <c r="BJ122" s="24" t="s">
        <v>87</v>
      </c>
      <c r="BK122" s="144">
        <f>ROUND(L122*K122,2)</f>
        <v>0</v>
      </c>
      <c r="BL122" s="24" t="s">
        <v>167</v>
      </c>
      <c r="BM122" s="24" t="s">
        <v>469</v>
      </c>
    </row>
    <row r="123" spans="2:51" s="11" customFormat="1" ht="16.5" customHeight="1">
      <c r="B123" s="242"/>
      <c r="C123" s="243"/>
      <c r="D123" s="243"/>
      <c r="E123" s="244" t="s">
        <v>22</v>
      </c>
      <c r="F123" s="269" t="s">
        <v>470</v>
      </c>
      <c r="G123" s="270"/>
      <c r="H123" s="270"/>
      <c r="I123" s="270"/>
      <c r="J123" s="243"/>
      <c r="K123" s="246">
        <v>650</v>
      </c>
      <c r="L123" s="243"/>
      <c r="M123" s="243"/>
      <c r="N123" s="243"/>
      <c r="O123" s="243"/>
      <c r="P123" s="243"/>
      <c r="Q123" s="243"/>
      <c r="R123" s="247"/>
      <c r="T123" s="248"/>
      <c r="U123" s="243"/>
      <c r="V123" s="243"/>
      <c r="W123" s="243"/>
      <c r="X123" s="243"/>
      <c r="Y123" s="243"/>
      <c r="Z123" s="243"/>
      <c r="AA123" s="249"/>
      <c r="AT123" s="250" t="s">
        <v>170</v>
      </c>
      <c r="AU123" s="250" t="s">
        <v>118</v>
      </c>
      <c r="AV123" s="11" t="s">
        <v>118</v>
      </c>
      <c r="AW123" s="11" t="s">
        <v>37</v>
      </c>
      <c r="AX123" s="11" t="s">
        <v>87</v>
      </c>
      <c r="AY123" s="250" t="s">
        <v>162</v>
      </c>
    </row>
    <row r="124" spans="2:51" s="10" customFormat="1" ht="25.5" customHeight="1">
      <c r="B124" s="233"/>
      <c r="C124" s="234"/>
      <c r="D124" s="234"/>
      <c r="E124" s="235" t="s">
        <v>22</v>
      </c>
      <c r="F124" s="260" t="s">
        <v>471</v>
      </c>
      <c r="G124" s="234"/>
      <c r="H124" s="234"/>
      <c r="I124" s="234"/>
      <c r="J124" s="234"/>
      <c r="K124" s="235" t="s">
        <v>22</v>
      </c>
      <c r="L124" s="234"/>
      <c r="M124" s="234"/>
      <c r="N124" s="234"/>
      <c r="O124" s="234"/>
      <c r="P124" s="234"/>
      <c r="Q124" s="234"/>
      <c r="R124" s="238"/>
      <c r="T124" s="239"/>
      <c r="U124" s="234"/>
      <c r="V124" s="234"/>
      <c r="W124" s="234"/>
      <c r="X124" s="234"/>
      <c r="Y124" s="234"/>
      <c r="Z124" s="234"/>
      <c r="AA124" s="240"/>
      <c r="AT124" s="241" t="s">
        <v>170</v>
      </c>
      <c r="AU124" s="241" t="s">
        <v>118</v>
      </c>
      <c r="AV124" s="10" t="s">
        <v>87</v>
      </c>
      <c r="AW124" s="10" t="s">
        <v>37</v>
      </c>
      <c r="AX124" s="10" t="s">
        <v>79</v>
      </c>
      <c r="AY124" s="241" t="s">
        <v>162</v>
      </c>
    </row>
    <row r="125" spans="2:65" s="1" customFormat="1" ht="25.5" customHeight="1">
      <c r="B125" s="48"/>
      <c r="C125" s="222" t="s">
        <v>118</v>
      </c>
      <c r="D125" s="222" t="s">
        <v>163</v>
      </c>
      <c r="E125" s="223" t="s">
        <v>472</v>
      </c>
      <c r="F125" s="224" t="s">
        <v>473</v>
      </c>
      <c r="G125" s="224"/>
      <c r="H125" s="224"/>
      <c r="I125" s="224"/>
      <c r="J125" s="225" t="s">
        <v>175</v>
      </c>
      <c r="K125" s="226">
        <v>10.666</v>
      </c>
      <c r="L125" s="227">
        <v>0</v>
      </c>
      <c r="M125" s="228"/>
      <c r="N125" s="229">
        <f>ROUND(L125*K125,2)</f>
        <v>0</v>
      </c>
      <c r="O125" s="229"/>
      <c r="P125" s="229"/>
      <c r="Q125" s="229"/>
      <c r="R125" s="50"/>
      <c r="T125" s="230" t="s">
        <v>22</v>
      </c>
      <c r="U125" s="58" t="s">
        <v>44</v>
      </c>
      <c r="V125" s="49"/>
      <c r="W125" s="231">
        <f>V125*K125</f>
        <v>0</v>
      </c>
      <c r="X125" s="231">
        <v>0</v>
      </c>
      <c r="Y125" s="231">
        <f>X125*K125</f>
        <v>0</v>
      </c>
      <c r="Z125" s="231">
        <v>0</v>
      </c>
      <c r="AA125" s="232">
        <f>Z125*K125</f>
        <v>0</v>
      </c>
      <c r="AR125" s="24" t="s">
        <v>167</v>
      </c>
      <c r="AT125" s="24" t="s">
        <v>163</v>
      </c>
      <c r="AU125" s="24" t="s">
        <v>118</v>
      </c>
      <c r="AY125" s="24" t="s">
        <v>162</v>
      </c>
      <c r="BE125" s="144">
        <f>IF(U125="základní",N125,0)</f>
        <v>0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24" t="s">
        <v>87</v>
      </c>
      <c r="BK125" s="144">
        <f>ROUND(L125*K125,2)</f>
        <v>0</v>
      </c>
      <c r="BL125" s="24" t="s">
        <v>167</v>
      </c>
      <c r="BM125" s="24" t="s">
        <v>474</v>
      </c>
    </row>
    <row r="126" spans="2:51" s="11" customFormat="1" ht="16.5" customHeight="1">
      <c r="B126" s="242"/>
      <c r="C126" s="243"/>
      <c r="D126" s="243"/>
      <c r="E126" s="244" t="s">
        <v>22</v>
      </c>
      <c r="F126" s="269" t="s">
        <v>475</v>
      </c>
      <c r="G126" s="270"/>
      <c r="H126" s="270"/>
      <c r="I126" s="270"/>
      <c r="J126" s="243"/>
      <c r="K126" s="246">
        <v>10.666</v>
      </c>
      <c r="L126" s="243"/>
      <c r="M126" s="243"/>
      <c r="N126" s="243"/>
      <c r="O126" s="243"/>
      <c r="P126" s="243"/>
      <c r="Q126" s="243"/>
      <c r="R126" s="247"/>
      <c r="T126" s="248"/>
      <c r="U126" s="243"/>
      <c r="V126" s="243"/>
      <c r="W126" s="243"/>
      <c r="X126" s="243"/>
      <c r="Y126" s="243"/>
      <c r="Z126" s="243"/>
      <c r="AA126" s="249"/>
      <c r="AT126" s="250" t="s">
        <v>170</v>
      </c>
      <c r="AU126" s="250" t="s">
        <v>118</v>
      </c>
      <c r="AV126" s="11" t="s">
        <v>118</v>
      </c>
      <c r="AW126" s="11" t="s">
        <v>37</v>
      </c>
      <c r="AX126" s="11" t="s">
        <v>87</v>
      </c>
      <c r="AY126" s="250" t="s">
        <v>162</v>
      </c>
    </row>
    <row r="127" spans="2:51" s="10" customFormat="1" ht="25.5" customHeight="1">
      <c r="B127" s="233"/>
      <c r="C127" s="234"/>
      <c r="D127" s="234"/>
      <c r="E127" s="235" t="s">
        <v>22</v>
      </c>
      <c r="F127" s="260" t="s">
        <v>476</v>
      </c>
      <c r="G127" s="234"/>
      <c r="H127" s="234"/>
      <c r="I127" s="234"/>
      <c r="J127" s="234"/>
      <c r="K127" s="235" t="s">
        <v>22</v>
      </c>
      <c r="L127" s="234"/>
      <c r="M127" s="234"/>
      <c r="N127" s="234"/>
      <c r="O127" s="234"/>
      <c r="P127" s="234"/>
      <c r="Q127" s="234"/>
      <c r="R127" s="238"/>
      <c r="T127" s="239"/>
      <c r="U127" s="234"/>
      <c r="V127" s="234"/>
      <c r="W127" s="234"/>
      <c r="X127" s="234"/>
      <c r="Y127" s="234"/>
      <c r="Z127" s="234"/>
      <c r="AA127" s="240"/>
      <c r="AT127" s="241" t="s">
        <v>170</v>
      </c>
      <c r="AU127" s="241" t="s">
        <v>118</v>
      </c>
      <c r="AV127" s="10" t="s">
        <v>87</v>
      </c>
      <c r="AW127" s="10" t="s">
        <v>37</v>
      </c>
      <c r="AX127" s="10" t="s">
        <v>79</v>
      </c>
      <c r="AY127" s="241" t="s">
        <v>162</v>
      </c>
    </row>
    <row r="128" spans="2:65" s="1" customFormat="1" ht="25.5" customHeight="1">
      <c r="B128" s="48"/>
      <c r="C128" s="222" t="s">
        <v>181</v>
      </c>
      <c r="D128" s="222" t="s">
        <v>163</v>
      </c>
      <c r="E128" s="223" t="s">
        <v>477</v>
      </c>
      <c r="F128" s="224" t="s">
        <v>478</v>
      </c>
      <c r="G128" s="224"/>
      <c r="H128" s="224"/>
      <c r="I128" s="224"/>
      <c r="J128" s="225" t="s">
        <v>226</v>
      </c>
      <c r="K128" s="226">
        <v>14</v>
      </c>
      <c r="L128" s="227">
        <v>0</v>
      </c>
      <c r="M128" s="228"/>
      <c r="N128" s="229">
        <f>ROUND(L128*K128,2)</f>
        <v>0</v>
      </c>
      <c r="O128" s="229"/>
      <c r="P128" s="229"/>
      <c r="Q128" s="229"/>
      <c r="R128" s="50"/>
      <c r="T128" s="230" t="s">
        <v>22</v>
      </c>
      <c r="U128" s="58" t="s">
        <v>44</v>
      </c>
      <c r="V128" s="49"/>
      <c r="W128" s="231">
        <f>V128*K128</f>
        <v>0</v>
      </c>
      <c r="X128" s="231">
        <v>0</v>
      </c>
      <c r="Y128" s="231">
        <f>X128*K128</f>
        <v>0</v>
      </c>
      <c r="Z128" s="231">
        <v>0</v>
      </c>
      <c r="AA128" s="232">
        <f>Z128*K128</f>
        <v>0</v>
      </c>
      <c r="AR128" s="24" t="s">
        <v>167</v>
      </c>
      <c r="AT128" s="24" t="s">
        <v>163</v>
      </c>
      <c r="AU128" s="24" t="s">
        <v>118</v>
      </c>
      <c r="AY128" s="24" t="s">
        <v>162</v>
      </c>
      <c r="BE128" s="144">
        <f>IF(U128="základní",N128,0)</f>
        <v>0</v>
      </c>
      <c r="BF128" s="144">
        <f>IF(U128="snížená",N128,0)</f>
        <v>0</v>
      </c>
      <c r="BG128" s="144">
        <f>IF(U128="zákl. přenesená",N128,0)</f>
        <v>0</v>
      </c>
      <c r="BH128" s="144">
        <f>IF(U128="sníž. přenesená",N128,0)</f>
        <v>0</v>
      </c>
      <c r="BI128" s="144">
        <f>IF(U128="nulová",N128,0)</f>
        <v>0</v>
      </c>
      <c r="BJ128" s="24" t="s">
        <v>87</v>
      </c>
      <c r="BK128" s="144">
        <f>ROUND(L128*K128,2)</f>
        <v>0</v>
      </c>
      <c r="BL128" s="24" t="s">
        <v>167</v>
      </c>
      <c r="BM128" s="24" t="s">
        <v>479</v>
      </c>
    </row>
    <row r="129" spans="2:51" s="11" customFormat="1" ht="16.5" customHeight="1">
      <c r="B129" s="242"/>
      <c r="C129" s="243"/>
      <c r="D129" s="243"/>
      <c r="E129" s="244" t="s">
        <v>22</v>
      </c>
      <c r="F129" s="269" t="s">
        <v>253</v>
      </c>
      <c r="G129" s="270"/>
      <c r="H129" s="270"/>
      <c r="I129" s="270"/>
      <c r="J129" s="243"/>
      <c r="K129" s="246">
        <v>14</v>
      </c>
      <c r="L129" s="243"/>
      <c r="M129" s="243"/>
      <c r="N129" s="243"/>
      <c r="O129" s="243"/>
      <c r="P129" s="243"/>
      <c r="Q129" s="243"/>
      <c r="R129" s="247"/>
      <c r="T129" s="248"/>
      <c r="U129" s="243"/>
      <c r="V129" s="243"/>
      <c r="W129" s="243"/>
      <c r="X129" s="243"/>
      <c r="Y129" s="243"/>
      <c r="Z129" s="243"/>
      <c r="AA129" s="249"/>
      <c r="AT129" s="250" t="s">
        <v>170</v>
      </c>
      <c r="AU129" s="250" t="s">
        <v>118</v>
      </c>
      <c r="AV129" s="11" t="s">
        <v>118</v>
      </c>
      <c r="AW129" s="11" t="s">
        <v>37</v>
      </c>
      <c r="AX129" s="11" t="s">
        <v>87</v>
      </c>
      <c r="AY129" s="250" t="s">
        <v>162</v>
      </c>
    </row>
    <row r="130" spans="2:65" s="1" customFormat="1" ht="25.5" customHeight="1">
      <c r="B130" s="48"/>
      <c r="C130" s="222" t="s">
        <v>167</v>
      </c>
      <c r="D130" s="222" t="s">
        <v>163</v>
      </c>
      <c r="E130" s="223" t="s">
        <v>480</v>
      </c>
      <c r="F130" s="224" t="s">
        <v>481</v>
      </c>
      <c r="G130" s="224"/>
      <c r="H130" s="224"/>
      <c r="I130" s="224"/>
      <c r="J130" s="225" t="s">
        <v>226</v>
      </c>
      <c r="K130" s="226">
        <v>3</v>
      </c>
      <c r="L130" s="227">
        <v>0</v>
      </c>
      <c r="M130" s="228"/>
      <c r="N130" s="229">
        <f>ROUND(L130*K130,2)</f>
        <v>0</v>
      </c>
      <c r="O130" s="229"/>
      <c r="P130" s="229"/>
      <c r="Q130" s="229"/>
      <c r="R130" s="50"/>
      <c r="T130" s="230" t="s">
        <v>22</v>
      </c>
      <c r="U130" s="58" t="s">
        <v>44</v>
      </c>
      <c r="V130" s="49"/>
      <c r="W130" s="231">
        <f>V130*K130</f>
        <v>0</v>
      </c>
      <c r="X130" s="231">
        <v>0</v>
      </c>
      <c r="Y130" s="231">
        <f>X130*K130</f>
        <v>0</v>
      </c>
      <c r="Z130" s="231">
        <v>0</v>
      </c>
      <c r="AA130" s="232">
        <f>Z130*K130</f>
        <v>0</v>
      </c>
      <c r="AR130" s="24" t="s">
        <v>167</v>
      </c>
      <c r="AT130" s="24" t="s">
        <v>163</v>
      </c>
      <c r="AU130" s="24" t="s">
        <v>118</v>
      </c>
      <c r="AY130" s="24" t="s">
        <v>162</v>
      </c>
      <c r="BE130" s="144">
        <f>IF(U130="základní",N130,0)</f>
        <v>0</v>
      </c>
      <c r="BF130" s="144">
        <f>IF(U130="snížená",N130,0)</f>
        <v>0</v>
      </c>
      <c r="BG130" s="144">
        <f>IF(U130="zákl. přenesená",N130,0)</f>
        <v>0</v>
      </c>
      <c r="BH130" s="144">
        <f>IF(U130="sníž. přenesená",N130,0)</f>
        <v>0</v>
      </c>
      <c r="BI130" s="144">
        <f>IF(U130="nulová",N130,0)</f>
        <v>0</v>
      </c>
      <c r="BJ130" s="24" t="s">
        <v>87</v>
      </c>
      <c r="BK130" s="144">
        <f>ROUND(L130*K130,2)</f>
        <v>0</v>
      </c>
      <c r="BL130" s="24" t="s">
        <v>167</v>
      </c>
      <c r="BM130" s="24" t="s">
        <v>482</v>
      </c>
    </row>
    <row r="131" spans="2:51" s="11" customFormat="1" ht="16.5" customHeight="1">
      <c r="B131" s="242"/>
      <c r="C131" s="243"/>
      <c r="D131" s="243"/>
      <c r="E131" s="244" t="s">
        <v>22</v>
      </c>
      <c r="F131" s="269" t="s">
        <v>181</v>
      </c>
      <c r="G131" s="270"/>
      <c r="H131" s="270"/>
      <c r="I131" s="270"/>
      <c r="J131" s="243"/>
      <c r="K131" s="246">
        <v>3</v>
      </c>
      <c r="L131" s="243"/>
      <c r="M131" s="243"/>
      <c r="N131" s="243"/>
      <c r="O131" s="243"/>
      <c r="P131" s="243"/>
      <c r="Q131" s="243"/>
      <c r="R131" s="247"/>
      <c r="T131" s="248"/>
      <c r="U131" s="243"/>
      <c r="V131" s="243"/>
      <c r="W131" s="243"/>
      <c r="X131" s="243"/>
      <c r="Y131" s="243"/>
      <c r="Z131" s="243"/>
      <c r="AA131" s="249"/>
      <c r="AT131" s="250" t="s">
        <v>170</v>
      </c>
      <c r="AU131" s="250" t="s">
        <v>118</v>
      </c>
      <c r="AV131" s="11" t="s">
        <v>118</v>
      </c>
      <c r="AW131" s="11" t="s">
        <v>37</v>
      </c>
      <c r="AX131" s="11" t="s">
        <v>87</v>
      </c>
      <c r="AY131" s="250" t="s">
        <v>162</v>
      </c>
    </row>
    <row r="132" spans="2:65" s="1" customFormat="1" ht="25.5" customHeight="1">
      <c r="B132" s="48"/>
      <c r="C132" s="222" t="s">
        <v>193</v>
      </c>
      <c r="D132" s="222" t="s">
        <v>163</v>
      </c>
      <c r="E132" s="223" t="s">
        <v>483</v>
      </c>
      <c r="F132" s="224" t="s">
        <v>484</v>
      </c>
      <c r="G132" s="224"/>
      <c r="H132" s="224"/>
      <c r="I132" s="224"/>
      <c r="J132" s="225" t="s">
        <v>226</v>
      </c>
      <c r="K132" s="226">
        <v>1</v>
      </c>
      <c r="L132" s="227">
        <v>0</v>
      </c>
      <c r="M132" s="228"/>
      <c r="N132" s="229">
        <f>ROUND(L132*K132,2)</f>
        <v>0</v>
      </c>
      <c r="O132" s="229"/>
      <c r="P132" s="229"/>
      <c r="Q132" s="229"/>
      <c r="R132" s="50"/>
      <c r="T132" s="230" t="s">
        <v>22</v>
      </c>
      <c r="U132" s="58" t="s">
        <v>44</v>
      </c>
      <c r="V132" s="49"/>
      <c r="W132" s="231">
        <f>V132*K132</f>
        <v>0</v>
      </c>
      <c r="X132" s="231">
        <v>0</v>
      </c>
      <c r="Y132" s="231">
        <f>X132*K132</f>
        <v>0</v>
      </c>
      <c r="Z132" s="231">
        <v>0</v>
      </c>
      <c r="AA132" s="232">
        <f>Z132*K132</f>
        <v>0</v>
      </c>
      <c r="AR132" s="24" t="s">
        <v>167</v>
      </c>
      <c r="AT132" s="24" t="s">
        <v>163</v>
      </c>
      <c r="AU132" s="24" t="s">
        <v>118</v>
      </c>
      <c r="AY132" s="24" t="s">
        <v>162</v>
      </c>
      <c r="BE132" s="144">
        <f>IF(U132="základní",N132,0)</f>
        <v>0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24" t="s">
        <v>87</v>
      </c>
      <c r="BK132" s="144">
        <f>ROUND(L132*K132,2)</f>
        <v>0</v>
      </c>
      <c r="BL132" s="24" t="s">
        <v>167</v>
      </c>
      <c r="BM132" s="24" t="s">
        <v>485</v>
      </c>
    </row>
    <row r="133" spans="2:51" s="11" customFormat="1" ht="16.5" customHeight="1">
      <c r="B133" s="242"/>
      <c r="C133" s="243"/>
      <c r="D133" s="243"/>
      <c r="E133" s="244" t="s">
        <v>22</v>
      </c>
      <c r="F133" s="269" t="s">
        <v>87</v>
      </c>
      <c r="G133" s="270"/>
      <c r="H133" s="270"/>
      <c r="I133" s="270"/>
      <c r="J133" s="243"/>
      <c r="K133" s="246">
        <v>1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170</v>
      </c>
      <c r="AU133" s="250" t="s">
        <v>118</v>
      </c>
      <c r="AV133" s="11" t="s">
        <v>118</v>
      </c>
      <c r="AW133" s="11" t="s">
        <v>37</v>
      </c>
      <c r="AX133" s="11" t="s">
        <v>87</v>
      </c>
      <c r="AY133" s="250" t="s">
        <v>162</v>
      </c>
    </row>
    <row r="134" spans="2:65" s="1" customFormat="1" ht="25.5" customHeight="1">
      <c r="B134" s="48"/>
      <c r="C134" s="222" t="s">
        <v>199</v>
      </c>
      <c r="D134" s="222" t="s">
        <v>163</v>
      </c>
      <c r="E134" s="223" t="s">
        <v>486</v>
      </c>
      <c r="F134" s="224" t="s">
        <v>487</v>
      </c>
      <c r="G134" s="224"/>
      <c r="H134" s="224"/>
      <c r="I134" s="224"/>
      <c r="J134" s="225" t="s">
        <v>226</v>
      </c>
      <c r="K134" s="226">
        <v>1</v>
      </c>
      <c r="L134" s="227">
        <v>0</v>
      </c>
      <c r="M134" s="228"/>
      <c r="N134" s="229">
        <f>ROUND(L134*K134,2)</f>
        <v>0</v>
      </c>
      <c r="O134" s="229"/>
      <c r="P134" s="229"/>
      <c r="Q134" s="229"/>
      <c r="R134" s="50"/>
      <c r="T134" s="230" t="s">
        <v>22</v>
      </c>
      <c r="U134" s="58" t="s">
        <v>44</v>
      </c>
      <c r="V134" s="49"/>
      <c r="W134" s="231">
        <f>V134*K134</f>
        <v>0</v>
      </c>
      <c r="X134" s="231">
        <v>0</v>
      </c>
      <c r="Y134" s="231">
        <f>X134*K134</f>
        <v>0</v>
      </c>
      <c r="Z134" s="231">
        <v>0</v>
      </c>
      <c r="AA134" s="232">
        <f>Z134*K134</f>
        <v>0</v>
      </c>
      <c r="AR134" s="24" t="s">
        <v>167</v>
      </c>
      <c r="AT134" s="24" t="s">
        <v>163</v>
      </c>
      <c r="AU134" s="24" t="s">
        <v>118</v>
      </c>
      <c r="AY134" s="24" t="s">
        <v>162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4" t="s">
        <v>87</v>
      </c>
      <c r="BK134" s="144">
        <f>ROUND(L134*K134,2)</f>
        <v>0</v>
      </c>
      <c r="BL134" s="24" t="s">
        <v>167</v>
      </c>
      <c r="BM134" s="24" t="s">
        <v>488</v>
      </c>
    </row>
    <row r="135" spans="2:51" s="11" customFormat="1" ht="16.5" customHeight="1">
      <c r="B135" s="242"/>
      <c r="C135" s="243"/>
      <c r="D135" s="243"/>
      <c r="E135" s="244" t="s">
        <v>22</v>
      </c>
      <c r="F135" s="269" t="s">
        <v>87</v>
      </c>
      <c r="G135" s="270"/>
      <c r="H135" s="270"/>
      <c r="I135" s="270"/>
      <c r="J135" s="243"/>
      <c r="K135" s="246">
        <v>1</v>
      </c>
      <c r="L135" s="243"/>
      <c r="M135" s="243"/>
      <c r="N135" s="243"/>
      <c r="O135" s="243"/>
      <c r="P135" s="243"/>
      <c r="Q135" s="243"/>
      <c r="R135" s="247"/>
      <c r="T135" s="248"/>
      <c r="U135" s="243"/>
      <c r="V135" s="243"/>
      <c r="W135" s="243"/>
      <c r="X135" s="243"/>
      <c r="Y135" s="243"/>
      <c r="Z135" s="243"/>
      <c r="AA135" s="249"/>
      <c r="AT135" s="250" t="s">
        <v>170</v>
      </c>
      <c r="AU135" s="250" t="s">
        <v>118</v>
      </c>
      <c r="AV135" s="11" t="s">
        <v>118</v>
      </c>
      <c r="AW135" s="11" t="s">
        <v>37</v>
      </c>
      <c r="AX135" s="11" t="s">
        <v>87</v>
      </c>
      <c r="AY135" s="250" t="s">
        <v>162</v>
      </c>
    </row>
    <row r="136" spans="2:65" s="1" customFormat="1" ht="25.5" customHeight="1">
      <c r="B136" s="48"/>
      <c r="C136" s="222" t="s">
        <v>204</v>
      </c>
      <c r="D136" s="222" t="s">
        <v>163</v>
      </c>
      <c r="E136" s="223" t="s">
        <v>489</v>
      </c>
      <c r="F136" s="224" t="s">
        <v>490</v>
      </c>
      <c r="G136" s="224"/>
      <c r="H136" s="224"/>
      <c r="I136" s="224"/>
      <c r="J136" s="225" t="s">
        <v>226</v>
      </c>
      <c r="K136" s="226">
        <v>1</v>
      </c>
      <c r="L136" s="227">
        <v>0</v>
      </c>
      <c r="M136" s="228"/>
      <c r="N136" s="229">
        <f>ROUND(L136*K136,2)</f>
        <v>0</v>
      </c>
      <c r="O136" s="229"/>
      <c r="P136" s="229"/>
      <c r="Q136" s="229"/>
      <c r="R136" s="50"/>
      <c r="T136" s="230" t="s">
        <v>22</v>
      </c>
      <c r="U136" s="58" t="s">
        <v>44</v>
      </c>
      <c r="V136" s="49"/>
      <c r="W136" s="231">
        <f>V136*K136</f>
        <v>0</v>
      </c>
      <c r="X136" s="231">
        <v>0</v>
      </c>
      <c r="Y136" s="231">
        <f>X136*K136</f>
        <v>0</v>
      </c>
      <c r="Z136" s="231">
        <v>0</v>
      </c>
      <c r="AA136" s="232">
        <f>Z136*K136</f>
        <v>0</v>
      </c>
      <c r="AR136" s="24" t="s">
        <v>167</v>
      </c>
      <c r="AT136" s="24" t="s">
        <v>163</v>
      </c>
      <c r="AU136" s="24" t="s">
        <v>118</v>
      </c>
      <c r="AY136" s="24" t="s">
        <v>162</v>
      </c>
      <c r="BE136" s="144">
        <f>IF(U136="základní",N136,0)</f>
        <v>0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24" t="s">
        <v>87</v>
      </c>
      <c r="BK136" s="144">
        <f>ROUND(L136*K136,2)</f>
        <v>0</v>
      </c>
      <c r="BL136" s="24" t="s">
        <v>167</v>
      </c>
      <c r="BM136" s="24" t="s">
        <v>491</v>
      </c>
    </row>
    <row r="137" spans="2:51" s="11" customFormat="1" ht="16.5" customHeight="1">
      <c r="B137" s="242"/>
      <c r="C137" s="243"/>
      <c r="D137" s="243"/>
      <c r="E137" s="244" t="s">
        <v>22</v>
      </c>
      <c r="F137" s="269" t="s">
        <v>87</v>
      </c>
      <c r="G137" s="270"/>
      <c r="H137" s="270"/>
      <c r="I137" s="270"/>
      <c r="J137" s="243"/>
      <c r="K137" s="246">
        <v>1</v>
      </c>
      <c r="L137" s="243"/>
      <c r="M137" s="243"/>
      <c r="N137" s="243"/>
      <c r="O137" s="243"/>
      <c r="P137" s="243"/>
      <c r="Q137" s="243"/>
      <c r="R137" s="247"/>
      <c r="T137" s="248"/>
      <c r="U137" s="243"/>
      <c r="V137" s="243"/>
      <c r="W137" s="243"/>
      <c r="X137" s="243"/>
      <c r="Y137" s="243"/>
      <c r="Z137" s="243"/>
      <c r="AA137" s="249"/>
      <c r="AT137" s="250" t="s">
        <v>170</v>
      </c>
      <c r="AU137" s="250" t="s">
        <v>118</v>
      </c>
      <c r="AV137" s="11" t="s">
        <v>118</v>
      </c>
      <c r="AW137" s="11" t="s">
        <v>37</v>
      </c>
      <c r="AX137" s="11" t="s">
        <v>87</v>
      </c>
      <c r="AY137" s="250" t="s">
        <v>162</v>
      </c>
    </row>
    <row r="138" spans="2:65" s="1" customFormat="1" ht="16.5" customHeight="1">
      <c r="B138" s="48"/>
      <c r="C138" s="222" t="s">
        <v>209</v>
      </c>
      <c r="D138" s="222" t="s">
        <v>163</v>
      </c>
      <c r="E138" s="223" t="s">
        <v>492</v>
      </c>
      <c r="F138" s="224" t="s">
        <v>493</v>
      </c>
      <c r="G138" s="224"/>
      <c r="H138" s="224"/>
      <c r="I138" s="224"/>
      <c r="J138" s="225" t="s">
        <v>226</v>
      </c>
      <c r="K138" s="226">
        <v>14</v>
      </c>
      <c r="L138" s="227">
        <v>0</v>
      </c>
      <c r="M138" s="228"/>
      <c r="N138" s="229">
        <f>ROUND(L138*K138,2)</f>
        <v>0</v>
      </c>
      <c r="O138" s="229"/>
      <c r="P138" s="229"/>
      <c r="Q138" s="229"/>
      <c r="R138" s="50"/>
      <c r="T138" s="230" t="s">
        <v>22</v>
      </c>
      <c r="U138" s="58" t="s">
        <v>44</v>
      </c>
      <c r="V138" s="49"/>
      <c r="W138" s="231">
        <f>V138*K138</f>
        <v>0</v>
      </c>
      <c r="X138" s="231">
        <v>5E-05</v>
      </c>
      <c r="Y138" s="231">
        <f>X138*K138</f>
        <v>0.0007</v>
      </c>
      <c r="Z138" s="231">
        <v>0</v>
      </c>
      <c r="AA138" s="232">
        <f>Z138*K138</f>
        <v>0</v>
      </c>
      <c r="AR138" s="24" t="s">
        <v>167</v>
      </c>
      <c r="AT138" s="24" t="s">
        <v>163</v>
      </c>
      <c r="AU138" s="24" t="s">
        <v>118</v>
      </c>
      <c r="AY138" s="24" t="s">
        <v>162</v>
      </c>
      <c r="BE138" s="144">
        <f>IF(U138="základní",N138,0)</f>
        <v>0</v>
      </c>
      <c r="BF138" s="144">
        <f>IF(U138="snížená",N138,0)</f>
        <v>0</v>
      </c>
      <c r="BG138" s="144">
        <f>IF(U138="zákl. přenesená",N138,0)</f>
        <v>0</v>
      </c>
      <c r="BH138" s="144">
        <f>IF(U138="sníž. přenesená",N138,0)</f>
        <v>0</v>
      </c>
      <c r="BI138" s="144">
        <f>IF(U138="nulová",N138,0)</f>
        <v>0</v>
      </c>
      <c r="BJ138" s="24" t="s">
        <v>87</v>
      </c>
      <c r="BK138" s="144">
        <f>ROUND(L138*K138,2)</f>
        <v>0</v>
      </c>
      <c r="BL138" s="24" t="s">
        <v>167</v>
      </c>
      <c r="BM138" s="24" t="s">
        <v>494</v>
      </c>
    </row>
    <row r="139" spans="2:51" s="11" customFormat="1" ht="16.5" customHeight="1">
      <c r="B139" s="242"/>
      <c r="C139" s="243"/>
      <c r="D139" s="243"/>
      <c r="E139" s="244" t="s">
        <v>22</v>
      </c>
      <c r="F139" s="269" t="s">
        <v>253</v>
      </c>
      <c r="G139" s="270"/>
      <c r="H139" s="270"/>
      <c r="I139" s="270"/>
      <c r="J139" s="243"/>
      <c r="K139" s="246">
        <v>14</v>
      </c>
      <c r="L139" s="243"/>
      <c r="M139" s="243"/>
      <c r="N139" s="243"/>
      <c r="O139" s="243"/>
      <c r="P139" s="243"/>
      <c r="Q139" s="243"/>
      <c r="R139" s="247"/>
      <c r="T139" s="248"/>
      <c r="U139" s="243"/>
      <c r="V139" s="243"/>
      <c r="W139" s="243"/>
      <c r="X139" s="243"/>
      <c r="Y139" s="243"/>
      <c r="Z139" s="243"/>
      <c r="AA139" s="249"/>
      <c r="AT139" s="250" t="s">
        <v>170</v>
      </c>
      <c r="AU139" s="250" t="s">
        <v>118</v>
      </c>
      <c r="AV139" s="11" t="s">
        <v>118</v>
      </c>
      <c r="AW139" s="11" t="s">
        <v>37</v>
      </c>
      <c r="AX139" s="11" t="s">
        <v>87</v>
      </c>
      <c r="AY139" s="250" t="s">
        <v>162</v>
      </c>
    </row>
    <row r="140" spans="2:65" s="1" customFormat="1" ht="16.5" customHeight="1">
      <c r="B140" s="48"/>
      <c r="C140" s="222" t="s">
        <v>214</v>
      </c>
      <c r="D140" s="222" t="s">
        <v>163</v>
      </c>
      <c r="E140" s="223" t="s">
        <v>495</v>
      </c>
      <c r="F140" s="224" t="s">
        <v>496</v>
      </c>
      <c r="G140" s="224"/>
      <c r="H140" s="224"/>
      <c r="I140" s="224"/>
      <c r="J140" s="225" t="s">
        <v>226</v>
      </c>
      <c r="K140" s="226">
        <v>3</v>
      </c>
      <c r="L140" s="227">
        <v>0</v>
      </c>
      <c r="M140" s="228"/>
      <c r="N140" s="229">
        <f>ROUND(L140*K140,2)</f>
        <v>0</v>
      </c>
      <c r="O140" s="229"/>
      <c r="P140" s="229"/>
      <c r="Q140" s="229"/>
      <c r="R140" s="50"/>
      <c r="T140" s="230" t="s">
        <v>22</v>
      </c>
      <c r="U140" s="58" t="s">
        <v>44</v>
      </c>
      <c r="V140" s="49"/>
      <c r="W140" s="231">
        <f>V140*K140</f>
        <v>0</v>
      </c>
      <c r="X140" s="231">
        <v>5E-05</v>
      </c>
      <c r="Y140" s="231">
        <f>X140*K140</f>
        <v>0.00015000000000000001</v>
      </c>
      <c r="Z140" s="231">
        <v>0</v>
      </c>
      <c r="AA140" s="232">
        <f>Z140*K140</f>
        <v>0</v>
      </c>
      <c r="AR140" s="24" t="s">
        <v>167</v>
      </c>
      <c r="AT140" s="24" t="s">
        <v>163</v>
      </c>
      <c r="AU140" s="24" t="s">
        <v>118</v>
      </c>
      <c r="AY140" s="24" t="s">
        <v>162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4" t="s">
        <v>87</v>
      </c>
      <c r="BK140" s="144">
        <f>ROUND(L140*K140,2)</f>
        <v>0</v>
      </c>
      <c r="BL140" s="24" t="s">
        <v>167</v>
      </c>
      <c r="BM140" s="24" t="s">
        <v>497</v>
      </c>
    </row>
    <row r="141" spans="2:51" s="11" customFormat="1" ht="16.5" customHeight="1">
      <c r="B141" s="242"/>
      <c r="C141" s="243"/>
      <c r="D141" s="243"/>
      <c r="E141" s="244" t="s">
        <v>22</v>
      </c>
      <c r="F141" s="269" t="s">
        <v>181</v>
      </c>
      <c r="G141" s="270"/>
      <c r="H141" s="270"/>
      <c r="I141" s="270"/>
      <c r="J141" s="243"/>
      <c r="K141" s="246">
        <v>3</v>
      </c>
      <c r="L141" s="243"/>
      <c r="M141" s="243"/>
      <c r="N141" s="243"/>
      <c r="O141" s="243"/>
      <c r="P141" s="243"/>
      <c r="Q141" s="243"/>
      <c r="R141" s="247"/>
      <c r="T141" s="248"/>
      <c r="U141" s="243"/>
      <c r="V141" s="243"/>
      <c r="W141" s="243"/>
      <c r="X141" s="243"/>
      <c r="Y141" s="243"/>
      <c r="Z141" s="243"/>
      <c r="AA141" s="249"/>
      <c r="AT141" s="250" t="s">
        <v>170</v>
      </c>
      <c r="AU141" s="250" t="s">
        <v>118</v>
      </c>
      <c r="AV141" s="11" t="s">
        <v>118</v>
      </c>
      <c r="AW141" s="11" t="s">
        <v>37</v>
      </c>
      <c r="AX141" s="11" t="s">
        <v>87</v>
      </c>
      <c r="AY141" s="250" t="s">
        <v>162</v>
      </c>
    </row>
    <row r="142" spans="2:65" s="1" customFormat="1" ht="16.5" customHeight="1">
      <c r="B142" s="48"/>
      <c r="C142" s="222" t="s">
        <v>222</v>
      </c>
      <c r="D142" s="222" t="s">
        <v>163</v>
      </c>
      <c r="E142" s="223" t="s">
        <v>498</v>
      </c>
      <c r="F142" s="224" t="s">
        <v>499</v>
      </c>
      <c r="G142" s="224"/>
      <c r="H142" s="224"/>
      <c r="I142" s="224"/>
      <c r="J142" s="225" t="s">
        <v>226</v>
      </c>
      <c r="K142" s="226">
        <v>1</v>
      </c>
      <c r="L142" s="227">
        <v>0</v>
      </c>
      <c r="M142" s="228"/>
      <c r="N142" s="229">
        <f>ROUND(L142*K142,2)</f>
        <v>0</v>
      </c>
      <c r="O142" s="229"/>
      <c r="P142" s="229"/>
      <c r="Q142" s="229"/>
      <c r="R142" s="50"/>
      <c r="T142" s="230" t="s">
        <v>22</v>
      </c>
      <c r="U142" s="58" t="s">
        <v>44</v>
      </c>
      <c r="V142" s="49"/>
      <c r="W142" s="231">
        <f>V142*K142</f>
        <v>0</v>
      </c>
      <c r="X142" s="231">
        <v>9E-05</v>
      </c>
      <c r="Y142" s="231">
        <f>X142*K142</f>
        <v>9E-05</v>
      </c>
      <c r="Z142" s="231">
        <v>0</v>
      </c>
      <c r="AA142" s="232">
        <f>Z142*K142</f>
        <v>0</v>
      </c>
      <c r="AR142" s="24" t="s">
        <v>167</v>
      </c>
      <c r="AT142" s="24" t="s">
        <v>163</v>
      </c>
      <c r="AU142" s="24" t="s">
        <v>118</v>
      </c>
      <c r="AY142" s="24" t="s">
        <v>162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4" t="s">
        <v>87</v>
      </c>
      <c r="BK142" s="144">
        <f>ROUND(L142*K142,2)</f>
        <v>0</v>
      </c>
      <c r="BL142" s="24" t="s">
        <v>167</v>
      </c>
      <c r="BM142" s="24" t="s">
        <v>500</v>
      </c>
    </row>
    <row r="143" spans="2:51" s="11" customFormat="1" ht="16.5" customHeight="1">
      <c r="B143" s="242"/>
      <c r="C143" s="243"/>
      <c r="D143" s="243"/>
      <c r="E143" s="244" t="s">
        <v>22</v>
      </c>
      <c r="F143" s="269" t="s">
        <v>87</v>
      </c>
      <c r="G143" s="270"/>
      <c r="H143" s="270"/>
      <c r="I143" s="270"/>
      <c r="J143" s="243"/>
      <c r="K143" s="246">
        <v>1</v>
      </c>
      <c r="L143" s="243"/>
      <c r="M143" s="243"/>
      <c r="N143" s="243"/>
      <c r="O143" s="243"/>
      <c r="P143" s="243"/>
      <c r="Q143" s="243"/>
      <c r="R143" s="247"/>
      <c r="T143" s="248"/>
      <c r="U143" s="243"/>
      <c r="V143" s="243"/>
      <c r="W143" s="243"/>
      <c r="X143" s="243"/>
      <c r="Y143" s="243"/>
      <c r="Z143" s="243"/>
      <c r="AA143" s="249"/>
      <c r="AT143" s="250" t="s">
        <v>170</v>
      </c>
      <c r="AU143" s="250" t="s">
        <v>118</v>
      </c>
      <c r="AV143" s="11" t="s">
        <v>118</v>
      </c>
      <c r="AW143" s="11" t="s">
        <v>37</v>
      </c>
      <c r="AX143" s="11" t="s">
        <v>87</v>
      </c>
      <c r="AY143" s="250" t="s">
        <v>162</v>
      </c>
    </row>
    <row r="144" spans="2:65" s="1" customFormat="1" ht="16.5" customHeight="1">
      <c r="B144" s="48"/>
      <c r="C144" s="222" t="s">
        <v>233</v>
      </c>
      <c r="D144" s="222" t="s">
        <v>163</v>
      </c>
      <c r="E144" s="223" t="s">
        <v>501</v>
      </c>
      <c r="F144" s="224" t="s">
        <v>502</v>
      </c>
      <c r="G144" s="224"/>
      <c r="H144" s="224"/>
      <c r="I144" s="224"/>
      <c r="J144" s="225" t="s">
        <v>226</v>
      </c>
      <c r="K144" s="226">
        <v>1</v>
      </c>
      <c r="L144" s="227">
        <v>0</v>
      </c>
      <c r="M144" s="228"/>
      <c r="N144" s="229">
        <f>ROUND(L144*K144,2)</f>
        <v>0</v>
      </c>
      <c r="O144" s="229"/>
      <c r="P144" s="229"/>
      <c r="Q144" s="229"/>
      <c r="R144" s="50"/>
      <c r="T144" s="230" t="s">
        <v>22</v>
      </c>
      <c r="U144" s="58" t="s">
        <v>44</v>
      </c>
      <c r="V144" s="49"/>
      <c r="W144" s="231">
        <f>V144*K144</f>
        <v>0</v>
      </c>
      <c r="X144" s="231">
        <v>9E-05</v>
      </c>
      <c r="Y144" s="231">
        <f>X144*K144</f>
        <v>9E-05</v>
      </c>
      <c r="Z144" s="231">
        <v>0</v>
      </c>
      <c r="AA144" s="232">
        <f>Z144*K144</f>
        <v>0</v>
      </c>
      <c r="AR144" s="24" t="s">
        <v>167</v>
      </c>
      <c r="AT144" s="24" t="s">
        <v>163</v>
      </c>
      <c r="AU144" s="24" t="s">
        <v>118</v>
      </c>
      <c r="AY144" s="24" t="s">
        <v>162</v>
      </c>
      <c r="BE144" s="144">
        <f>IF(U144="základní",N144,0)</f>
        <v>0</v>
      </c>
      <c r="BF144" s="144">
        <f>IF(U144="snížená",N144,0)</f>
        <v>0</v>
      </c>
      <c r="BG144" s="144">
        <f>IF(U144="zákl. přenesená",N144,0)</f>
        <v>0</v>
      </c>
      <c r="BH144" s="144">
        <f>IF(U144="sníž. přenesená",N144,0)</f>
        <v>0</v>
      </c>
      <c r="BI144" s="144">
        <f>IF(U144="nulová",N144,0)</f>
        <v>0</v>
      </c>
      <c r="BJ144" s="24" t="s">
        <v>87</v>
      </c>
      <c r="BK144" s="144">
        <f>ROUND(L144*K144,2)</f>
        <v>0</v>
      </c>
      <c r="BL144" s="24" t="s">
        <v>167</v>
      </c>
      <c r="BM144" s="24" t="s">
        <v>503</v>
      </c>
    </row>
    <row r="145" spans="2:51" s="11" customFormat="1" ht="16.5" customHeight="1">
      <c r="B145" s="242"/>
      <c r="C145" s="243"/>
      <c r="D145" s="243"/>
      <c r="E145" s="244" t="s">
        <v>22</v>
      </c>
      <c r="F145" s="269" t="s">
        <v>87</v>
      </c>
      <c r="G145" s="270"/>
      <c r="H145" s="270"/>
      <c r="I145" s="270"/>
      <c r="J145" s="243"/>
      <c r="K145" s="246">
        <v>1</v>
      </c>
      <c r="L145" s="243"/>
      <c r="M145" s="243"/>
      <c r="N145" s="243"/>
      <c r="O145" s="243"/>
      <c r="P145" s="243"/>
      <c r="Q145" s="243"/>
      <c r="R145" s="247"/>
      <c r="T145" s="248"/>
      <c r="U145" s="243"/>
      <c r="V145" s="243"/>
      <c r="W145" s="243"/>
      <c r="X145" s="243"/>
      <c r="Y145" s="243"/>
      <c r="Z145" s="243"/>
      <c r="AA145" s="249"/>
      <c r="AT145" s="250" t="s">
        <v>170</v>
      </c>
      <c r="AU145" s="250" t="s">
        <v>118</v>
      </c>
      <c r="AV145" s="11" t="s">
        <v>118</v>
      </c>
      <c r="AW145" s="11" t="s">
        <v>37</v>
      </c>
      <c r="AX145" s="11" t="s">
        <v>87</v>
      </c>
      <c r="AY145" s="250" t="s">
        <v>162</v>
      </c>
    </row>
    <row r="146" spans="2:65" s="1" customFormat="1" ht="16.5" customHeight="1">
      <c r="B146" s="48"/>
      <c r="C146" s="222" t="s">
        <v>240</v>
      </c>
      <c r="D146" s="222" t="s">
        <v>163</v>
      </c>
      <c r="E146" s="223" t="s">
        <v>504</v>
      </c>
      <c r="F146" s="224" t="s">
        <v>505</v>
      </c>
      <c r="G146" s="224"/>
      <c r="H146" s="224"/>
      <c r="I146" s="224"/>
      <c r="J146" s="225" t="s">
        <v>226</v>
      </c>
      <c r="K146" s="226">
        <v>1</v>
      </c>
      <c r="L146" s="227">
        <v>0</v>
      </c>
      <c r="M146" s="228"/>
      <c r="N146" s="229">
        <f>ROUND(L146*K146,2)</f>
        <v>0</v>
      </c>
      <c r="O146" s="229"/>
      <c r="P146" s="229"/>
      <c r="Q146" s="229"/>
      <c r="R146" s="50"/>
      <c r="T146" s="230" t="s">
        <v>22</v>
      </c>
      <c r="U146" s="58" t="s">
        <v>44</v>
      </c>
      <c r="V146" s="49"/>
      <c r="W146" s="231">
        <f>V146*K146</f>
        <v>0</v>
      </c>
      <c r="X146" s="231">
        <v>9E-05</v>
      </c>
      <c r="Y146" s="231">
        <f>X146*K146</f>
        <v>9E-05</v>
      </c>
      <c r="Z146" s="231">
        <v>0</v>
      </c>
      <c r="AA146" s="232">
        <f>Z146*K146</f>
        <v>0</v>
      </c>
      <c r="AR146" s="24" t="s">
        <v>167</v>
      </c>
      <c r="AT146" s="24" t="s">
        <v>163</v>
      </c>
      <c r="AU146" s="24" t="s">
        <v>118</v>
      </c>
      <c r="AY146" s="24" t="s">
        <v>162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87</v>
      </c>
      <c r="BK146" s="144">
        <f>ROUND(L146*K146,2)</f>
        <v>0</v>
      </c>
      <c r="BL146" s="24" t="s">
        <v>167</v>
      </c>
      <c r="BM146" s="24" t="s">
        <v>506</v>
      </c>
    </row>
    <row r="147" spans="2:51" s="11" customFormat="1" ht="16.5" customHeight="1">
      <c r="B147" s="242"/>
      <c r="C147" s="243"/>
      <c r="D147" s="243"/>
      <c r="E147" s="244" t="s">
        <v>22</v>
      </c>
      <c r="F147" s="269" t="s">
        <v>87</v>
      </c>
      <c r="G147" s="270"/>
      <c r="H147" s="270"/>
      <c r="I147" s="270"/>
      <c r="J147" s="243"/>
      <c r="K147" s="246">
        <v>1</v>
      </c>
      <c r="L147" s="243"/>
      <c r="M147" s="243"/>
      <c r="N147" s="243"/>
      <c r="O147" s="243"/>
      <c r="P147" s="243"/>
      <c r="Q147" s="243"/>
      <c r="R147" s="247"/>
      <c r="T147" s="248"/>
      <c r="U147" s="243"/>
      <c r="V147" s="243"/>
      <c r="W147" s="243"/>
      <c r="X147" s="243"/>
      <c r="Y147" s="243"/>
      <c r="Z147" s="243"/>
      <c r="AA147" s="249"/>
      <c r="AT147" s="250" t="s">
        <v>170</v>
      </c>
      <c r="AU147" s="250" t="s">
        <v>118</v>
      </c>
      <c r="AV147" s="11" t="s">
        <v>118</v>
      </c>
      <c r="AW147" s="11" t="s">
        <v>37</v>
      </c>
      <c r="AX147" s="11" t="s">
        <v>87</v>
      </c>
      <c r="AY147" s="250" t="s">
        <v>162</v>
      </c>
    </row>
    <row r="148" spans="2:65" s="1" customFormat="1" ht="38.25" customHeight="1">
      <c r="B148" s="48"/>
      <c r="C148" s="222" t="s">
        <v>247</v>
      </c>
      <c r="D148" s="222" t="s">
        <v>163</v>
      </c>
      <c r="E148" s="223" t="s">
        <v>507</v>
      </c>
      <c r="F148" s="224" t="s">
        <v>508</v>
      </c>
      <c r="G148" s="224"/>
      <c r="H148" s="224"/>
      <c r="I148" s="224"/>
      <c r="J148" s="225" t="s">
        <v>226</v>
      </c>
      <c r="K148" s="226">
        <v>40</v>
      </c>
      <c r="L148" s="227">
        <v>0</v>
      </c>
      <c r="M148" s="228"/>
      <c r="N148" s="229">
        <f>ROUND(L148*K148,2)</f>
        <v>0</v>
      </c>
      <c r="O148" s="229"/>
      <c r="P148" s="229"/>
      <c r="Q148" s="229"/>
      <c r="R148" s="50"/>
      <c r="T148" s="230" t="s">
        <v>22</v>
      </c>
      <c r="U148" s="58" t="s">
        <v>44</v>
      </c>
      <c r="V148" s="49"/>
      <c r="W148" s="231">
        <f>V148*K148</f>
        <v>0</v>
      </c>
      <c r="X148" s="231">
        <v>0</v>
      </c>
      <c r="Y148" s="231">
        <f>X148*K148</f>
        <v>0</v>
      </c>
      <c r="Z148" s="231">
        <v>0</v>
      </c>
      <c r="AA148" s="232">
        <f>Z148*K148</f>
        <v>0</v>
      </c>
      <c r="AR148" s="24" t="s">
        <v>167</v>
      </c>
      <c r="AT148" s="24" t="s">
        <v>163</v>
      </c>
      <c r="AU148" s="24" t="s">
        <v>118</v>
      </c>
      <c r="AY148" s="24" t="s">
        <v>162</v>
      </c>
      <c r="BE148" s="144">
        <f>IF(U148="základní",N148,0)</f>
        <v>0</v>
      </c>
      <c r="BF148" s="144">
        <f>IF(U148="snížená",N148,0)</f>
        <v>0</v>
      </c>
      <c r="BG148" s="144">
        <f>IF(U148="zákl. přenesená",N148,0)</f>
        <v>0</v>
      </c>
      <c r="BH148" s="144">
        <f>IF(U148="sníž. přenesená",N148,0)</f>
        <v>0</v>
      </c>
      <c r="BI148" s="144">
        <f>IF(U148="nulová",N148,0)</f>
        <v>0</v>
      </c>
      <c r="BJ148" s="24" t="s">
        <v>87</v>
      </c>
      <c r="BK148" s="144">
        <f>ROUND(L148*K148,2)</f>
        <v>0</v>
      </c>
      <c r="BL148" s="24" t="s">
        <v>167</v>
      </c>
      <c r="BM148" s="24" t="s">
        <v>509</v>
      </c>
    </row>
    <row r="149" spans="2:51" s="11" customFormat="1" ht="16.5" customHeight="1">
      <c r="B149" s="242"/>
      <c r="C149" s="243"/>
      <c r="D149" s="243"/>
      <c r="E149" s="244" t="s">
        <v>22</v>
      </c>
      <c r="F149" s="269" t="s">
        <v>510</v>
      </c>
      <c r="G149" s="270"/>
      <c r="H149" s="270"/>
      <c r="I149" s="270"/>
      <c r="J149" s="243"/>
      <c r="K149" s="246">
        <v>40</v>
      </c>
      <c r="L149" s="243"/>
      <c r="M149" s="243"/>
      <c r="N149" s="243"/>
      <c r="O149" s="243"/>
      <c r="P149" s="243"/>
      <c r="Q149" s="243"/>
      <c r="R149" s="247"/>
      <c r="T149" s="248"/>
      <c r="U149" s="243"/>
      <c r="V149" s="243"/>
      <c r="W149" s="243"/>
      <c r="X149" s="243"/>
      <c r="Y149" s="243"/>
      <c r="Z149" s="243"/>
      <c r="AA149" s="249"/>
      <c r="AT149" s="250" t="s">
        <v>170</v>
      </c>
      <c r="AU149" s="250" t="s">
        <v>118</v>
      </c>
      <c r="AV149" s="11" t="s">
        <v>118</v>
      </c>
      <c r="AW149" s="11" t="s">
        <v>37</v>
      </c>
      <c r="AX149" s="11" t="s">
        <v>87</v>
      </c>
      <c r="AY149" s="250" t="s">
        <v>162</v>
      </c>
    </row>
    <row r="150" spans="2:51" s="10" customFormat="1" ht="25.5" customHeight="1">
      <c r="B150" s="233"/>
      <c r="C150" s="234"/>
      <c r="D150" s="234"/>
      <c r="E150" s="235" t="s">
        <v>22</v>
      </c>
      <c r="F150" s="260" t="s">
        <v>511</v>
      </c>
      <c r="G150" s="234"/>
      <c r="H150" s="234"/>
      <c r="I150" s="234"/>
      <c r="J150" s="234"/>
      <c r="K150" s="235" t="s">
        <v>22</v>
      </c>
      <c r="L150" s="234"/>
      <c r="M150" s="234"/>
      <c r="N150" s="234"/>
      <c r="O150" s="234"/>
      <c r="P150" s="234"/>
      <c r="Q150" s="234"/>
      <c r="R150" s="238"/>
      <c r="T150" s="239"/>
      <c r="U150" s="234"/>
      <c r="V150" s="234"/>
      <c r="W150" s="234"/>
      <c r="X150" s="234"/>
      <c r="Y150" s="234"/>
      <c r="Z150" s="234"/>
      <c r="AA150" s="240"/>
      <c r="AT150" s="241" t="s">
        <v>170</v>
      </c>
      <c r="AU150" s="241" t="s">
        <v>118</v>
      </c>
      <c r="AV150" s="10" t="s">
        <v>87</v>
      </c>
      <c r="AW150" s="10" t="s">
        <v>37</v>
      </c>
      <c r="AX150" s="10" t="s">
        <v>79</v>
      </c>
      <c r="AY150" s="241" t="s">
        <v>162</v>
      </c>
    </row>
    <row r="151" spans="2:65" s="1" customFormat="1" ht="38.25" customHeight="1">
      <c r="B151" s="48"/>
      <c r="C151" s="222" t="s">
        <v>253</v>
      </c>
      <c r="D151" s="222" t="s">
        <v>163</v>
      </c>
      <c r="E151" s="223" t="s">
        <v>512</v>
      </c>
      <c r="F151" s="224" t="s">
        <v>513</v>
      </c>
      <c r="G151" s="224"/>
      <c r="H151" s="224"/>
      <c r="I151" s="224"/>
      <c r="J151" s="225" t="s">
        <v>226</v>
      </c>
      <c r="K151" s="226">
        <v>10</v>
      </c>
      <c r="L151" s="227">
        <v>0</v>
      </c>
      <c r="M151" s="228"/>
      <c r="N151" s="229">
        <f>ROUND(L151*K151,2)</f>
        <v>0</v>
      </c>
      <c r="O151" s="229"/>
      <c r="P151" s="229"/>
      <c r="Q151" s="229"/>
      <c r="R151" s="50"/>
      <c r="T151" s="230" t="s">
        <v>22</v>
      </c>
      <c r="U151" s="58" t="s">
        <v>44</v>
      </c>
      <c r="V151" s="49"/>
      <c r="W151" s="231">
        <f>V151*K151</f>
        <v>0</v>
      </c>
      <c r="X151" s="231">
        <v>0</v>
      </c>
      <c r="Y151" s="231">
        <f>X151*K151</f>
        <v>0</v>
      </c>
      <c r="Z151" s="231">
        <v>0</v>
      </c>
      <c r="AA151" s="232">
        <f>Z151*K151</f>
        <v>0</v>
      </c>
      <c r="AR151" s="24" t="s">
        <v>167</v>
      </c>
      <c r="AT151" s="24" t="s">
        <v>163</v>
      </c>
      <c r="AU151" s="24" t="s">
        <v>118</v>
      </c>
      <c r="AY151" s="24" t="s">
        <v>162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4" t="s">
        <v>87</v>
      </c>
      <c r="BK151" s="144">
        <f>ROUND(L151*K151,2)</f>
        <v>0</v>
      </c>
      <c r="BL151" s="24" t="s">
        <v>167</v>
      </c>
      <c r="BM151" s="24" t="s">
        <v>514</v>
      </c>
    </row>
    <row r="152" spans="2:51" s="11" customFormat="1" ht="16.5" customHeight="1">
      <c r="B152" s="242"/>
      <c r="C152" s="243"/>
      <c r="D152" s="243"/>
      <c r="E152" s="244" t="s">
        <v>22</v>
      </c>
      <c r="F152" s="269" t="s">
        <v>222</v>
      </c>
      <c r="G152" s="270"/>
      <c r="H152" s="270"/>
      <c r="I152" s="270"/>
      <c r="J152" s="243"/>
      <c r="K152" s="246">
        <v>10</v>
      </c>
      <c r="L152" s="243"/>
      <c r="M152" s="243"/>
      <c r="N152" s="243"/>
      <c r="O152" s="243"/>
      <c r="P152" s="243"/>
      <c r="Q152" s="243"/>
      <c r="R152" s="247"/>
      <c r="T152" s="248"/>
      <c r="U152" s="243"/>
      <c r="V152" s="243"/>
      <c r="W152" s="243"/>
      <c r="X152" s="243"/>
      <c r="Y152" s="243"/>
      <c r="Z152" s="243"/>
      <c r="AA152" s="249"/>
      <c r="AT152" s="250" t="s">
        <v>170</v>
      </c>
      <c r="AU152" s="250" t="s">
        <v>118</v>
      </c>
      <c r="AV152" s="11" t="s">
        <v>118</v>
      </c>
      <c r="AW152" s="11" t="s">
        <v>37</v>
      </c>
      <c r="AX152" s="11" t="s">
        <v>87</v>
      </c>
      <c r="AY152" s="250" t="s">
        <v>162</v>
      </c>
    </row>
    <row r="153" spans="2:51" s="10" customFormat="1" ht="16.5" customHeight="1">
      <c r="B153" s="233"/>
      <c r="C153" s="234"/>
      <c r="D153" s="234"/>
      <c r="E153" s="235" t="s">
        <v>22</v>
      </c>
      <c r="F153" s="260" t="s">
        <v>515</v>
      </c>
      <c r="G153" s="234"/>
      <c r="H153" s="234"/>
      <c r="I153" s="234"/>
      <c r="J153" s="234"/>
      <c r="K153" s="235" t="s">
        <v>22</v>
      </c>
      <c r="L153" s="234"/>
      <c r="M153" s="234"/>
      <c r="N153" s="234"/>
      <c r="O153" s="234"/>
      <c r="P153" s="234"/>
      <c r="Q153" s="234"/>
      <c r="R153" s="238"/>
      <c r="T153" s="239"/>
      <c r="U153" s="234"/>
      <c r="V153" s="234"/>
      <c r="W153" s="234"/>
      <c r="X153" s="234"/>
      <c r="Y153" s="234"/>
      <c r="Z153" s="234"/>
      <c r="AA153" s="240"/>
      <c r="AT153" s="241" t="s">
        <v>170</v>
      </c>
      <c r="AU153" s="241" t="s">
        <v>118</v>
      </c>
      <c r="AV153" s="10" t="s">
        <v>87</v>
      </c>
      <c r="AW153" s="10" t="s">
        <v>37</v>
      </c>
      <c r="AX153" s="10" t="s">
        <v>79</v>
      </c>
      <c r="AY153" s="241" t="s">
        <v>162</v>
      </c>
    </row>
    <row r="154" spans="2:65" s="1" customFormat="1" ht="25.5" customHeight="1">
      <c r="B154" s="48"/>
      <c r="C154" s="222" t="s">
        <v>11</v>
      </c>
      <c r="D154" s="222" t="s">
        <v>163</v>
      </c>
      <c r="E154" s="223" t="s">
        <v>516</v>
      </c>
      <c r="F154" s="224" t="s">
        <v>517</v>
      </c>
      <c r="G154" s="224"/>
      <c r="H154" s="224"/>
      <c r="I154" s="224"/>
      <c r="J154" s="225" t="s">
        <v>226</v>
      </c>
      <c r="K154" s="226">
        <v>40</v>
      </c>
      <c r="L154" s="227">
        <v>0</v>
      </c>
      <c r="M154" s="228"/>
      <c r="N154" s="229">
        <f>ROUND(L154*K154,2)</f>
        <v>0</v>
      </c>
      <c r="O154" s="229"/>
      <c r="P154" s="229"/>
      <c r="Q154" s="229"/>
      <c r="R154" s="50"/>
      <c r="T154" s="230" t="s">
        <v>22</v>
      </c>
      <c r="U154" s="58" t="s">
        <v>44</v>
      </c>
      <c r="V154" s="49"/>
      <c r="W154" s="231">
        <f>V154*K154</f>
        <v>0</v>
      </c>
      <c r="X154" s="231">
        <v>0</v>
      </c>
      <c r="Y154" s="231">
        <f>X154*K154</f>
        <v>0</v>
      </c>
      <c r="Z154" s="231">
        <v>0</v>
      </c>
      <c r="AA154" s="232">
        <f>Z154*K154</f>
        <v>0</v>
      </c>
      <c r="AR154" s="24" t="s">
        <v>167</v>
      </c>
      <c r="AT154" s="24" t="s">
        <v>163</v>
      </c>
      <c r="AU154" s="24" t="s">
        <v>118</v>
      </c>
      <c r="AY154" s="24" t="s">
        <v>162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24" t="s">
        <v>87</v>
      </c>
      <c r="BK154" s="144">
        <f>ROUND(L154*K154,2)</f>
        <v>0</v>
      </c>
      <c r="BL154" s="24" t="s">
        <v>167</v>
      </c>
      <c r="BM154" s="24" t="s">
        <v>518</v>
      </c>
    </row>
    <row r="155" spans="2:51" s="11" customFormat="1" ht="16.5" customHeight="1">
      <c r="B155" s="242"/>
      <c r="C155" s="243"/>
      <c r="D155" s="243"/>
      <c r="E155" s="244" t="s">
        <v>22</v>
      </c>
      <c r="F155" s="269" t="s">
        <v>510</v>
      </c>
      <c r="G155" s="270"/>
      <c r="H155" s="270"/>
      <c r="I155" s="270"/>
      <c r="J155" s="243"/>
      <c r="K155" s="246">
        <v>40</v>
      </c>
      <c r="L155" s="243"/>
      <c r="M155" s="243"/>
      <c r="N155" s="243"/>
      <c r="O155" s="243"/>
      <c r="P155" s="243"/>
      <c r="Q155" s="243"/>
      <c r="R155" s="247"/>
      <c r="T155" s="248"/>
      <c r="U155" s="243"/>
      <c r="V155" s="243"/>
      <c r="W155" s="243"/>
      <c r="X155" s="243"/>
      <c r="Y155" s="243"/>
      <c r="Z155" s="243"/>
      <c r="AA155" s="249"/>
      <c r="AT155" s="250" t="s">
        <v>170</v>
      </c>
      <c r="AU155" s="250" t="s">
        <v>118</v>
      </c>
      <c r="AV155" s="11" t="s">
        <v>118</v>
      </c>
      <c r="AW155" s="11" t="s">
        <v>37</v>
      </c>
      <c r="AX155" s="11" t="s">
        <v>87</v>
      </c>
      <c r="AY155" s="250" t="s">
        <v>162</v>
      </c>
    </row>
    <row r="156" spans="2:51" s="10" customFormat="1" ht="25.5" customHeight="1">
      <c r="B156" s="233"/>
      <c r="C156" s="234"/>
      <c r="D156" s="234"/>
      <c r="E156" s="235" t="s">
        <v>22</v>
      </c>
      <c r="F156" s="260" t="s">
        <v>519</v>
      </c>
      <c r="G156" s="234"/>
      <c r="H156" s="234"/>
      <c r="I156" s="234"/>
      <c r="J156" s="234"/>
      <c r="K156" s="235" t="s">
        <v>22</v>
      </c>
      <c r="L156" s="234"/>
      <c r="M156" s="234"/>
      <c r="N156" s="234"/>
      <c r="O156" s="234"/>
      <c r="P156" s="234"/>
      <c r="Q156" s="234"/>
      <c r="R156" s="238"/>
      <c r="T156" s="239"/>
      <c r="U156" s="234"/>
      <c r="V156" s="234"/>
      <c r="W156" s="234"/>
      <c r="X156" s="234"/>
      <c r="Y156" s="234"/>
      <c r="Z156" s="234"/>
      <c r="AA156" s="240"/>
      <c r="AT156" s="241" t="s">
        <v>170</v>
      </c>
      <c r="AU156" s="241" t="s">
        <v>118</v>
      </c>
      <c r="AV156" s="10" t="s">
        <v>87</v>
      </c>
      <c r="AW156" s="10" t="s">
        <v>37</v>
      </c>
      <c r="AX156" s="10" t="s">
        <v>79</v>
      </c>
      <c r="AY156" s="241" t="s">
        <v>162</v>
      </c>
    </row>
    <row r="157" spans="2:65" s="1" customFormat="1" ht="25.5" customHeight="1">
      <c r="B157" s="48"/>
      <c r="C157" s="222" t="s">
        <v>262</v>
      </c>
      <c r="D157" s="222" t="s">
        <v>163</v>
      </c>
      <c r="E157" s="223" t="s">
        <v>520</v>
      </c>
      <c r="F157" s="224" t="s">
        <v>521</v>
      </c>
      <c r="G157" s="224"/>
      <c r="H157" s="224"/>
      <c r="I157" s="224"/>
      <c r="J157" s="225" t="s">
        <v>226</v>
      </c>
      <c r="K157" s="226">
        <v>10</v>
      </c>
      <c r="L157" s="227">
        <v>0</v>
      </c>
      <c r="M157" s="228"/>
      <c r="N157" s="229">
        <f>ROUND(L157*K157,2)</f>
        <v>0</v>
      </c>
      <c r="O157" s="229"/>
      <c r="P157" s="229"/>
      <c r="Q157" s="229"/>
      <c r="R157" s="50"/>
      <c r="T157" s="230" t="s">
        <v>22</v>
      </c>
      <c r="U157" s="58" t="s">
        <v>44</v>
      </c>
      <c r="V157" s="49"/>
      <c r="W157" s="231">
        <f>V157*K157</f>
        <v>0</v>
      </c>
      <c r="X157" s="231">
        <v>0</v>
      </c>
      <c r="Y157" s="231">
        <f>X157*K157</f>
        <v>0</v>
      </c>
      <c r="Z157" s="231">
        <v>0</v>
      </c>
      <c r="AA157" s="232">
        <f>Z157*K157</f>
        <v>0</v>
      </c>
      <c r="AR157" s="24" t="s">
        <v>167</v>
      </c>
      <c r="AT157" s="24" t="s">
        <v>163</v>
      </c>
      <c r="AU157" s="24" t="s">
        <v>118</v>
      </c>
      <c r="AY157" s="24" t="s">
        <v>162</v>
      </c>
      <c r="BE157" s="144">
        <f>IF(U157="základní",N157,0)</f>
        <v>0</v>
      </c>
      <c r="BF157" s="144">
        <f>IF(U157="snížená",N157,0)</f>
        <v>0</v>
      </c>
      <c r="BG157" s="144">
        <f>IF(U157="zákl. přenesená",N157,0)</f>
        <v>0</v>
      </c>
      <c r="BH157" s="144">
        <f>IF(U157="sníž. přenesená",N157,0)</f>
        <v>0</v>
      </c>
      <c r="BI157" s="144">
        <f>IF(U157="nulová",N157,0)</f>
        <v>0</v>
      </c>
      <c r="BJ157" s="24" t="s">
        <v>87</v>
      </c>
      <c r="BK157" s="144">
        <f>ROUND(L157*K157,2)</f>
        <v>0</v>
      </c>
      <c r="BL157" s="24" t="s">
        <v>167</v>
      </c>
      <c r="BM157" s="24" t="s">
        <v>522</v>
      </c>
    </row>
    <row r="158" spans="2:51" s="11" customFormat="1" ht="16.5" customHeight="1">
      <c r="B158" s="242"/>
      <c r="C158" s="243"/>
      <c r="D158" s="243"/>
      <c r="E158" s="244" t="s">
        <v>22</v>
      </c>
      <c r="F158" s="269" t="s">
        <v>222</v>
      </c>
      <c r="G158" s="270"/>
      <c r="H158" s="270"/>
      <c r="I158" s="270"/>
      <c r="J158" s="243"/>
      <c r="K158" s="246">
        <v>10</v>
      </c>
      <c r="L158" s="243"/>
      <c r="M158" s="243"/>
      <c r="N158" s="243"/>
      <c r="O158" s="243"/>
      <c r="P158" s="243"/>
      <c r="Q158" s="243"/>
      <c r="R158" s="247"/>
      <c r="T158" s="248"/>
      <c r="U158" s="243"/>
      <c r="V158" s="243"/>
      <c r="W158" s="243"/>
      <c r="X158" s="243"/>
      <c r="Y158" s="243"/>
      <c r="Z158" s="243"/>
      <c r="AA158" s="249"/>
      <c r="AT158" s="250" t="s">
        <v>170</v>
      </c>
      <c r="AU158" s="250" t="s">
        <v>118</v>
      </c>
      <c r="AV158" s="11" t="s">
        <v>118</v>
      </c>
      <c r="AW158" s="11" t="s">
        <v>37</v>
      </c>
      <c r="AX158" s="11" t="s">
        <v>87</v>
      </c>
      <c r="AY158" s="250" t="s">
        <v>162</v>
      </c>
    </row>
    <row r="159" spans="2:51" s="10" customFormat="1" ht="16.5" customHeight="1">
      <c r="B159" s="233"/>
      <c r="C159" s="234"/>
      <c r="D159" s="234"/>
      <c r="E159" s="235" t="s">
        <v>22</v>
      </c>
      <c r="F159" s="260" t="s">
        <v>515</v>
      </c>
      <c r="G159" s="234"/>
      <c r="H159" s="234"/>
      <c r="I159" s="234"/>
      <c r="J159" s="234"/>
      <c r="K159" s="235" t="s">
        <v>22</v>
      </c>
      <c r="L159" s="234"/>
      <c r="M159" s="234"/>
      <c r="N159" s="234"/>
      <c r="O159" s="234"/>
      <c r="P159" s="234"/>
      <c r="Q159" s="234"/>
      <c r="R159" s="238"/>
      <c r="T159" s="239"/>
      <c r="U159" s="234"/>
      <c r="V159" s="234"/>
      <c r="W159" s="234"/>
      <c r="X159" s="234"/>
      <c r="Y159" s="234"/>
      <c r="Z159" s="234"/>
      <c r="AA159" s="240"/>
      <c r="AT159" s="241" t="s">
        <v>170</v>
      </c>
      <c r="AU159" s="241" t="s">
        <v>118</v>
      </c>
      <c r="AV159" s="10" t="s">
        <v>87</v>
      </c>
      <c r="AW159" s="10" t="s">
        <v>37</v>
      </c>
      <c r="AX159" s="10" t="s">
        <v>79</v>
      </c>
      <c r="AY159" s="241" t="s">
        <v>162</v>
      </c>
    </row>
    <row r="160" spans="2:65" s="1" customFormat="1" ht="25.5" customHeight="1">
      <c r="B160" s="48"/>
      <c r="C160" s="222" t="s">
        <v>269</v>
      </c>
      <c r="D160" s="222" t="s">
        <v>163</v>
      </c>
      <c r="E160" s="223" t="s">
        <v>523</v>
      </c>
      <c r="F160" s="224" t="s">
        <v>524</v>
      </c>
      <c r="G160" s="224"/>
      <c r="H160" s="224"/>
      <c r="I160" s="224"/>
      <c r="J160" s="225" t="s">
        <v>226</v>
      </c>
      <c r="K160" s="226">
        <v>10</v>
      </c>
      <c r="L160" s="227">
        <v>0</v>
      </c>
      <c r="M160" s="228"/>
      <c r="N160" s="229">
        <f>ROUND(L160*K160,2)</f>
        <v>0</v>
      </c>
      <c r="O160" s="229"/>
      <c r="P160" s="229"/>
      <c r="Q160" s="229"/>
      <c r="R160" s="50"/>
      <c r="T160" s="230" t="s">
        <v>22</v>
      </c>
      <c r="U160" s="58" t="s">
        <v>44</v>
      </c>
      <c r="V160" s="49"/>
      <c r="W160" s="231">
        <f>V160*K160</f>
        <v>0</v>
      </c>
      <c r="X160" s="231">
        <v>6E-05</v>
      </c>
      <c r="Y160" s="231">
        <f>X160*K160</f>
        <v>0.0006000000000000001</v>
      </c>
      <c r="Z160" s="231">
        <v>0</v>
      </c>
      <c r="AA160" s="232">
        <f>Z160*K160</f>
        <v>0</v>
      </c>
      <c r="AR160" s="24" t="s">
        <v>167</v>
      </c>
      <c r="AT160" s="24" t="s">
        <v>163</v>
      </c>
      <c r="AU160" s="24" t="s">
        <v>118</v>
      </c>
      <c r="AY160" s="24" t="s">
        <v>162</v>
      </c>
      <c r="BE160" s="144">
        <f>IF(U160="základní",N160,0)</f>
        <v>0</v>
      </c>
      <c r="BF160" s="144">
        <f>IF(U160="snížená",N160,0)</f>
        <v>0</v>
      </c>
      <c r="BG160" s="144">
        <f>IF(U160="zákl. přenesená",N160,0)</f>
        <v>0</v>
      </c>
      <c r="BH160" s="144">
        <f>IF(U160="sníž. přenesená",N160,0)</f>
        <v>0</v>
      </c>
      <c r="BI160" s="144">
        <f>IF(U160="nulová",N160,0)</f>
        <v>0</v>
      </c>
      <c r="BJ160" s="24" t="s">
        <v>87</v>
      </c>
      <c r="BK160" s="144">
        <f>ROUND(L160*K160,2)</f>
        <v>0</v>
      </c>
      <c r="BL160" s="24" t="s">
        <v>167</v>
      </c>
      <c r="BM160" s="24" t="s">
        <v>525</v>
      </c>
    </row>
    <row r="161" spans="2:51" s="11" customFormat="1" ht="16.5" customHeight="1">
      <c r="B161" s="242"/>
      <c r="C161" s="243"/>
      <c r="D161" s="243"/>
      <c r="E161" s="244" t="s">
        <v>22</v>
      </c>
      <c r="F161" s="269" t="s">
        <v>222</v>
      </c>
      <c r="G161" s="270"/>
      <c r="H161" s="270"/>
      <c r="I161" s="270"/>
      <c r="J161" s="243"/>
      <c r="K161" s="246">
        <v>10</v>
      </c>
      <c r="L161" s="243"/>
      <c r="M161" s="243"/>
      <c r="N161" s="243"/>
      <c r="O161" s="243"/>
      <c r="P161" s="243"/>
      <c r="Q161" s="243"/>
      <c r="R161" s="247"/>
      <c r="T161" s="248"/>
      <c r="U161" s="243"/>
      <c r="V161" s="243"/>
      <c r="W161" s="243"/>
      <c r="X161" s="243"/>
      <c r="Y161" s="243"/>
      <c r="Z161" s="243"/>
      <c r="AA161" s="249"/>
      <c r="AT161" s="250" t="s">
        <v>170</v>
      </c>
      <c r="AU161" s="250" t="s">
        <v>118</v>
      </c>
      <c r="AV161" s="11" t="s">
        <v>118</v>
      </c>
      <c r="AW161" s="11" t="s">
        <v>37</v>
      </c>
      <c r="AX161" s="11" t="s">
        <v>87</v>
      </c>
      <c r="AY161" s="250" t="s">
        <v>162</v>
      </c>
    </row>
    <row r="162" spans="2:51" s="10" customFormat="1" ht="16.5" customHeight="1">
      <c r="B162" s="233"/>
      <c r="C162" s="234"/>
      <c r="D162" s="234"/>
      <c r="E162" s="235" t="s">
        <v>22</v>
      </c>
      <c r="F162" s="260" t="s">
        <v>526</v>
      </c>
      <c r="G162" s="234"/>
      <c r="H162" s="234"/>
      <c r="I162" s="234"/>
      <c r="J162" s="234"/>
      <c r="K162" s="235" t="s">
        <v>22</v>
      </c>
      <c r="L162" s="234"/>
      <c r="M162" s="234"/>
      <c r="N162" s="234"/>
      <c r="O162" s="234"/>
      <c r="P162" s="234"/>
      <c r="Q162" s="234"/>
      <c r="R162" s="238"/>
      <c r="T162" s="239"/>
      <c r="U162" s="234"/>
      <c r="V162" s="234"/>
      <c r="W162" s="234"/>
      <c r="X162" s="234"/>
      <c r="Y162" s="234"/>
      <c r="Z162" s="234"/>
      <c r="AA162" s="240"/>
      <c r="AT162" s="241" t="s">
        <v>170</v>
      </c>
      <c r="AU162" s="241" t="s">
        <v>118</v>
      </c>
      <c r="AV162" s="10" t="s">
        <v>87</v>
      </c>
      <c r="AW162" s="10" t="s">
        <v>37</v>
      </c>
      <c r="AX162" s="10" t="s">
        <v>79</v>
      </c>
      <c r="AY162" s="241" t="s">
        <v>162</v>
      </c>
    </row>
    <row r="163" spans="2:65" s="1" customFormat="1" ht="16.5" customHeight="1">
      <c r="B163" s="48"/>
      <c r="C163" s="261" t="s">
        <v>276</v>
      </c>
      <c r="D163" s="261" t="s">
        <v>223</v>
      </c>
      <c r="E163" s="262" t="s">
        <v>289</v>
      </c>
      <c r="F163" s="263" t="s">
        <v>290</v>
      </c>
      <c r="G163" s="263"/>
      <c r="H163" s="263"/>
      <c r="I163" s="263"/>
      <c r="J163" s="264" t="s">
        <v>175</v>
      </c>
      <c r="K163" s="265">
        <v>0.589</v>
      </c>
      <c r="L163" s="266">
        <v>0</v>
      </c>
      <c r="M163" s="267"/>
      <c r="N163" s="268">
        <f>ROUND(L163*K163,2)</f>
        <v>0</v>
      </c>
      <c r="O163" s="229"/>
      <c r="P163" s="229"/>
      <c r="Q163" s="229"/>
      <c r="R163" s="50"/>
      <c r="T163" s="230" t="s">
        <v>22</v>
      </c>
      <c r="U163" s="58" t="s">
        <v>44</v>
      </c>
      <c r="V163" s="49"/>
      <c r="W163" s="231">
        <f>V163*K163</f>
        <v>0</v>
      </c>
      <c r="X163" s="231">
        <v>0.65</v>
      </c>
      <c r="Y163" s="231">
        <f>X163*K163</f>
        <v>0.38284999999999997</v>
      </c>
      <c r="Z163" s="231">
        <v>0</v>
      </c>
      <c r="AA163" s="232">
        <f>Z163*K163</f>
        <v>0</v>
      </c>
      <c r="AR163" s="24" t="s">
        <v>209</v>
      </c>
      <c r="AT163" s="24" t="s">
        <v>223</v>
      </c>
      <c r="AU163" s="24" t="s">
        <v>118</v>
      </c>
      <c r="AY163" s="24" t="s">
        <v>162</v>
      </c>
      <c r="BE163" s="144">
        <f>IF(U163="základní",N163,0)</f>
        <v>0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24" t="s">
        <v>87</v>
      </c>
      <c r="BK163" s="144">
        <f>ROUND(L163*K163,2)</f>
        <v>0</v>
      </c>
      <c r="BL163" s="24" t="s">
        <v>167</v>
      </c>
      <c r="BM163" s="24" t="s">
        <v>527</v>
      </c>
    </row>
    <row r="164" spans="2:51" s="11" customFormat="1" ht="16.5" customHeight="1">
      <c r="B164" s="242"/>
      <c r="C164" s="243"/>
      <c r="D164" s="243"/>
      <c r="E164" s="244" t="s">
        <v>22</v>
      </c>
      <c r="F164" s="269" t="s">
        <v>528</v>
      </c>
      <c r="G164" s="270"/>
      <c r="H164" s="270"/>
      <c r="I164" s="270"/>
      <c r="J164" s="243"/>
      <c r="K164" s="246">
        <v>0.589</v>
      </c>
      <c r="L164" s="243"/>
      <c r="M164" s="243"/>
      <c r="N164" s="243"/>
      <c r="O164" s="243"/>
      <c r="P164" s="243"/>
      <c r="Q164" s="243"/>
      <c r="R164" s="247"/>
      <c r="T164" s="248"/>
      <c r="U164" s="243"/>
      <c r="V164" s="243"/>
      <c r="W164" s="243"/>
      <c r="X164" s="243"/>
      <c r="Y164" s="243"/>
      <c r="Z164" s="243"/>
      <c r="AA164" s="249"/>
      <c r="AT164" s="250" t="s">
        <v>170</v>
      </c>
      <c r="AU164" s="250" t="s">
        <v>118</v>
      </c>
      <c r="AV164" s="11" t="s">
        <v>118</v>
      </c>
      <c r="AW164" s="11" t="s">
        <v>37</v>
      </c>
      <c r="AX164" s="11" t="s">
        <v>87</v>
      </c>
      <c r="AY164" s="250" t="s">
        <v>162</v>
      </c>
    </row>
    <row r="165" spans="2:51" s="10" customFormat="1" ht="25.5" customHeight="1">
      <c r="B165" s="233"/>
      <c r="C165" s="234"/>
      <c r="D165" s="234"/>
      <c r="E165" s="235" t="s">
        <v>22</v>
      </c>
      <c r="F165" s="260" t="s">
        <v>529</v>
      </c>
      <c r="G165" s="234"/>
      <c r="H165" s="234"/>
      <c r="I165" s="234"/>
      <c r="J165" s="234"/>
      <c r="K165" s="235" t="s">
        <v>22</v>
      </c>
      <c r="L165" s="234"/>
      <c r="M165" s="234"/>
      <c r="N165" s="234"/>
      <c r="O165" s="234"/>
      <c r="P165" s="234"/>
      <c r="Q165" s="234"/>
      <c r="R165" s="238"/>
      <c r="T165" s="239"/>
      <c r="U165" s="234"/>
      <c r="V165" s="234"/>
      <c r="W165" s="234"/>
      <c r="X165" s="234"/>
      <c r="Y165" s="234"/>
      <c r="Z165" s="234"/>
      <c r="AA165" s="240"/>
      <c r="AT165" s="241" t="s">
        <v>170</v>
      </c>
      <c r="AU165" s="241" t="s">
        <v>118</v>
      </c>
      <c r="AV165" s="10" t="s">
        <v>87</v>
      </c>
      <c r="AW165" s="10" t="s">
        <v>37</v>
      </c>
      <c r="AX165" s="10" t="s">
        <v>79</v>
      </c>
      <c r="AY165" s="241" t="s">
        <v>162</v>
      </c>
    </row>
    <row r="166" spans="2:65" s="1" customFormat="1" ht="25.5" customHeight="1">
      <c r="B166" s="48"/>
      <c r="C166" s="222" t="s">
        <v>282</v>
      </c>
      <c r="D166" s="222" t="s">
        <v>163</v>
      </c>
      <c r="E166" s="223" t="s">
        <v>530</v>
      </c>
      <c r="F166" s="224" t="s">
        <v>531</v>
      </c>
      <c r="G166" s="224"/>
      <c r="H166" s="224"/>
      <c r="I166" s="224"/>
      <c r="J166" s="225" t="s">
        <v>226</v>
      </c>
      <c r="K166" s="226">
        <v>20</v>
      </c>
      <c r="L166" s="227">
        <v>0</v>
      </c>
      <c r="M166" s="228"/>
      <c r="N166" s="229">
        <f>ROUND(L166*K166,2)</f>
        <v>0</v>
      </c>
      <c r="O166" s="229"/>
      <c r="P166" s="229"/>
      <c r="Q166" s="229"/>
      <c r="R166" s="50"/>
      <c r="T166" s="230" t="s">
        <v>22</v>
      </c>
      <c r="U166" s="58" t="s">
        <v>44</v>
      </c>
      <c r="V166" s="49"/>
      <c r="W166" s="231">
        <f>V166*K166</f>
        <v>0</v>
      </c>
      <c r="X166" s="231">
        <v>0</v>
      </c>
      <c r="Y166" s="231">
        <f>X166*K166</f>
        <v>0</v>
      </c>
      <c r="Z166" s="231">
        <v>0</v>
      </c>
      <c r="AA166" s="232">
        <f>Z166*K166</f>
        <v>0</v>
      </c>
      <c r="AR166" s="24" t="s">
        <v>167</v>
      </c>
      <c r="AT166" s="24" t="s">
        <v>163</v>
      </c>
      <c r="AU166" s="24" t="s">
        <v>118</v>
      </c>
      <c r="AY166" s="24" t="s">
        <v>162</v>
      </c>
      <c r="BE166" s="144">
        <f>IF(U166="základní",N166,0)</f>
        <v>0</v>
      </c>
      <c r="BF166" s="144">
        <f>IF(U166="snížená",N166,0)</f>
        <v>0</v>
      </c>
      <c r="BG166" s="144">
        <f>IF(U166="zákl. přenesená",N166,0)</f>
        <v>0</v>
      </c>
      <c r="BH166" s="144">
        <f>IF(U166="sníž. přenesená",N166,0)</f>
        <v>0</v>
      </c>
      <c r="BI166" s="144">
        <f>IF(U166="nulová",N166,0)</f>
        <v>0</v>
      </c>
      <c r="BJ166" s="24" t="s">
        <v>87</v>
      </c>
      <c r="BK166" s="144">
        <f>ROUND(L166*K166,2)</f>
        <v>0</v>
      </c>
      <c r="BL166" s="24" t="s">
        <v>167</v>
      </c>
      <c r="BM166" s="24" t="s">
        <v>532</v>
      </c>
    </row>
    <row r="167" spans="2:51" s="11" customFormat="1" ht="16.5" customHeight="1">
      <c r="B167" s="242"/>
      <c r="C167" s="243"/>
      <c r="D167" s="243"/>
      <c r="E167" s="244" t="s">
        <v>22</v>
      </c>
      <c r="F167" s="269" t="s">
        <v>533</v>
      </c>
      <c r="G167" s="270"/>
      <c r="H167" s="270"/>
      <c r="I167" s="270"/>
      <c r="J167" s="243"/>
      <c r="K167" s="246">
        <v>20</v>
      </c>
      <c r="L167" s="243"/>
      <c r="M167" s="243"/>
      <c r="N167" s="243"/>
      <c r="O167" s="243"/>
      <c r="P167" s="243"/>
      <c r="Q167" s="243"/>
      <c r="R167" s="247"/>
      <c r="T167" s="248"/>
      <c r="U167" s="243"/>
      <c r="V167" s="243"/>
      <c r="W167" s="243"/>
      <c r="X167" s="243"/>
      <c r="Y167" s="243"/>
      <c r="Z167" s="243"/>
      <c r="AA167" s="249"/>
      <c r="AT167" s="250" t="s">
        <v>170</v>
      </c>
      <c r="AU167" s="250" t="s">
        <v>118</v>
      </c>
      <c r="AV167" s="11" t="s">
        <v>118</v>
      </c>
      <c r="AW167" s="11" t="s">
        <v>37</v>
      </c>
      <c r="AX167" s="11" t="s">
        <v>87</v>
      </c>
      <c r="AY167" s="250" t="s">
        <v>162</v>
      </c>
    </row>
    <row r="168" spans="2:51" s="10" customFormat="1" ht="16.5" customHeight="1">
      <c r="B168" s="233"/>
      <c r="C168" s="234"/>
      <c r="D168" s="234"/>
      <c r="E168" s="235" t="s">
        <v>22</v>
      </c>
      <c r="F168" s="260" t="s">
        <v>534</v>
      </c>
      <c r="G168" s="234"/>
      <c r="H168" s="234"/>
      <c r="I168" s="234"/>
      <c r="J168" s="234"/>
      <c r="K168" s="235" t="s">
        <v>22</v>
      </c>
      <c r="L168" s="234"/>
      <c r="M168" s="234"/>
      <c r="N168" s="234"/>
      <c r="O168" s="234"/>
      <c r="P168" s="234"/>
      <c r="Q168" s="234"/>
      <c r="R168" s="238"/>
      <c r="T168" s="239"/>
      <c r="U168" s="234"/>
      <c r="V168" s="234"/>
      <c r="W168" s="234"/>
      <c r="X168" s="234"/>
      <c r="Y168" s="234"/>
      <c r="Z168" s="234"/>
      <c r="AA168" s="240"/>
      <c r="AT168" s="241" t="s">
        <v>170</v>
      </c>
      <c r="AU168" s="241" t="s">
        <v>118</v>
      </c>
      <c r="AV168" s="10" t="s">
        <v>87</v>
      </c>
      <c r="AW168" s="10" t="s">
        <v>37</v>
      </c>
      <c r="AX168" s="10" t="s">
        <v>79</v>
      </c>
      <c r="AY168" s="241" t="s">
        <v>162</v>
      </c>
    </row>
    <row r="169" spans="2:65" s="1" customFormat="1" ht="25.5" customHeight="1">
      <c r="B169" s="48"/>
      <c r="C169" s="222" t="s">
        <v>294</v>
      </c>
      <c r="D169" s="222" t="s">
        <v>163</v>
      </c>
      <c r="E169" s="223" t="s">
        <v>535</v>
      </c>
      <c r="F169" s="224" t="s">
        <v>536</v>
      </c>
      <c r="G169" s="224"/>
      <c r="H169" s="224"/>
      <c r="I169" s="224"/>
      <c r="J169" s="225" t="s">
        <v>166</v>
      </c>
      <c r="K169" s="226">
        <v>80</v>
      </c>
      <c r="L169" s="227">
        <v>0</v>
      </c>
      <c r="M169" s="228"/>
      <c r="N169" s="229">
        <f>ROUND(L169*K169,2)</f>
        <v>0</v>
      </c>
      <c r="O169" s="229"/>
      <c r="P169" s="229"/>
      <c r="Q169" s="229"/>
      <c r="R169" s="50"/>
      <c r="T169" s="230" t="s">
        <v>22</v>
      </c>
      <c r="U169" s="58" t="s">
        <v>44</v>
      </c>
      <c r="V169" s="49"/>
      <c r="W169" s="231">
        <f>V169*K169</f>
        <v>0</v>
      </c>
      <c r="X169" s="231">
        <v>0</v>
      </c>
      <c r="Y169" s="231">
        <f>X169*K169</f>
        <v>0</v>
      </c>
      <c r="Z169" s="231">
        <v>0</v>
      </c>
      <c r="AA169" s="232">
        <f>Z169*K169</f>
        <v>0</v>
      </c>
      <c r="AR169" s="24" t="s">
        <v>167</v>
      </c>
      <c r="AT169" s="24" t="s">
        <v>163</v>
      </c>
      <c r="AU169" s="24" t="s">
        <v>118</v>
      </c>
      <c r="AY169" s="24" t="s">
        <v>162</v>
      </c>
      <c r="BE169" s="144">
        <f>IF(U169="základní",N169,0)</f>
        <v>0</v>
      </c>
      <c r="BF169" s="144">
        <f>IF(U169="snížená",N169,0)</f>
        <v>0</v>
      </c>
      <c r="BG169" s="144">
        <f>IF(U169="zákl. přenesená",N169,0)</f>
        <v>0</v>
      </c>
      <c r="BH169" s="144">
        <f>IF(U169="sníž. přenesená",N169,0)</f>
        <v>0</v>
      </c>
      <c r="BI169" s="144">
        <f>IF(U169="nulová",N169,0)</f>
        <v>0</v>
      </c>
      <c r="BJ169" s="24" t="s">
        <v>87</v>
      </c>
      <c r="BK169" s="144">
        <f>ROUND(L169*K169,2)</f>
        <v>0</v>
      </c>
      <c r="BL169" s="24" t="s">
        <v>167</v>
      </c>
      <c r="BM169" s="24" t="s">
        <v>537</v>
      </c>
    </row>
    <row r="170" spans="2:51" s="11" customFormat="1" ht="16.5" customHeight="1">
      <c r="B170" s="242"/>
      <c r="C170" s="243"/>
      <c r="D170" s="243"/>
      <c r="E170" s="244" t="s">
        <v>22</v>
      </c>
      <c r="F170" s="269" t="s">
        <v>538</v>
      </c>
      <c r="G170" s="270"/>
      <c r="H170" s="270"/>
      <c r="I170" s="270"/>
      <c r="J170" s="243"/>
      <c r="K170" s="246">
        <v>80</v>
      </c>
      <c r="L170" s="243"/>
      <c r="M170" s="243"/>
      <c r="N170" s="243"/>
      <c r="O170" s="243"/>
      <c r="P170" s="243"/>
      <c r="Q170" s="243"/>
      <c r="R170" s="247"/>
      <c r="T170" s="248"/>
      <c r="U170" s="243"/>
      <c r="V170" s="243"/>
      <c r="W170" s="243"/>
      <c r="X170" s="243"/>
      <c r="Y170" s="243"/>
      <c r="Z170" s="243"/>
      <c r="AA170" s="249"/>
      <c r="AT170" s="250" t="s">
        <v>170</v>
      </c>
      <c r="AU170" s="250" t="s">
        <v>118</v>
      </c>
      <c r="AV170" s="11" t="s">
        <v>118</v>
      </c>
      <c r="AW170" s="11" t="s">
        <v>37</v>
      </c>
      <c r="AX170" s="11" t="s">
        <v>87</v>
      </c>
      <c r="AY170" s="250" t="s">
        <v>162</v>
      </c>
    </row>
    <row r="171" spans="2:51" s="10" customFormat="1" ht="25.5" customHeight="1">
      <c r="B171" s="233"/>
      <c r="C171" s="234"/>
      <c r="D171" s="234"/>
      <c r="E171" s="235" t="s">
        <v>22</v>
      </c>
      <c r="F171" s="260" t="s">
        <v>539</v>
      </c>
      <c r="G171" s="234"/>
      <c r="H171" s="234"/>
      <c r="I171" s="234"/>
      <c r="J171" s="234"/>
      <c r="K171" s="235" t="s">
        <v>22</v>
      </c>
      <c r="L171" s="234"/>
      <c r="M171" s="234"/>
      <c r="N171" s="234"/>
      <c r="O171" s="234"/>
      <c r="P171" s="234"/>
      <c r="Q171" s="234"/>
      <c r="R171" s="238"/>
      <c r="T171" s="239"/>
      <c r="U171" s="234"/>
      <c r="V171" s="234"/>
      <c r="W171" s="234"/>
      <c r="X171" s="234"/>
      <c r="Y171" s="234"/>
      <c r="Z171" s="234"/>
      <c r="AA171" s="240"/>
      <c r="AT171" s="241" t="s">
        <v>170</v>
      </c>
      <c r="AU171" s="241" t="s">
        <v>118</v>
      </c>
      <c r="AV171" s="10" t="s">
        <v>87</v>
      </c>
      <c r="AW171" s="10" t="s">
        <v>37</v>
      </c>
      <c r="AX171" s="10" t="s">
        <v>79</v>
      </c>
      <c r="AY171" s="241" t="s">
        <v>162</v>
      </c>
    </row>
    <row r="172" spans="2:65" s="1" customFormat="1" ht="25.5" customHeight="1">
      <c r="B172" s="48"/>
      <c r="C172" s="222" t="s">
        <v>10</v>
      </c>
      <c r="D172" s="222" t="s">
        <v>163</v>
      </c>
      <c r="E172" s="223" t="s">
        <v>540</v>
      </c>
      <c r="F172" s="224" t="s">
        <v>541</v>
      </c>
      <c r="G172" s="224"/>
      <c r="H172" s="224"/>
      <c r="I172" s="224"/>
      <c r="J172" s="225" t="s">
        <v>226</v>
      </c>
      <c r="K172" s="226">
        <v>40</v>
      </c>
      <c r="L172" s="227">
        <v>0</v>
      </c>
      <c r="M172" s="228"/>
      <c r="N172" s="229">
        <f>ROUND(L172*K172,2)</f>
        <v>0</v>
      </c>
      <c r="O172" s="229"/>
      <c r="P172" s="229"/>
      <c r="Q172" s="229"/>
      <c r="R172" s="50"/>
      <c r="T172" s="230" t="s">
        <v>22</v>
      </c>
      <c r="U172" s="58" t="s">
        <v>44</v>
      </c>
      <c r="V172" s="49"/>
      <c r="W172" s="231">
        <f>V172*K172</f>
        <v>0</v>
      </c>
      <c r="X172" s="231">
        <v>0.0026</v>
      </c>
      <c r="Y172" s="231">
        <f>X172*K172</f>
        <v>0.104</v>
      </c>
      <c r="Z172" s="231">
        <v>0</v>
      </c>
      <c r="AA172" s="232">
        <f>Z172*K172</f>
        <v>0</v>
      </c>
      <c r="AR172" s="24" t="s">
        <v>167</v>
      </c>
      <c r="AT172" s="24" t="s">
        <v>163</v>
      </c>
      <c r="AU172" s="24" t="s">
        <v>118</v>
      </c>
      <c r="AY172" s="24" t="s">
        <v>162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4" t="s">
        <v>87</v>
      </c>
      <c r="BK172" s="144">
        <f>ROUND(L172*K172,2)</f>
        <v>0</v>
      </c>
      <c r="BL172" s="24" t="s">
        <v>167</v>
      </c>
      <c r="BM172" s="24" t="s">
        <v>542</v>
      </c>
    </row>
    <row r="173" spans="2:51" s="11" customFormat="1" ht="16.5" customHeight="1">
      <c r="B173" s="242"/>
      <c r="C173" s="243"/>
      <c r="D173" s="243"/>
      <c r="E173" s="244" t="s">
        <v>22</v>
      </c>
      <c r="F173" s="269" t="s">
        <v>510</v>
      </c>
      <c r="G173" s="270"/>
      <c r="H173" s="270"/>
      <c r="I173" s="270"/>
      <c r="J173" s="243"/>
      <c r="K173" s="246">
        <v>40</v>
      </c>
      <c r="L173" s="243"/>
      <c r="M173" s="243"/>
      <c r="N173" s="243"/>
      <c r="O173" s="243"/>
      <c r="P173" s="243"/>
      <c r="Q173" s="243"/>
      <c r="R173" s="247"/>
      <c r="T173" s="248"/>
      <c r="U173" s="243"/>
      <c r="V173" s="243"/>
      <c r="W173" s="243"/>
      <c r="X173" s="243"/>
      <c r="Y173" s="243"/>
      <c r="Z173" s="243"/>
      <c r="AA173" s="249"/>
      <c r="AT173" s="250" t="s">
        <v>170</v>
      </c>
      <c r="AU173" s="250" t="s">
        <v>118</v>
      </c>
      <c r="AV173" s="11" t="s">
        <v>118</v>
      </c>
      <c r="AW173" s="11" t="s">
        <v>37</v>
      </c>
      <c r="AX173" s="11" t="s">
        <v>87</v>
      </c>
      <c r="AY173" s="250" t="s">
        <v>162</v>
      </c>
    </row>
    <row r="174" spans="2:51" s="10" customFormat="1" ht="16.5" customHeight="1">
      <c r="B174" s="233"/>
      <c r="C174" s="234"/>
      <c r="D174" s="234"/>
      <c r="E174" s="235" t="s">
        <v>22</v>
      </c>
      <c r="F174" s="260" t="s">
        <v>543</v>
      </c>
      <c r="G174" s="234"/>
      <c r="H174" s="234"/>
      <c r="I174" s="234"/>
      <c r="J174" s="234"/>
      <c r="K174" s="235" t="s">
        <v>22</v>
      </c>
      <c r="L174" s="234"/>
      <c r="M174" s="234"/>
      <c r="N174" s="234"/>
      <c r="O174" s="234"/>
      <c r="P174" s="234"/>
      <c r="Q174" s="234"/>
      <c r="R174" s="238"/>
      <c r="T174" s="239"/>
      <c r="U174" s="234"/>
      <c r="V174" s="234"/>
      <c r="W174" s="234"/>
      <c r="X174" s="234"/>
      <c r="Y174" s="234"/>
      <c r="Z174" s="234"/>
      <c r="AA174" s="240"/>
      <c r="AT174" s="241" t="s">
        <v>170</v>
      </c>
      <c r="AU174" s="241" t="s">
        <v>118</v>
      </c>
      <c r="AV174" s="10" t="s">
        <v>87</v>
      </c>
      <c r="AW174" s="10" t="s">
        <v>37</v>
      </c>
      <c r="AX174" s="10" t="s">
        <v>79</v>
      </c>
      <c r="AY174" s="241" t="s">
        <v>162</v>
      </c>
    </row>
    <row r="175" spans="2:65" s="1" customFormat="1" ht="16.5" customHeight="1">
      <c r="B175" s="48"/>
      <c r="C175" s="222" t="s">
        <v>304</v>
      </c>
      <c r="D175" s="222" t="s">
        <v>163</v>
      </c>
      <c r="E175" s="223" t="s">
        <v>544</v>
      </c>
      <c r="F175" s="224" t="s">
        <v>545</v>
      </c>
      <c r="G175" s="224"/>
      <c r="H175" s="224"/>
      <c r="I175" s="224"/>
      <c r="J175" s="225" t="s">
        <v>226</v>
      </c>
      <c r="K175" s="226">
        <v>100</v>
      </c>
      <c r="L175" s="227">
        <v>0</v>
      </c>
      <c r="M175" s="228"/>
      <c r="N175" s="229">
        <f>ROUND(L175*K175,2)</f>
        <v>0</v>
      </c>
      <c r="O175" s="229"/>
      <c r="P175" s="229"/>
      <c r="Q175" s="229"/>
      <c r="R175" s="50"/>
      <c r="T175" s="230" t="s">
        <v>22</v>
      </c>
      <c r="U175" s="58" t="s">
        <v>44</v>
      </c>
      <c r="V175" s="49"/>
      <c r="W175" s="231">
        <f>V175*K175</f>
        <v>0</v>
      </c>
      <c r="X175" s="231">
        <v>0</v>
      </c>
      <c r="Y175" s="231">
        <f>X175*K175</f>
        <v>0</v>
      </c>
      <c r="Z175" s="231">
        <v>0</v>
      </c>
      <c r="AA175" s="232">
        <f>Z175*K175</f>
        <v>0</v>
      </c>
      <c r="AR175" s="24" t="s">
        <v>167</v>
      </c>
      <c r="AT175" s="24" t="s">
        <v>163</v>
      </c>
      <c r="AU175" s="24" t="s">
        <v>118</v>
      </c>
      <c r="AY175" s="24" t="s">
        <v>162</v>
      </c>
      <c r="BE175" s="144">
        <f>IF(U175="základní",N175,0)</f>
        <v>0</v>
      </c>
      <c r="BF175" s="144">
        <f>IF(U175="snížená",N175,0)</f>
        <v>0</v>
      </c>
      <c r="BG175" s="144">
        <f>IF(U175="zákl. přenesená",N175,0)</f>
        <v>0</v>
      </c>
      <c r="BH175" s="144">
        <f>IF(U175="sníž. přenesená",N175,0)</f>
        <v>0</v>
      </c>
      <c r="BI175" s="144">
        <f>IF(U175="nulová",N175,0)</f>
        <v>0</v>
      </c>
      <c r="BJ175" s="24" t="s">
        <v>87</v>
      </c>
      <c r="BK175" s="144">
        <f>ROUND(L175*K175,2)</f>
        <v>0</v>
      </c>
      <c r="BL175" s="24" t="s">
        <v>167</v>
      </c>
      <c r="BM175" s="24" t="s">
        <v>546</v>
      </c>
    </row>
    <row r="176" spans="2:51" s="11" customFormat="1" ht="16.5" customHeight="1">
      <c r="B176" s="242"/>
      <c r="C176" s="243"/>
      <c r="D176" s="243"/>
      <c r="E176" s="244" t="s">
        <v>22</v>
      </c>
      <c r="F176" s="269" t="s">
        <v>547</v>
      </c>
      <c r="G176" s="270"/>
      <c r="H176" s="270"/>
      <c r="I176" s="270"/>
      <c r="J176" s="243"/>
      <c r="K176" s="246">
        <v>100</v>
      </c>
      <c r="L176" s="243"/>
      <c r="M176" s="243"/>
      <c r="N176" s="243"/>
      <c r="O176" s="243"/>
      <c r="P176" s="243"/>
      <c r="Q176" s="243"/>
      <c r="R176" s="247"/>
      <c r="T176" s="248"/>
      <c r="U176" s="243"/>
      <c r="V176" s="243"/>
      <c r="W176" s="243"/>
      <c r="X176" s="243"/>
      <c r="Y176" s="243"/>
      <c r="Z176" s="243"/>
      <c r="AA176" s="249"/>
      <c r="AT176" s="250" t="s">
        <v>170</v>
      </c>
      <c r="AU176" s="250" t="s">
        <v>118</v>
      </c>
      <c r="AV176" s="11" t="s">
        <v>118</v>
      </c>
      <c r="AW176" s="11" t="s">
        <v>37</v>
      </c>
      <c r="AX176" s="11" t="s">
        <v>87</v>
      </c>
      <c r="AY176" s="250" t="s">
        <v>162</v>
      </c>
    </row>
    <row r="177" spans="2:51" s="10" customFormat="1" ht="25.5" customHeight="1">
      <c r="B177" s="233"/>
      <c r="C177" s="234"/>
      <c r="D177" s="234"/>
      <c r="E177" s="235" t="s">
        <v>22</v>
      </c>
      <c r="F177" s="260" t="s">
        <v>548</v>
      </c>
      <c r="G177" s="234"/>
      <c r="H177" s="234"/>
      <c r="I177" s="234"/>
      <c r="J177" s="234"/>
      <c r="K177" s="235" t="s">
        <v>22</v>
      </c>
      <c r="L177" s="234"/>
      <c r="M177" s="234"/>
      <c r="N177" s="234"/>
      <c r="O177" s="234"/>
      <c r="P177" s="234"/>
      <c r="Q177" s="234"/>
      <c r="R177" s="238"/>
      <c r="T177" s="239"/>
      <c r="U177" s="234"/>
      <c r="V177" s="234"/>
      <c r="W177" s="234"/>
      <c r="X177" s="234"/>
      <c r="Y177" s="234"/>
      <c r="Z177" s="234"/>
      <c r="AA177" s="240"/>
      <c r="AT177" s="241" t="s">
        <v>170</v>
      </c>
      <c r="AU177" s="241" t="s">
        <v>118</v>
      </c>
      <c r="AV177" s="10" t="s">
        <v>87</v>
      </c>
      <c r="AW177" s="10" t="s">
        <v>37</v>
      </c>
      <c r="AX177" s="10" t="s">
        <v>79</v>
      </c>
      <c r="AY177" s="241" t="s">
        <v>162</v>
      </c>
    </row>
    <row r="178" spans="2:65" s="1" customFormat="1" ht="38.25" customHeight="1">
      <c r="B178" s="48"/>
      <c r="C178" s="222" t="s">
        <v>310</v>
      </c>
      <c r="D178" s="222" t="s">
        <v>163</v>
      </c>
      <c r="E178" s="223" t="s">
        <v>549</v>
      </c>
      <c r="F178" s="224" t="s">
        <v>550</v>
      </c>
      <c r="G178" s="224"/>
      <c r="H178" s="224"/>
      <c r="I178" s="224"/>
      <c r="J178" s="225" t="s">
        <v>551</v>
      </c>
      <c r="K178" s="226">
        <v>16</v>
      </c>
      <c r="L178" s="227">
        <v>0</v>
      </c>
      <c r="M178" s="228"/>
      <c r="N178" s="229">
        <f>ROUND(L178*K178,2)</f>
        <v>0</v>
      </c>
      <c r="O178" s="229"/>
      <c r="P178" s="229"/>
      <c r="Q178" s="229"/>
      <c r="R178" s="50"/>
      <c r="T178" s="230" t="s">
        <v>22</v>
      </c>
      <c r="U178" s="58" t="s">
        <v>44</v>
      </c>
      <c r="V178" s="49"/>
      <c r="W178" s="231">
        <f>V178*K178</f>
        <v>0</v>
      </c>
      <c r="X178" s="231">
        <v>0</v>
      </c>
      <c r="Y178" s="231">
        <f>X178*K178</f>
        <v>0</v>
      </c>
      <c r="Z178" s="231">
        <v>0</v>
      </c>
      <c r="AA178" s="232">
        <f>Z178*K178</f>
        <v>0</v>
      </c>
      <c r="AR178" s="24" t="s">
        <v>167</v>
      </c>
      <c r="AT178" s="24" t="s">
        <v>163</v>
      </c>
      <c r="AU178" s="24" t="s">
        <v>118</v>
      </c>
      <c r="AY178" s="24" t="s">
        <v>162</v>
      </c>
      <c r="BE178" s="144">
        <f>IF(U178="základní",N178,0)</f>
        <v>0</v>
      </c>
      <c r="BF178" s="144">
        <f>IF(U178="snížená",N178,0)</f>
        <v>0</v>
      </c>
      <c r="BG178" s="144">
        <f>IF(U178="zákl. přenesená",N178,0)</f>
        <v>0</v>
      </c>
      <c r="BH178" s="144">
        <f>IF(U178="sníž. přenesená",N178,0)</f>
        <v>0</v>
      </c>
      <c r="BI178" s="144">
        <f>IF(U178="nulová",N178,0)</f>
        <v>0</v>
      </c>
      <c r="BJ178" s="24" t="s">
        <v>87</v>
      </c>
      <c r="BK178" s="144">
        <f>ROUND(L178*K178,2)</f>
        <v>0</v>
      </c>
      <c r="BL178" s="24" t="s">
        <v>167</v>
      </c>
      <c r="BM178" s="24" t="s">
        <v>552</v>
      </c>
    </row>
    <row r="179" spans="2:51" s="11" customFormat="1" ht="16.5" customHeight="1">
      <c r="B179" s="242"/>
      <c r="C179" s="243"/>
      <c r="D179" s="243"/>
      <c r="E179" s="244" t="s">
        <v>22</v>
      </c>
      <c r="F179" s="269" t="s">
        <v>553</v>
      </c>
      <c r="G179" s="270"/>
      <c r="H179" s="270"/>
      <c r="I179" s="270"/>
      <c r="J179" s="243"/>
      <c r="K179" s="246">
        <v>16</v>
      </c>
      <c r="L179" s="243"/>
      <c r="M179" s="243"/>
      <c r="N179" s="243"/>
      <c r="O179" s="243"/>
      <c r="P179" s="243"/>
      <c r="Q179" s="243"/>
      <c r="R179" s="247"/>
      <c r="T179" s="248"/>
      <c r="U179" s="243"/>
      <c r="V179" s="243"/>
      <c r="W179" s="243"/>
      <c r="X179" s="243"/>
      <c r="Y179" s="243"/>
      <c r="Z179" s="243"/>
      <c r="AA179" s="249"/>
      <c r="AT179" s="250" t="s">
        <v>170</v>
      </c>
      <c r="AU179" s="250" t="s">
        <v>118</v>
      </c>
      <c r="AV179" s="11" t="s">
        <v>118</v>
      </c>
      <c r="AW179" s="11" t="s">
        <v>37</v>
      </c>
      <c r="AX179" s="11" t="s">
        <v>87</v>
      </c>
      <c r="AY179" s="250" t="s">
        <v>162</v>
      </c>
    </row>
    <row r="180" spans="2:51" s="10" customFormat="1" ht="25.5" customHeight="1">
      <c r="B180" s="233"/>
      <c r="C180" s="234"/>
      <c r="D180" s="234"/>
      <c r="E180" s="235" t="s">
        <v>22</v>
      </c>
      <c r="F180" s="260" t="s">
        <v>554</v>
      </c>
      <c r="G180" s="234"/>
      <c r="H180" s="234"/>
      <c r="I180" s="234"/>
      <c r="J180" s="234"/>
      <c r="K180" s="235" t="s">
        <v>22</v>
      </c>
      <c r="L180" s="234"/>
      <c r="M180" s="234"/>
      <c r="N180" s="234"/>
      <c r="O180" s="234"/>
      <c r="P180" s="234"/>
      <c r="Q180" s="234"/>
      <c r="R180" s="238"/>
      <c r="T180" s="239"/>
      <c r="U180" s="234"/>
      <c r="V180" s="234"/>
      <c r="W180" s="234"/>
      <c r="X180" s="234"/>
      <c r="Y180" s="234"/>
      <c r="Z180" s="234"/>
      <c r="AA180" s="240"/>
      <c r="AT180" s="241" t="s">
        <v>170</v>
      </c>
      <c r="AU180" s="241" t="s">
        <v>118</v>
      </c>
      <c r="AV180" s="10" t="s">
        <v>87</v>
      </c>
      <c r="AW180" s="10" t="s">
        <v>37</v>
      </c>
      <c r="AX180" s="10" t="s">
        <v>79</v>
      </c>
      <c r="AY180" s="241" t="s">
        <v>162</v>
      </c>
    </row>
    <row r="181" spans="2:65" s="1" customFormat="1" ht="25.5" customHeight="1">
      <c r="B181" s="48"/>
      <c r="C181" s="222" t="s">
        <v>315</v>
      </c>
      <c r="D181" s="222" t="s">
        <v>163</v>
      </c>
      <c r="E181" s="223" t="s">
        <v>555</v>
      </c>
      <c r="F181" s="224" t="s">
        <v>556</v>
      </c>
      <c r="G181" s="224"/>
      <c r="H181" s="224"/>
      <c r="I181" s="224"/>
      <c r="J181" s="225" t="s">
        <v>166</v>
      </c>
      <c r="K181" s="226">
        <v>50</v>
      </c>
      <c r="L181" s="227">
        <v>0</v>
      </c>
      <c r="M181" s="228"/>
      <c r="N181" s="229">
        <f>ROUND(L181*K181,2)</f>
        <v>0</v>
      </c>
      <c r="O181" s="229"/>
      <c r="P181" s="229"/>
      <c r="Q181" s="229"/>
      <c r="R181" s="50"/>
      <c r="T181" s="230" t="s">
        <v>22</v>
      </c>
      <c r="U181" s="58" t="s">
        <v>44</v>
      </c>
      <c r="V181" s="49"/>
      <c r="W181" s="231">
        <f>V181*K181</f>
        <v>0</v>
      </c>
      <c r="X181" s="231">
        <v>0</v>
      </c>
      <c r="Y181" s="231">
        <f>X181*K181</f>
        <v>0</v>
      </c>
      <c r="Z181" s="231">
        <v>0</v>
      </c>
      <c r="AA181" s="232">
        <f>Z181*K181</f>
        <v>0</v>
      </c>
      <c r="AR181" s="24" t="s">
        <v>167</v>
      </c>
      <c r="AT181" s="24" t="s">
        <v>163</v>
      </c>
      <c r="AU181" s="24" t="s">
        <v>118</v>
      </c>
      <c r="AY181" s="24" t="s">
        <v>162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24" t="s">
        <v>87</v>
      </c>
      <c r="BK181" s="144">
        <f>ROUND(L181*K181,2)</f>
        <v>0</v>
      </c>
      <c r="BL181" s="24" t="s">
        <v>167</v>
      </c>
      <c r="BM181" s="24" t="s">
        <v>557</v>
      </c>
    </row>
    <row r="182" spans="2:51" s="11" customFormat="1" ht="16.5" customHeight="1">
      <c r="B182" s="242"/>
      <c r="C182" s="243"/>
      <c r="D182" s="243"/>
      <c r="E182" s="244" t="s">
        <v>22</v>
      </c>
      <c r="F182" s="269" t="s">
        <v>558</v>
      </c>
      <c r="G182" s="270"/>
      <c r="H182" s="270"/>
      <c r="I182" s="270"/>
      <c r="J182" s="243"/>
      <c r="K182" s="246">
        <v>50</v>
      </c>
      <c r="L182" s="243"/>
      <c r="M182" s="243"/>
      <c r="N182" s="243"/>
      <c r="O182" s="243"/>
      <c r="P182" s="243"/>
      <c r="Q182" s="243"/>
      <c r="R182" s="247"/>
      <c r="T182" s="248"/>
      <c r="U182" s="243"/>
      <c r="V182" s="243"/>
      <c r="W182" s="243"/>
      <c r="X182" s="243"/>
      <c r="Y182" s="243"/>
      <c r="Z182" s="243"/>
      <c r="AA182" s="249"/>
      <c r="AT182" s="250" t="s">
        <v>170</v>
      </c>
      <c r="AU182" s="250" t="s">
        <v>118</v>
      </c>
      <c r="AV182" s="11" t="s">
        <v>118</v>
      </c>
      <c r="AW182" s="11" t="s">
        <v>37</v>
      </c>
      <c r="AX182" s="11" t="s">
        <v>87</v>
      </c>
      <c r="AY182" s="250" t="s">
        <v>162</v>
      </c>
    </row>
    <row r="183" spans="2:65" s="1" customFormat="1" ht="16.5" customHeight="1">
      <c r="B183" s="48"/>
      <c r="C183" s="261" t="s">
        <v>288</v>
      </c>
      <c r="D183" s="261" t="s">
        <v>223</v>
      </c>
      <c r="E183" s="262" t="s">
        <v>559</v>
      </c>
      <c r="F183" s="263" t="s">
        <v>560</v>
      </c>
      <c r="G183" s="263"/>
      <c r="H183" s="263"/>
      <c r="I183" s="263"/>
      <c r="J183" s="264" t="s">
        <v>561</v>
      </c>
      <c r="K183" s="265">
        <v>60</v>
      </c>
      <c r="L183" s="266">
        <v>0</v>
      </c>
      <c r="M183" s="267"/>
      <c r="N183" s="268">
        <f>ROUND(L183*K183,2)</f>
        <v>0</v>
      </c>
      <c r="O183" s="229"/>
      <c r="P183" s="229"/>
      <c r="Q183" s="229"/>
      <c r="R183" s="50"/>
      <c r="T183" s="230" t="s">
        <v>22</v>
      </c>
      <c r="U183" s="58" t="s">
        <v>44</v>
      </c>
      <c r="V183" s="49"/>
      <c r="W183" s="231">
        <f>V183*K183</f>
        <v>0</v>
      </c>
      <c r="X183" s="231">
        <v>0.001</v>
      </c>
      <c r="Y183" s="231">
        <f>X183*K183</f>
        <v>0.06</v>
      </c>
      <c r="Z183" s="231">
        <v>0</v>
      </c>
      <c r="AA183" s="232">
        <f>Z183*K183</f>
        <v>0</v>
      </c>
      <c r="AR183" s="24" t="s">
        <v>209</v>
      </c>
      <c r="AT183" s="24" t="s">
        <v>223</v>
      </c>
      <c r="AU183" s="24" t="s">
        <v>118</v>
      </c>
      <c r="AY183" s="24" t="s">
        <v>162</v>
      </c>
      <c r="BE183" s="144">
        <f>IF(U183="základní",N183,0)</f>
        <v>0</v>
      </c>
      <c r="BF183" s="144">
        <f>IF(U183="snížená",N183,0)</f>
        <v>0</v>
      </c>
      <c r="BG183" s="144">
        <f>IF(U183="zákl. přenesená",N183,0)</f>
        <v>0</v>
      </c>
      <c r="BH183" s="144">
        <f>IF(U183="sníž. přenesená",N183,0)</f>
        <v>0</v>
      </c>
      <c r="BI183" s="144">
        <f>IF(U183="nulová",N183,0)</f>
        <v>0</v>
      </c>
      <c r="BJ183" s="24" t="s">
        <v>87</v>
      </c>
      <c r="BK183" s="144">
        <f>ROUND(L183*K183,2)</f>
        <v>0</v>
      </c>
      <c r="BL183" s="24" t="s">
        <v>167</v>
      </c>
      <c r="BM183" s="24" t="s">
        <v>562</v>
      </c>
    </row>
    <row r="184" spans="2:51" s="11" customFormat="1" ht="16.5" customHeight="1">
      <c r="B184" s="242"/>
      <c r="C184" s="243"/>
      <c r="D184" s="243"/>
      <c r="E184" s="244" t="s">
        <v>22</v>
      </c>
      <c r="F184" s="269" t="s">
        <v>563</v>
      </c>
      <c r="G184" s="270"/>
      <c r="H184" s="270"/>
      <c r="I184" s="270"/>
      <c r="J184" s="243"/>
      <c r="K184" s="246">
        <v>60</v>
      </c>
      <c r="L184" s="243"/>
      <c r="M184" s="243"/>
      <c r="N184" s="243"/>
      <c r="O184" s="243"/>
      <c r="P184" s="243"/>
      <c r="Q184" s="243"/>
      <c r="R184" s="247"/>
      <c r="T184" s="248"/>
      <c r="U184" s="243"/>
      <c r="V184" s="243"/>
      <c r="W184" s="243"/>
      <c r="X184" s="243"/>
      <c r="Y184" s="243"/>
      <c r="Z184" s="243"/>
      <c r="AA184" s="249"/>
      <c r="AT184" s="250" t="s">
        <v>170</v>
      </c>
      <c r="AU184" s="250" t="s">
        <v>118</v>
      </c>
      <c r="AV184" s="11" t="s">
        <v>118</v>
      </c>
      <c r="AW184" s="11" t="s">
        <v>37</v>
      </c>
      <c r="AX184" s="11" t="s">
        <v>87</v>
      </c>
      <c r="AY184" s="250" t="s">
        <v>162</v>
      </c>
    </row>
    <row r="185" spans="2:51" s="10" customFormat="1" ht="38.25" customHeight="1">
      <c r="B185" s="233"/>
      <c r="C185" s="234"/>
      <c r="D185" s="234"/>
      <c r="E185" s="235" t="s">
        <v>22</v>
      </c>
      <c r="F185" s="260" t="s">
        <v>564</v>
      </c>
      <c r="G185" s="234"/>
      <c r="H185" s="234"/>
      <c r="I185" s="234"/>
      <c r="J185" s="234"/>
      <c r="K185" s="235" t="s">
        <v>22</v>
      </c>
      <c r="L185" s="234"/>
      <c r="M185" s="234"/>
      <c r="N185" s="234"/>
      <c r="O185" s="234"/>
      <c r="P185" s="234"/>
      <c r="Q185" s="234"/>
      <c r="R185" s="238"/>
      <c r="T185" s="239"/>
      <c r="U185" s="234"/>
      <c r="V185" s="234"/>
      <c r="W185" s="234"/>
      <c r="X185" s="234"/>
      <c r="Y185" s="234"/>
      <c r="Z185" s="234"/>
      <c r="AA185" s="240"/>
      <c r="AT185" s="241" t="s">
        <v>170</v>
      </c>
      <c r="AU185" s="241" t="s">
        <v>118</v>
      </c>
      <c r="AV185" s="10" t="s">
        <v>87</v>
      </c>
      <c r="AW185" s="10" t="s">
        <v>37</v>
      </c>
      <c r="AX185" s="10" t="s">
        <v>79</v>
      </c>
      <c r="AY185" s="241" t="s">
        <v>162</v>
      </c>
    </row>
    <row r="186" spans="2:65" s="1" customFormat="1" ht="16.5" customHeight="1">
      <c r="B186" s="48"/>
      <c r="C186" s="222" t="s">
        <v>565</v>
      </c>
      <c r="D186" s="222" t="s">
        <v>163</v>
      </c>
      <c r="E186" s="223" t="s">
        <v>566</v>
      </c>
      <c r="F186" s="224" t="s">
        <v>567</v>
      </c>
      <c r="G186" s="224"/>
      <c r="H186" s="224"/>
      <c r="I186" s="224"/>
      <c r="J186" s="225" t="s">
        <v>175</v>
      </c>
      <c r="K186" s="226">
        <v>12</v>
      </c>
      <c r="L186" s="227">
        <v>0</v>
      </c>
      <c r="M186" s="228"/>
      <c r="N186" s="229">
        <f>ROUND(L186*K186,2)</f>
        <v>0</v>
      </c>
      <c r="O186" s="229"/>
      <c r="P186" s="229"/>
      <c r="Q186" s="229"/>
      <c r="R186" s="50"/>
      <c r="T186" s="230" t="s">
        <v>22</v>
      </c>
      <c r="U186" s="58" t="s">
        <v>44</v>
      </c>
      <c r="V186" s="49"/>
      <c r="W186" s="231">
        <f>V186*K186</f>
        <v>0</v>
      </c>
      <c r="X186" s="231">
        <v>0</v>
      </c>
      <c r="Y186" s="231">
        <f>X186*K186</f>
        <v>0</v>
      </c>
      <c r="Z186" s="231">
        <v>0</v>
      </c>
      <c r="AA186" s="232">
        <f>Z186*K186</f>
        <v>0</v>
      </c>
      <c r="AR186" s="24" t="s">
        <v>167</v>
      </c>
      <c r="AT186" s="24" t="s">
        <v>163</v>
      </c>
      <c r="AU186" s="24" t="s">
        <v>118</v>
      </c>
      <c r="AY186" s="24" t="s">
        <v>162</v>
      </c>
      <c r="BE186" s="144">
        <f>IF(U186="základní",N186,0)</f>
        <v>0</v>
      </c>
      <c r="BF186" s="144">
        <f>IF(U186="snížená",N186,0)</f>
        <v>0</v>
      </c>
      <c r="BG186" s="144">
        <f>IF(U186="zákl. přenesená",N186,0)</f>
        <v>0</v>
      </c>
      <c r="BH186" s="144">
        <f>IF(U186="sníž. přenesená",N186,0)</f>
        <v>0</v>
      </c>
      <c r="BI186" s="144">
        <f>IF(U186="nulová",N186,0)</f>
        <v>0</v>
      </c>
      <c r="BJ186" s="24" t="s">
        <v>87</v>
      </c>
      <c r="BK186" s="144">
        <f>ROUND(L186*K186,2)</f>
        <v>0</v>
      </c>
      <c r="BL186" s="24" t="s">
        <v>167</v>
      </c>
      <c r="BM186" s="24" t="s">
        <v>568</v>
      </c>
    </row>
    <row r="187" spans="2:51" s="11" customFormat="1" ht="16.5" customHeight="1">
      <c r="B187" s="242"/>
      <c r="C187" s="243"/>
      <c r="D187" s="243"/>
      <c r="E187" s="244" t="s">
        <v>22</v>
      </c>
      <c r="F187" s="269" t="s">
        <v>569</v>
      </c>
      <c r="G187" s="270"/>
      <c r="H187" s="270"/>
      <c r="I187" s="270"/>
      <c r="J187" s="243"/>
      <c r="K187" s="246">
        <v>12</v>
      </c>
      <c r="L187" s="243"/>
      <c r="M187" s="243"/>
      <c r="N187" s="243"/>
      <c r="O187" s="243"/>
      <c r="P187" s="243"/>
      <c r="Q187" s="243"/>
      <c r="R187" s="247"/>
      <c r="T187" s="248"/>
      <c r="U187" s="243"/>
      <c r="V187" s="243"/>
      <c r="W187" s="243"/>
      <c r="X187" s="243"/>
      <c r="Y187" s="243"/>
      <c r="Z187" s="243"/>
      <c r="AA187" s="249"/>
      <c r="AT187" s="250" t="s">
        <v>170</v>
      </c>
      <c r="AU187" s="250" t="s">
        <v>118</v>
      </c>
      <c r="AV187" s="11" t="s">
        <v>118</v>
      </c>
      <c r="AW187" s="11" t="s">
        <v>37</v>
      </c>
      <c r="AX187" s="11" t="s">
        <v>87</v>
      </c>
      <c r="AY187" s="250" t="s">
        <v>162</v>
      </c>
    </row>
    <row r="188" spans="2:51" s="10" customFormat="1" ht="25.5" customHeight="1">
      <c r="B188" s="233"/>
      <c r="C188" s="234"/>
      <c r="D188" s="234"/>
      <c r="E188" s="235" t="s">
        <v>22</v>
      </c>
      <c r="F188" s="260" t="s">
        <v>570</v>
      </c>
      <c r="G188" s="234"/>
      <c r="H188" s="234"/>
      <c r="I188" s="234"/>
      <c r="J188" s="234"/>
      <c r="K188" s="235" t="s">
        <v>22</v>
      </c>
      <c r="L188" s="234"/>
      <c r="M188" s="234"/>
      <c r="N188" s="234"/>
      <c r="O188" s="234"/>
      <c r="P188" s="234"/>
      <c r="Q188" s="234"/>
      <c r="R188" s="238"/>
      <c r="T188" s="239"/>
      <c r="U188" s="234"/>
      <c r="V188" s="234"/>
      <c r="W188" s="234"/>
      <c r="X188" s="234"/>
      <c r="Y188" s="234"/>
      <c r="Z188" s="234"/>
      <c r="AA188" s="240"/>
      <c r="AT188" s="241" t="s">
        <v>170</v>
      </c>
      <c r="AU188" s="241" t="s">
        <v>118</v>
      </c>
      <c r="AV188" s="10" t="s">
        <v>87</v>
      </c>
      <c r="AW188" s="10" t="s">
        <v>37</v>
      </c>
      <c r="AX188" s="10" t="s">
        <v>79</v>
      </c>
      <c r="AY188" s="241" t="s">
        <v>162</v>
      </c>
    </row>
    <row r="189" spans="2:63" s="9" customFormat="1" ht="29.85" customHeight="1">
      <c r="B189" s="209"/>
      <c r="C189" s="210"/>
      <c r="D189" s="219" t="s">
        <v>137</v>
      </c>
      <c r="E189" s="219"/>
      <c r="F189" s="219"/>
      <c r="G189" s="219"/>
      <c r="H189" s="219"/>
      <c r="I189" s="219"/>
      <c r="J189" s="219"/>
      <c r="K189" s="219"/>
      <c r="L189" s="219"/>
      <c r="M189" s="219"/>
      <c r="N189" s="220">
        <f>BK189</f>
        <v>0</v>
      </c>
      <c r="O189" s="221"/>
      <c r="P189" s="221"/>
      <c r="Q189" s="221"/>
      <c r="R189" s="212"/>
      <c r="T189" s="213"/>
      <c r="U189" s="210"/>
      <c r="V189" s="210"/>
      <c r="W189" s="214">
        <f>SUM(W190:W223)</f>
        <v>0</v>
      </c>
      <c r="X189" s="210"/>
      <c r="Y189" s="214">
        <f>SUM(Y190:Y223)</f>
        <v>1.5824789999999997</v>
      </c>
      <c r="Z189" s="210"/>
      <c r="AA189" s="215">
        <f>SUM(AA190:AA223)</f>
        <v>0</v>
      </c>
      <c r="AR189" s="216" t="s">
        <v>87</v>
      </c>
      <c r="AT189" s="217" t="s">
        <v>78</v>
      </c>
      <c r="AU189" s="217" t="s">
        <v>87</v>
      </c>
      <c r="AY189" s="216" t="s">
        <v>162</v>
      </c>
      <c r="BK189" s="218">
        <f>SUM(BK190:BK223)</f>
        <v>0</v>
      </c>
    </row>
    <row r="190" spans="2:65" s="1" customFormat="1" ht="25.5" customHeight="1">
      <c r="B190" s="48"/>
      <c r="C190" s="222" t="s">
        <v>571</v>
      </c>
      <c r="D190" s="222" t="s">
        <v>163</v>
      </c>
      <c r="E190" s="223" t="s">
        <v>572</v>
      </c>
      <c r="F190" s="224" t="s">
        <v>573</v>
      </c>
      <c r="G190" s="224"/>
      <c r="H190" s="224"/>
      <c r="I190" s="224"/>
      <c r="J190" s="225" t="s">
        <v>313</v>
      </c>
      <c r="K190" s="226">
        <v>2.131</v>
      </c>
      <c r="L190" s="227">
        <v>0</v>
      </c>
      <c r="M190" s="228"/>
      <c r="N190" s="229">
        <f>ROUND(L190*K190,2)</f>
        <v>0</v>
      </c>
      <c r="O190" s="229"/>
      <c r="P190" s="229"/>
      <c r="Q190" s="229"/>
      <c r="R190" s="50"/>
      <c r="T190" s="230" t="s">
        <v>22</v>
      </c>
      <c r="U190" s="58" t="s">
        <v>44</v>
      </c>
      <c r="V190" s="49"/>
      <c r="W190" s="231">
        <f>V190*K190</f>
        <v>0</v>
      </c>
      <c r="X190" s="231">
        <v>0</v>
      </c>
      <c r="Y190" s="231">
        <f>X190*K190</f>
        <v>0</v>
      </c>
      <c r="Z190" s="231">
        <v>0</v>
      </c>
      <c r="AA190" s="232">
        <f>Z190*K190</f>
        <v>0</v>
      </c>
      <c r="AR190" s="24" t="s">
        <v>167</v>
      </c>
      <c r="AT190" s="24" t="s">
        <v>163</v>
      </c>
      <c r="AU190" s="24" t="s">
        <v>118</v>
      </c>
      <c r="AY190" s="24" t="s">
        <v>162</v>
      </c>
      <c r="BE190" s="144">
        <f>IF(U190="základní",N190,0)</f>
        <v>0</v>
      </c>
      <c r="BF190" s="144">
        <f>IF(U190="snížená",N190,0)</f>
        <v>0</v>
      </c>
      <c r="BG190" s="144">
        <f>IF(U190="zákl. přenesená",N190,0)</f>
        <v>0</v>
      </c>
      <c r="BH190" s="144">
        <f>IF(U190="sníž. přenesená",N190,0)</f>
        <v>0</v>
      </c>
      <c r="BI190" s="144">
        <f>IF(U190="nulová",N190,0)</f>
        <v>0</v>
      </c>
      <c r="BJ190" s="24" t="s">
        <v>87</v>
      </c>
      <c r="BK190" s="144">
        <f>ROUND(L190*K190,2)</f>
        <v>0</v>
      </c>
      <c r="BL190" s="24" t="s">
        <v>167</v>
      </c>
      <c r="BM190" s="24" t="s">
        <v>574</v>
      </c>
    </row>
    <row r="191" spans="2:65" s="1" customFormat="1" ht="25.5" customHeight="1">
      <c r="B191" s="48"/>
      <c r="C191" s="261" t="s">
        <v>575</v>
      </c>
      <c r="D191" s="261" t="s">
        <v>223</v>
      </c>
      <c r="E191" s="262" t="s">
        <v>576</v>
      </c>
      <c r="F191" s="263" t="s">
        <v>577</v>
      </c>
      <c r="G191" s="263"/>
      <c r="H191" s="263"/>
      <c r="I191" s="263"/>
      <c r="J191" s="264" t="s">
        <v>226</v>
      </c>
      <c r="K191" s="265">
        <v>5</v>
      </c>
      <c r="L191" s="266">
        <v>0</v>
      </c>
      <c r="M191" s="267"/>
      <c r="N191" s="268">
        <f>ROUND(L191*K191,2)</f>
        <v>0</v>
      </c>
      <c r="O191" s="229"/>
      <c r="P191" s="229"/>
      <c r="Q191" s="229"/>
      <c r="R191" s="50"/>
      <c r="T191" s="230" t="s">
        <v>22</v>
      </c>
      <c r="U191" s="58" t="s">
        <v>44</v>
      </c>
      <c r="V191" s="49"/>
      <c r="W191" s="231">
        <f>V191*K191</f>
        <v>0</v>
      </c>
      <c r="X191" s="231">
        <v>0.063</v>
      </c>
      <c r="Y191" s="231">
        <f>X191*K191</f>
        <v>0.315</v>
      </c>
      <c r="Z191" s="231">
        <v>0</v>
      </c>
      <c r="AA191" s="232">
        <f>Z191*K191</f>
        <v>0</v>
      </c>
      <c r="AR191" s="24" t="s">
        <v>209</v>
      </c>
      <c r="AT191" s="24" t="s">
        <v>223</v>
      </c>
      <c r="AU191" s="24" t="s">
        <v>118</v>
      </c>
      <c r="AY191" s="24" t="s">
        <v>162</v>
      </c>
      <c r="BE191" s="144">
        <f>IF(U191="základní",N191,0)</f>
        <v>0</v>
      </c>
      <c r="BF191" s="144">
        <f>IF(U191="snížená",N191,0)</f>
        <v>0</v>
      </c>
      <c r="BG191" s="144">
        <f>IF(U191="zákl. přenesená",N191,0)</f>
        <v>0</v>
      </c>
      <c r="BH191" s="144">
        <f>IF(U191="sníž. přenesená",N191,0)</f>
        <v>0</v>
      </c>
      <c r="BI191" s="144">
        <f>IF(U191="nulová",N191,0)</f>
        <v>0</v>
      </c>
      <c r="BJ191" s="24" t="s">
        <v>87</v>
      </c>
      <c r="BK191" s="144">
        <f>ROUND(L191*K191,2)</f>
        <v>0</v>
      </c>
      <c r="BL191" s="24" t="s">
        <v>167</v>
      </c>
      <c r="BM191" s="24" t="s">
        <v>578</v>
      </c>
    </row>
    <row r="192" spans="2:51" s="11" customFormat="1" ht="16.5" customHeight="1">
      <c r="B192" s="242"/>
      <c r="C192" s="243"/>
      <c r="D192" s="243"/>
      <c r="E192" s="244" t="s">
        <v>22</v>
      </c>
      <c r="F192" s="269" t="s">
        <v>193</v>
      </c>
      <c r="G192" s="270"/>
      <c r="H192" s="270"/>
      <c r="I192" s="270"/>
      <c r="J192" s="243"/>
      <c r="K192" s="246">
        <v>5</v>
      </c>
      <c r="L192" s="243"/>
      <c r="M192" s="243"/>
      <c r="N192" s="243"/>
      <c r="O192" s="243"/>
      <c r="P192" s="243"/>
      <c r="Q192" s="243"/>
      <c r="R192" s="247"/>
      <c r="T192" s="248"/>
      <c r="U192" s="243"/>
      <c r="V192" s="243"/>
      <c r="W192" s="243"/>
      <c r="X192" s="243"/>
      <c r="Y192" s="243"/>
      <c r="Z192" s="243"/>
      <c r="AA192" s="249"/>
      <c r="AT192" s="250" t="s">
        <v>170</v>
      </c>
      <c r="AU192" s="250" t="s">
        <v>118</v>
      </c>
      <c r="AV192" s="11" t="s">
        <v>118</v>
      </c>
      <c r="AW192" s="11" t="s">
        <v>37</v>
      </c>
      <c r="AX192" s="11" t="s">
        <v>87</v>
      </c>
      <c r="AY192" s="250" t="s">
        <v>162</v>
      </c>
    </row>
    <row r="193" spans="2:51" s="10" customFormat="1" ht="25.5" customHeight="1">
      <c r="B193" s="233"/>
      <c r="C193" s="234"/>
      <c r="D193" s="234"/>
      <c r="E193" s="235" t="s">
        <v>22</v>
      </c>
      <c r="F193" s="260" t="s">
        <v>579</v>
      </c>
      <c r="G193" s="234"/>
      <c r="H193" s="234"/>
      <c r="I193" s="234"/>
      <c r="J193" s="234"/>
      <c r="K193" s="235" t="s">
        <v>22</v>
      </c>
      <c r="L193" s="234"/>
      <c r="M193" s="234"/>
      <c r="N193" s="234"/>
      <c r="O193" s="234"/>
      <c r="P193" s="234"/>
      <c r="Q193" s="234"/>
      <c r="R193" s="238"/>
      <c r="T193" s="239"/>
      <c r="U193" s="234"/>
      <c r="V193" s="234"/>
      <c r="W193" s="234"/>
      <c r="X193" s="234"/>
      <c r="Y193" s="234"/>
      <c r="Z193" s="234"/>
      <c r="AA193" s="240"/>
      <c r="AT193" s="241" t="s">
        <v>170</v>
      </c>
      <c r="AU193" s="241" t="s">
        <v>118</v>
      </c>
      <c r="AV193" s="10" t="s">
        <v>87</v>
      </c>
      <c r="AW193" s="10" t="s">
        <v>37</v>
      </c>
      <c r="AX193" s="10" t="s">
        <v>79</v>
      </c>
      <c r="AY193" s="241" t="s">
        <v>162</v>
      </c>
    </row>
    <row r="194" spans="2:65" s="1" customFormat="1" ht="25.5" customHeight="1">
      <c r="B194" s="48"/>
      <c r="C194" s="261" t="s">
        <v>580</v>
      </c>
      <c r="D194" s="261" t="s">
        <v>223</v>
      </c>
      <c r="E194" s="262" t="s">
        <v>581</v>
      </c>
      <c r="F194" s="263" t="s">
        <v>582</v>
      </c>
      <c r="G194" s="263"/>
      <c r="H194" s="263"/>
      <c r="I194" s="263"/>
      <c r="J194" s="264" t="s">
        <v>226</v>
      </c>
      <c r="K194" s="265">
        <v>7</v>
      </c>
      <c r="L194" s="266">
        <v>0</v>
      </c>
      <c r="M194" s="267"/>
      <c r="N194" s="268">
        <f>ROUND(L194*K194,2)</f>
        <v>0</v>
      </c>
      <c r="O194" s="229"/>
      <c r="P194" s="229"/>
      <c r="Q194" s="229"/>
      <c r="R194" s="50"/>
      <c r="T194" s="230" t="s">
        <v>22</v>
      </c>
      <c r="U194" s="58" t="s">
        <v>44</v>
      </c>
      <c r="V194" s="49"/>
      <c r="W194" s="231">
        <f>V194*K194</f>
        <v>0</v>
      </c>
      <c r="X194" s="231">
        <v>0.0023</v>
      </c>
      <c r="Y194" s="231">
        <f>X194*K194</f>
        <v>0.0161</v>
      </c>
      <c r="Z194" s="231">
        <v>0</v>
      </c>
      <c r="AA194" s="232">
        <f>Z194*K194</f>
        <v>0</v>
      </c>
      <c r="AR194" s="24" t="s">
        <v>209</v>
      </c>
      <c r="AT194" s="24" t="s">
        <v>223</v>
      </c>
      <c r="AU194" s="24" t="s">
        <v>118</v>
      </c>
      <c r="AY194" s="24" t="s">
        <v>162</v>
      </c>
      <c r="BE194" s="144">
        <f>IF(U194="základní",N194,0)</f>
        <v>0</v>
      </c>
      <c r="BF194" s="144">
        <f>IF(U194="snížená",N194,0)</f>
        <v>0</v>
      </c>
      <c r="BG194" s="144">
        <f>IF(U194="zákl. přenesená",N194,0)</f>
        <v>0</v>
      </c>
      <c r="BH194" s="144">
        <f>IF(U194="sníž. přenesená",N194,0)</f>
        <v>0</v>
      </c>
      <c r="BI194" s="144">
        <f>IF(U194="nulová",N194,0)</f>
        <v>0</v>
      </c>
      <c r="BJ194" s="24" t="s">
        <v>87</v>
      </c>
      <c r="BK194" s="144">
        <f>ROUND(L194*K194,2)</f>
        <v>0</v>
      </c>
      <c r="BL194" s="24" t="s">
        <v>167</v>
      </c>
      <c r="BM194" s="24" t="s">
        <v>583</v>
      </c>
    </row>
    <row r="195" spans="2:51" s="11" customFormat="1" ht="16.5" customHeight="1">
      <c r="B195" s="242"/>
      <c r="C195" s="243"/>
      <c r="D195" s="243"/>
      <c r="E195" s="244" t="s">
        <v>22</v>
      </c>
      <c r="F195" s="269" t="s">
        <v>204</v>
      </c>
      <c r="G195" s="270"/>
      <c r="H195" s="270"/>
      <c r="I195" s="270"/>
      <c r="J195" s="243"/>
      <c r="K195" s="246">
        <v>7</v>
      </c>
      <c r="L195" s="243"/>
      <c r="M195" s="243"/>
      <c r="N195" s="243"/>
      <c r="O195" s="243"/>
      <c r="P195" s="243"/>
      <c r="Q195" s="243"/>
      <c r="R195" s="247"/>
      <c r="T195" s="248"/>
      <c r="U195" s="243"/>
      <c r="V195" s="243"/>
      <c r="W195" s="243"/>
      <c r="X195" s="243"/>
      <c r="Y195" s="243"/>
      <c r="Z195" s="243"/>
      <c r="AA195" s="249"/>
      <c r="AT195" s="250" t="s">
        <v>170</v>
      </c>
      <c r="AU195" s="250" t="s">
        <v>118</v>
      </c>
      <c r="AV195" s="11" t="s">
        <v>118</v>
      </c>
      <c r="AW195" s="11" t="s">
        <v>37</v>
      </c>
      <c r="AX195" s="11" t="s">
        <v>87</v>
      </c>
      <c r="AY195" s="250" t="s">
        <v>162</v>
      </c>
    </row>
    <row r="196" spans="2:65" s="1" customFormat="1" ht="16.5" customHeight="1">
      <c r="B196" s="48"/>
      <c r="C196" s="261" t="s">
        <v>584</v>
      </c>
      <c r="D196" s="261" t="s">
        <v>223</v>
      </c>
      <c r="E196" s="262" t="s">
        <v>585</v>
      </c>
      <c r="F196" s="263" t="s">
        <v>586</v>
      </c>
      <c r="G196" s="263"/>
      <c r="H196" s="263"/>
      <c r="I196" s="263"/>
      <c r="J196" s="264" t="s">
        <v>226</v>
      </c>
      <c r="K196" s="265">
        <v>3</v>
      </c>
      <c r="L196" s="266">
        <v>0</v>
      </c>
      <c r="M196" s="267"/>
      <c r="N196" s="268">
        <f>ROUND(L196*K196,2)</f>
        <v>0</v>
      </c>
      <c r="O196" s="229"/>
      <c r="P196" s="229"/>
      <c r="Q196" s="229"/>
      <c r="R196" s="50"/>
      <c r="T196" s="230" t="s">
        <v>22</v>
      </c>
      <c r="U196" s="58" t="s">
        <v>44</v>
      </c>
      <c r="V196" s="49"/>
      <c r="W196" s="231">
        <f>V196*K196</f>
        <v>0</v>
      </c>
      <c r="X196" s="231">
        <v>0.108</v>
      </c>
      <c r="Y196" s="231">
        <f>X196*K196</f>
        <v>0.324</v>
      </c>
      <c r="Z196" s="231">
        <v>0</v>
      </c>
      <c r="AA196" s="232">
        <f>Z196*K196</f>
        <v>0</v>
      </c>
      <c r="AR196" s="24" t="s">
        <v>209</v>
      </c>
      <c r="AT196" s="24" t="s">
        <v>223</v>
      </c>
      <c r="AU196" s="24" t="s">
        <v>118</v>
      </c>
      <c r="AY196" s="24" t="s">
        <v>162</v>
      </c>
      <c r="BE196" s="144">
        <f>IF(U196="základní",N196,0)</f>
        <v>0</v>
      </c>
      <c r="BF196" s="144">
        <f>IF(U196="snížená",N196,0)</f>
        <v>0</v>
      </c>
      <c r="BG196" s="144">
        <f>IF(U196="zákl. přenesená",N196,0)</f>
        <v>0</v>
      </c>
      <c r="BH196" s="144">
        <f>IF(U196="sníž. přenesená",N196,0)</f>
        <v>0</v>
      </c>
      <c r="BI196" s="144">
        <f>IF(U196="nulová",N196,0)</f>
        <v>0</v>
      </c>
      <c r="BJ196" s="24" t="s">
        <v>87</v>
      </c>
      <c r="BK196" s="144">
        <f>ROUND(L196*K196,2)</f>
        <v>0</v>
      </c>
      <c r="BL196" s="24" t="s">
        <v>167</v>
      </c>
      <c r="BM196" s="24" t="s">
        <v>587</v>
      </c>
    </row>
    <row r="197" spans="2:51" s="11" customFormat="1" ht="16.5" customHeight="1">
      <c r="B197" s="242"/>
      <c r="C197" s="243"/>
      <c r="D197" s="243"/>
      <c r="E197" s="244" t="s">
        <v>22</v>
      </c>
      <c r="F197" s="269" t="s">
        <v>181</v>
      </c>
      <c r="G197" s="270"/>
      <c r="H197" s="270"/>
      <c r="I197" s="270"/>
      <c r="J197" s="243"/>
      <c r="K197" s="246">
        <v>3</v>
      </c>
      <c r="L197" s="243"/>
      <c r="M197" s="243"/>
      <c r="N197" s="243"/>
      <c r="O197" s="243"/>
      <c r="P197" s="243"/>
      <c r="Q197" s="243"/>
      <c r="R197" s="247"/>
      <c r="T197" s="248"/>
      <c r="U197" s="243"/>
      <c r="V197" s="243"/>
      <c r="W197" s="243"/>
      <c r="X197" s="243"/>
      <c r="Y197" s="243"/>
      <c r="Z197" s="243"/>
      <c r="AA197" s="249"/>
      <c r="AT197" s="250" t="s">
        <v>170</v>
      </c>
      <c r="AU197" s="250" t="s">
        <v>118</v>
      </c>
      <c r="AV197" s="11" t="s">
        <v>118</v>
      </c>
      <c r="AW197" s="11" t="s">
        <v>37</v>
      </c>
      <c r="AX197" s="11" t="s">
        <v>87</v>
      </c>
      <c r="AY197" s="250" t="s">
        <v>162</v>
      </c>
    </row>
    <row r="198" spans="2:51" s="10" customFormat="1" ht="25.5" customHeight="1">
      <c r="B198" s="233"/>
      <c r="C198" s="234"/>
      <c r="D198" s="234"/>
      <c r="E198" s="235" t="s">
        <v>22</v>
      </c>
      <c r="F198" s="260" t="s">
        <v>588</v>
      </c>
      <c r="G198" s="234"/>
      <c r="H198" s="234"/>
      <c r="I198" s="234"/>
      <c r="J198" s="234"/>
      <c r="K198" s="235" t="s">
        <v>22</v>
      </c>
      <c r="L198" s="234"/>
      <c r="M198" s="234"/>
      <c r="N198" s="234"/>
      <c r="O198" s="234"/>
      <c r="P198" s="234"/>
      <c r="Q198" s="234"/>
      <c r="R198" s="238"/>
      <c r="T198" s="239"/>
      <c r="U198" s="234"/>
      <c r="V198" s="234"/>
      <c r="W198" s="234"/>
      <c r="X198" s="234"/>
      <c r="Y198" s="234"/>
      <c r="Z198" s="234"/>
      <c r="AA198" s="240"/>
      <c r="AT198" s="241" t="s">
        <v>170</v>
      </c>
      <c r="AU198" s="241" t="s">
        <v>118</v>
      </c>
      <c r="AV198" s="10" t="s">
        <v>87</v>
      </c>
      <c r="AW198" s="10" t="s">
        <v>37</v>
      </c>
      <c r="AX198" s="10" t="s">
        <v>79</v>
      </c>
      <c r="AY198" s="241" t="s">
        <v>162</v>
      </c>
    </row>
    <row r="199" spans="2:65" s="1" customFormat="1" ht="25.5" customHeight="1">
      <c r="B199" s="48"/>
      <c r="C199" s="261" t="s">
        <v>589</v>
      </c>
      <c r="D199" s="261" t="s">
        <v>223</v>
      </c>
      <c r="E199" s="262" t="s">
        <v>590</v>
      </c>
      <c r="F199" s="263" t="s">
        <v>591</v>
      </c>
      <c r="G199" s="263"/>
      <c r="H199" s="263"/>
      <c r="I199" s="263"/>
      <c r="J199" s="264" t="s">
        <v>226</v>
      </c>
      <c r="K199" s="265">
        <v>7</v>
      </c>
      <c r="L199" s="266">
        <v>0</v>
      </c>
      <c r="M199" s="267"/>
      <c r="N199" s="268">
        <f>ROUND(L199*K199,2)</f>
        <v>0</v>
      </c>
      <c r="O199" s="229"/>
      <c r="P199" s="229"/>
      <c r="Q199" s="229"/>
      <c r="R199" s="50"/>
      <c r="T199" s="230" t="s">
        <v>22</v>
      </c>
      <c r="U199" s="58" t="s">
        <v>44</v>
      </c>
      <c r="V199" s="49"/>
      <c r="W199" s="231">
        <f>V199*K199</f>
        <v>0</v>
      </c>
      <c r="X199" s="231">
        <v>0.0023</v>
      </c>
      <c r="Y199" s="231">
        <f>X199*K199</f>
        <v>0.0161</v>
      </c>
      <c r="Z199" s="231">
        <v>0</v>
      </c>
      <c r="AA199" s="232">
        <f>Z199*K199</f>
        <v>0</v>
      </c>
      <c r="AR199" s="24" t="s">
        <v>209</v>
      </c>
      <c r="AT199" s="24" t="s">
        <v>223</v>
      </c>
      <c r="AU199" s="24" t="s">
        <v>118</v>
      </c>
      <c r="AY199" s="24" t="s">
        <v>162</v>
      </c>
      <c r="BE199" s="144">
        <f>IF(U199="základní",N199,0)</f>
        <v>0</v>
      </c>
      <c r="BF199" s="144">
        <f>IF(U199="snížená",N199,0)</f>
        <v>0</v>
      </c>
      <c r="BG199" s="144">
        <f>IF(U199="zákl. přenesená",N199,0)</f>
        <v>0</v>
      </c>
      <c r="BH199" s="144">
        <f>IF(U199="sníž. přenesená",N199,0)</f>
        <v>0</v>
      </c>
      <c r="BI199" s="144">
        <f>IF(U199="nulová",N199,0)</f>
        <v>0</v>
      </c>
      <c r="BJ199" s="24" t="s">
        <v>87</v>
      </c>
      <c r="BK199" s="144">
        <f>ROUND(L199*K199,2)</f>
        <v>0</v>
      </c>
      <c r="BL199" s="24" t="s">
        <v>167</v>
      </c>
      <c r="BM199" s="24" t="s">
        <v>592</v>
      </c>
    </row>
    <row r="200" spans="2:51" s="11" customFormat="1" ht="16.5" customHeight="1">
      <c r="B200" s="242"/>
      <c r="C200" s="243"/>
      <c r="D200" s="243"/>
      <c r="E200" s="244" t="s">
        <v>22</v>
      </c>
      <c r="F200" s="269" t="s">
        <v>204</v>
      </c>
      <c r="G200" s="270"/>
      <c r="H200" s="270"/>
      <c r="I200" s="270"/>
      <c r="J200" s="243"/>
      <c r="K200" s="246">
        <v>7</v>
      </c>
      <c r="L200" s="243"/>
      <c r="M200" s="243"/>
      <c r="N200" s="243"/>
      <c r="O200" s="243"/>
      <c r="P200" s="243"/>
      <c r="Q200" s="243"/>
      <c r="R200" s="247"/>
      <c r="T200" s="248"/>
      <c r="U200" s="243"/>
      <c r="V200" s="243"/>
      <c r="W200" s="243"/>
      <c r="X200" s="243"/>
      <c r="Y200" s="243"/>
      <c r="Z200" s="243"/>
      <c r="AA200" s="249"/>
      <c r="AT200" s="250" t="s">
        <v>170</v>
      </c>
      <c r="AU200" s="250" t="s">
        <v>118</v>
      </c>
      <c r="AV200" s="11" t="s">
        <v>118</v>
      </c>
      <c r="AW200" s="11" t="s">
        <v>37</v>
      </c>
      <c r="AX200" s="11" t="s">
        <v>87</v>
      </c>
      <c r="AY200" s="250" t="s">
        <v>162</v>
      </c>
    </row>
    <row r="201" spans="2:51" s="10" customFormat="1" ht="16.5" customHeight="1">
      <c r="B201" s="233"/>
      <c r="C201" s="234"/>
      <c r="D201" s="234"/>
      <c r="E201" s="235" t="s">
        <v>22</v>
      </c>
      <c r="F201" s="260" t="s">
        <v>593</v>
      </c>
      <c r="G201" s="234"/>
      <c r="H201" s="234"/>
      <c r="I201" s="234"/>
      <c r="J201" s="234"/>
      <c r="K201" s="235" t="s">
        <v>22</v>
      </c>
      <c r="L201" s="234"/>
      <c r="M201" s="234"/>
      <c r="N201" s="234"/>
      <c r="O201" s="234"/>
      <c r="P201" s="234"/>
      <c r="Q201" s="234"/>
      <c r="R201" s="238"/>
      <c r="T201" s="239"/>
      <c r="U201" s="234"/>
      <c r="V201" s="234"/>
      <c r="W201" s="234"/>
      <c r="X201" s="234"/>
      <c r="Y201" s="234"/>
      <c r="Z201" s="234"/>
      <c r="AA201" s="240"/>
      <c r="AT201" s="241" t="s">
        <v>170</v>
      </c>
      <c r="AU201" s="241" t="s">
        <v>118</v>
      </c>
      <c r="AV201" s="10" t="s">
        <v>87</v>
      </c>
      <c r="AW201" s="10" t="s">
        <v>37</v>
      </c>
      <c r="AX201" s="10" t="s">
        <v>79</v>
      </c>
      <c r="AY201" s="241" t="s">
        <v>162</v>
      </c>
    </row>
    <row r="202" spans="2:65" s="1" customFormat="1" ht="16.5" customHeight="1">
      <c r="B202" s="48"/>
      <c r="C202" s="261" t="s">
        <v>594</v>
      </c>
      <c r="D202" s="261" t="s">
        <v>223</v>
      </c>
      <c r="E202" s="262" t="s">
        <v>595</v>
      </c>
      <c r="F202" s="263" t="s">
        <v>596</v>
      </c>
      <c r="G202" s="263"/>
      <c r="H202" s="263"/>
      <c r="I202" s="263"/>
      <c r="J202" s="264" t="s">
        <v>226</v>
      </c>
      <c r="K202" s="265">
        <v>2</v>
      </c>
      <c r="L202" s="266">
        <v>0</v>
      </c>
      <c r="M202" s="267"/>
      <c r="N202" s="268">
        <f>ROUND(L202*K202,2)</f>
        <v>0</v>
      </c>
      <c r="O202" s="229"/>
      <c r="P202" s="229"/>
      <c r="Q202" s="229"/>
      <c r="R202" s="50"/>
      <c r="T202" s="230" t="s">
        <v>22</v>
      </c>
      <c r="U202" s="58" t="s">
        <v>44</v>
      </c>
      <c r="V202" s="49"/>
      <c r="W202" s="231">
        <f>V202*K202</f>
        <v>0</v>
      </c>
      <c r="X202" s="231">
        <v>0.0025</v>
      </c>
      <c r="Y202" s="231">
        <f>X202*K202</f>
        <v>0.005</v>
      </c>
      <c r="Z202" s="231">
        <v>0</v>
      </c>
      <c r="AA202" s="232">
        <f>Z202*K202</f>
        <v>0</v>
      </c>
      <c r="AR202" s="24" t="s">
        <v>209</v>
      </c>
      <c r="AT202" s="24" t="s">
        <v>223</v>
      </c>
      <c r="AU202" s="24" t="s">
        <v>118</v>
      </c>
      <c r="AY202" s="24" t="s">
        <v>162</v>
      </c>
      <c r="BE202" s="144">
        <f>IF(U202="základní",N202,0)</f>
        <v>0</v>
      </c>
      <c r="BF202" s="144">
        <f>IF(U202="snížená",N202,0)</f>
        <v>0</v>
      </c>
      <c r="BG202" s="144">
        <f>IF(U202="zákl. přenesená",N202,0)</f>
        <v>0</v>
      </c>
      <c r="BH202" s="144">
        <f>IF(U202="sníž. přenesená",N202,0)</f>
        <v>0</v>
      </c>
      <c r="BI202" s="144">
        <f>IF(U202="nulová",N202,0)</f>
        <v>0</v>
      </c>
      <c r="BJ202" s="24" t="s">
        <v>87</v>
      </c>
      <c r="BK202" s="144">
        <f>ROUND(L202*K202,2)</f>
        <v>0</v>
      </c>
      <c r="BL202" s="24" t="s">
        <v>167</v>
      </c>
      <c r="BM202" s="24" t="s">
        <v>597</v>
      </c>
    </row>
    <row r="203" spans="2:51" s="11" customFormat="1" ht="16.5" customHeight="1">
      <c r="B203" s="242"/>
      <c r="C203" s="243"/>
      <c r="D203" s="243"/>
      <c r="E203" s="244" t="s">
        <v>22</v>
      </c>
      <c r="F203" s="269" t="s">
        <v>118</v>
      </c>
      <c r="G203" s="270"/>
      <c r="H203" s="270"/>
      <c r="I203" s="270"/>
      <c r="J203" s="243"/>
      <c r="K203" s="246">
        <v>2</v>
      </c>
      <c r="L203" s="243"/>
      <c r="M203" s="243"/>
      <c r="N203" s="243"/>
      <c r="O203" s="243"/>
      <c r="P203" s="243"/>
      <c r="Q203" s="243"/>
      <c r="R203" s="247"/>
      <c r="T203" s="248"/>
      <c r="U203" s="243"/>
      <c r="V203" s="243"/>
      <c r="W203" s="243"/>
      <c r="X203" s="243"/>
      <c r="Y203" s="243"/>
      <c r="Z203" s="243"/>
      <c r="AA203" s="249"/>
      <c r="AT203" s="250" t="s">
        <v>170</v>
      </c>
      <c r="AU203" s="250" t="s">
        <v>118</v>
      </c>
      <c r="AV203" s="11" t="s">
        <v>118</v>
      </c>
      <c r="AW203" s="11" t="s">
        <v>37</v>
      </c>
      <c r="AX203" s="11" t="s">
        <v>87</v>
      </c>
      <c r="AY203" s="250" t="s">
        <v>162</v>
      </c>
    </row>
    <row r="204" spans="2:51" s="10" customFormat="1" ht="16.5" customHeight="1">
      <c r="B204" s="233"/>
      <c r="C204" s="234"/>
      <c r="D204" s="234"/>
      <c r="E204" s="235" t="s">
        <v>22</v>
      </c>
      <c r="F204" s="260" t="s">
        <v>598</v>
      </c>
      <c r="G204" s="234"/>
      <c r="H204" s="234"/>
      <c r="I204" s="234"/>
      <c r="J204" s="234"/>
      <c r="K204" s="235" t="s">
        <v>22</v>
      </c>
      <c r="L204" s="234"/>
      <c r="M204" s="234"/>
      <c r="N204" s="234"/>
      <c r="O204" s="234"/>
      <c r="P204" s="234"/>
      <c r="Q204" s="234"/>
      <c r="R204" s="238"/>
      <c r="T204" s="239"/>
      <c r="U204" s="234"/>
      <c r="V204" s="234"/>
      <c r="W204" s="234"/>
      <c r="X204" s="234"/>
      <c r="Y204" s="234"/>
      <c r="Z204" s="234"/>
      <c r="AA204" s="240"/>
      <c r="AT204" s="241" t="s">
        <v>170</v>
      </c>
      <c r="AU204" s="241" t="s">
        <v>118</v>
      </c>
      <c r="AV204" s="10" t="s">
        <v>87</v>
      </c>
      <c r="AW204" s="10" t="s">
        <v>37</v>
      </c>
      <c r="AX204" s="10" t="s">
        <v>79</v>
      </c>
      <c r="AY204" s="241" t="s">
        <v>162</v>
      </c>
    </row>
    <row r="205" spans="2:65" s="1" customFormat="1" ht="25.5" customHeight="1">
      <c r="B205" s="48"/>
      <c r="C205" s="261" t="s">
        <v>599</v>
      </c>
      <c r="D205" s="261" t="s">
        <v>223</v>
      </c>
      <c r="E205" s="262" t="s">
        <v>600</v>
      </c>
      <c r="F205" s="263" t="s">
        <v>601</v>
      </c>
      <c r="G205" s="263"/>
      <c r="H205" s="263"/>
      <c r="I205" s="263"/>
      <c r="J205" s="264" t="s">
        <v>226</v>
      </c>
      <c r="K205" s="265">
        <v>4</v>
      </c>
      <c r="L205" s="266">
        <v>0</v>
      </c>
      <c r="M205" s="267"/>
      <c r="N205" s="268">
        <f>ROUND(L205*K205,2)</f>
        <v>0</v>
      </c>
      <c r="O205" s="229"/>
      <c r="P205" s="229"/>
      <c r="Q205" s="229"/>
      <c r="R205" s="50"/>
      <c r="T205" s="230" t="s">
        <v>22</v>
      </c>
      <c r="U205" s="58" t="s">
        <v>44</v>
      </c>
      <c r="V205" s="49"/>
      <c r="W205" s="231">
        <f>V205*K205</f>
        <v>0</v>
      </c>
      <c r="X205" s="231">
        <v>0.063</v>
      </c>
      <c r="Y205" s="231">
        <f>X205*K205</f>
        <v>0.252</v>
      </c>
      <c r="Z205" s="231">
        <v>0</v>
      </c>
      <c r="AA205" s="232">
        <f>Z205*K205</f>
        <v>0</v>
      </c>
      <c r="AR205" s="24" t="s">
        <v>209</v>
      </c>
      <c r="AT205" s="24" t="s">
        <v>223</v>
      </c>
      <c r="AU205" s="24" t="s">
        <v>118</v>
      </c>
      <c r="AY205" s="24" t="s">
        <v>162</v>
      </c>
      <c r="BE205" s="144">
        <f>IF(U205="základní",N205,0)</f>
        <v>0</v>
      </c>
      <c r="BF205" s="144">
        <f>IF(U205="snížená",N205,0)</f>
        <v>0</v>
      </c>
      <c r="BG205" s="144">
        <f>IF(U205="zákl. přenesená",N205,0)</f>
        <v>0</v>
      </c>
      <c r="BH205" s="144">
        <f>IF(U205="sníž. přenesená",N205,0)</f>
        <v>0</v>
      </c>
      <c r="BI205" s="144">
        <f>IF(U205="nulová",N205,0)</f>
        <v>0</v>
      </c>
      <c r="BJ205" s="24" t="s">
        <v>87</v>
      </c>
      <c r="BK205" s="144">
        <f>ROUND(L205*K205,2)</f>
        <v>0</v>
      </c>
      <c r="BL205" s="24" t="s">
        <v>167</v>
      </c>
      <c r="BM205" s="24" t="s">
        <v>602</v>
      </c>
    </row>
    <row r="206" spans="2:51" s="11" customFormat="1" ht="16.5" customHeight="1">
      <c r="B206" s="242"/>
      <c r="C206" s="243"/>
      <c r="D206" s="243"/>
      <c r="E206" s="244" t="s">
        <v>22</v>
      </c>
      <c r="F206" s="269" t="s">
        <v>167</v>
      </c>
      <c r="G206" s="270"/>
      <c r="H206" s="270"/>
      <c r="I206" s="270"/>
      <c r="J206" s="243"/>
      <c r="K206" s="246">
        <v>4</v>
      </c>
      <c r="L206" s="243"/>
      <c r="M206" s="243"/>
      <c r="N206" s="243"/>
      <c r="O206" s="243"/>
      <c r="P206" s="243"/>
      <c r="Q206" s="243"/>
      <c r="R206" s="247"/>
      <c r="T206" s="248"/>
      <c r="U206" s="243"/>
      <c r="V206" s="243"/>
      <c r="W206" s="243"/>
      <c r="X206" s="243"/>
      <c r="Y206" s="243"/>
      <c r="Z206" s="243"/>
      <c r="AA206" s="249"/>
      <c r="AT206" s="250" t="s">
        <v>170</v>
      </c>
      <c r="AU206" s="250" t="s">
        <v>118</v>
      </c>
      <c r="AV206" s="11" t="s">
        <v>118</v>
      </c>
      <c r="AW206" s="11" t="s">
        <v>37</v>
      </c>
      <c r="AX206" s="11" t="s">
        <v>87</v>
      </c>
      <c r="AY206" s="250" t="s">
        <v>162</v>
      </c>
    </row>
    <row r="207" spans="2:51" s="10" customFormat="1" ht="16.5" customHeight="1">
      <c r="B207" s="233"/>
      <c r="C207" s="234"/>
      <c r="D207" s="234"/>
      <c r="E207" s="235" t="s">
        <v>22</v>
      </c>
      <c r="F207" s="260" t="s">
        <v>603</v>
      </c>
      <c r="G207" s="234"/>
      <c r="H207" s="234"/>
      <c r="I207" s="234"/>
      <c r="J207" s="234"/>
      <c r="K207" s="235" t="s">
        <v>22</v>
      </c>
      <c r="L207" s="234"/>
      <c r="M207" s="234"/>
      <c r="N207" s="234"/>
      <c r="O207" s="234"/>
      <c r="P207" s="234"/>
      <c r="Q207" s="234"/>
      <c r="R207" s="238"/>
      <c r="T207" s="239"/>
      <c r="U207" s="234"/>
      <c r="V207" s="234"/>
      <c r="W207" s="234"/>
      <c r="X207" s="234"/>
      <c r="Y207" s="234"/>
      <c r="Z207" s="234"/>
      <c r="AA207" s="240"/>
      <c r="AT207" s="241" t="s">
        <v>170</v>
      </c>
      <c r="AU207" s="241" t="s">
        <v>118</v>
      </c>
      <c r="AV207" s="10" t="s">
        <v>87</v>
      </c>
      <c r="AW207" s="10" t="s">
        <v>37</v>
      </c>
      <c r="AX207" s="10" t="s">
        <v>79</v>
      </c>
      <c r="AY207" s="241" t="s">
        <v>162</v>
      </c>
    </row>
    <row r="208" spans="2:65" s="1" customFormat="1" ht="16.5" customHeight="1">
      <c r="B208" s="48"/>
      <c r="C208" s="261" t="s">
        <v>604</v>
      </c>
      <c r="D208" s="261" t="s">
        <v>223</v>
      </c>
      <c r="E208" s="262" t="s">
        <v>605</v>
      </c>
      <c r="F208" s="263" t="s">
        <v>606</v>
      </c>
      <c r="G208" s="263"/>
      <c r="H208" s="263"/>
      <c r="I208" s="263"/>
      <c r="J208" s="264" t="s">
        <v>226</v>
      </c>
      <c r="K208" s="265">
        <v>1</v>
      </c>
      <c r="L208" s="266">
        <v>0</v>
      </c>
      <c r="M208" s="267"/>
      <c r="N208" s="268">
        <f>ROUND(L208*K208,2)</f>
        <v>0</v>
      </c>
      <c r="O208" s="229"/>
      <c r="P208" s="229"/>
      <c r="Q208" s="229"/>
      <c r="R208" s="50"/>
      <c r="T208" s="230" t="s">
        <v>22</v>
      </c>
      <c r="U208" s="58" t="s">
        <v>44</v>
      </c>
      <c r="V208" s="49"/>
      <c r="W208" s="231">
        <f>V208*K208</f>
        <v>0</v>
      </c>
      <c r="X208" s="231">
        <v>0.063</v>
      </c>
      <c r="Y208" s="231">
        <f>X208*K208</f>
        <v>0.063</v>
      </c>
      <c r="Z208" s="231">
        <v>0</v>
      </c>
      <c r="AA208" s="232">
        <f>Z208*K208</f>
        <v>0</v>
      </c>
      <c r="AR208" s="24" t="s">
        <v>209</v>
      </c>
      <c r="AT208" s="24" t="s">
        <v>223</v>
      </c>
      <c r="AU208" s="24" t="s">
        <v>118</v>
      </c>
      <c r="AY208" s="24" t="s">
        <v>162</v>
      </c>
      <c r="BE208" s="144">
        <f>IF(U208="základní",N208,0)</f>
        <v>0</v>
      </c>
      <c r="BF208" s="144">
        <f>IF(U208="snížená",N208,0)</f>
        <v>0</v>
      </c>
      <c r="BG208" s="144">
        <f>IF(U208="zákl. přenesená",N208,0)</f>
        <v>0</v>
      </c>
      <c r="BH208" s="144">
        <f>IF(U208="sníž. přenesená",N208,0)</f>
        <v>0</v>
      </c>
      <c r="BI208" s="144">
        <f>IF(U208="nulová",N208,0)</f>
        <v>0</v>
      </c>
      <c r="BJ208" s="24" t="s">
        <v>87</v>
      </c>
      <c r="BK208" s="144">
        <f>ROUND(L208*K208,2)</f>
        <v>0</v>
      </c>
      <c r="BL208" s="24" t="s">
        <v>167</v>
      </c>
      <c r="BM208" s="24" t="s">
        <v>607</v>
      </c>
    </row>
    <row r="209" spans="2:51" s="11" customFormat="1" ht="16.5" customHeight="1">
      <c r="B209" s="242"/>
      <c r="C209" s="243"/>
      <c r="D209" s="243"/>
      <c r="E209" s="244" t="s">
        <v>22</v>
      </c>
      <c r="F209" s="269" t="s">
        <v>87</v>
      </c>
      <c r="G209" s="270"/>
      <c r="H209" s="270"/>
      <c r="I209" s="270"/>
      <c r="J209" s="243"/>
      <c r="K209" s="246">
        <v>1</v>
      </c>
      <c r="L209" s="243"/>
      <c r="M209" s="243"/>
      <c r="N209" s="243"/>
      <c r="O209" s="243"/>
      <c r="P209" s="243"/>
      <c r="Q209" s="243"/>
      <c r="R209" s="247"/>
      <c r="T209" s="248"/>
      <c r="U209" s="243"/>
      <c r="V209" s="243"/>
      <c r="W209" s="243"/>
      <c r="X209" s="243"/>
      <c r="Y209" s="243"/>
      <c r="Z209" s="243"/>
      <c r="AA209" s="249"/>
      <c r="AT209" s="250" t="s">
        <v>170</v>
      </c>
      <c r="AU209" s="250" t="s">
        <v>118</v>
      </c>
      <c r="AV209" s="11" t="s">
        <v>118</v>
      </c>
      <c r="AW209" s="11" t="s">
        <v>37</v>
      </c>
      <c r="AX209" s="11" t="s">
        <v>87</v>
      </c>
      <c r="AY209" s="250" t="s">
        <v>162</v>
      </c>
    </row>
    <row r="210" spans="2:51" s="10" customFormat="1" ht="16.5" customHeight="1">
      <c r="B210" s="233"/>
      <c r="C210" s="234"/>
      <c r="D210" s="234"/>
      <c r="E210" s="235" t="s">
        <v>22</v>
      </c>
      <c r="F210" s="260" t="s">
        <v>608</v>
      </c>
      <c r="G210" s="234"/>
      <c r="H210" s="234"/>
      <c r="I210" s="234"/>
      <c r="J210" s="234"/>
      <c r="K210" s="235" t="s">
        <v>22</v>
      </c>
      <c r="L210" s="234"/>
      <c r="M210" s="234"/>
      <c r="N210" s="234"/>
      <c r="O210" s="234"/>
      <c r="P210" s="234"/>
      <c r="Q210" s="234"/>
      <c r="R210" s="238"/>
      <c r="T210" s="239"/>
      <c r="U210" s="234"/>
      <c r="V210" s="234"/>
      <c r="W210" s="234"/>
      <c r="X210" s="234"/>
      <c r="Y210" s="234"/>
      <c r="Z210" s="234"/>
      <c r="AA210" s="240"/>
      <c r="AT210" s="241" t="s">
        <v>170</v>
      </c>
      <c r="AU210" s="241" t="s">
        <v>118</v>
      </c>
      <c r="AV210" s="10" t="s">
        <v>87</v>
      </c>
      <c r="AW210" s="10" t="s">
        <v>37</v>
      </c>
      <c r="AX210" s="10" t="s">
        <v>79</v>
      </c>
      <c r="AY210" s="241" t="s">
        <v>162</v>
      </c>
    </row>
    <row r="211" spans="2:65" s="1" customFormat="1" ht="25.5" customHeight="1">
      <c r="B211" s="48"/>
      <c r="C211" s="261" t="s">
        <v>609</v>
      </c>
      <c r="D211" s="261" t="s">
        <v>223</v>
      </c>
      <c r="E211" s="262" t="s">
        <v>610</v>
      </c>
      <c r="F211" s="263" t="s">
        <v>611</v>
      </c>
      <c r="G211" s="263"/>
      <c r="H211" s="263"/>
      <c r="I211" s="263"/>
      <c r="J211" s="264" t="s">
        <v>226</v>
      </c>
      <c r="K211" s="265">
        <v>3</v>
      </c>
      <c r="L211" s="266">
        <v>0</v>
      </c>
      <c r="M211" s="267"/>
      <c r="N211" s="268">
        <f>ROUND(L211*K211,2)</f>
        <v>0</v>
      </c>
      <c r="O211" s="229"/>
      <c r="P211" s="229"/>
      <c r="Q211" s="229"/>
      <c r="R211" s="50"/>
      <c r="T211" s="230" t="s">
        <v>22</v>
      </c>
      <c r="U211" s="58" t="s">
        <v>44</v>
      </c>
      <c r="V211" s="49"/>
      <c r="W211" s="231">
        <f>V211*K211</f>
        <v>0</v>
      </c>
      <c r="X211" s="231">
        <v>0.027</v>
      </c>
      <c r="Y211" s="231">
        <f>X211*K211</f>
        <v>0.081</v>
      </c>
      <c r="Z211" s="231">
        <v>0</v>
      </c>
      <c r="AA211" s="232">
        <f>Z211*K211</f>
        <v>0</v>
      </c>
      <c r="AR211" s="24" t="s">
        <v>209</v>
      </c>
      <c r="AT211" s="24" t="s">
        <v>223</v>
      </c>
      <c r="AU211" s="24" t="s">
        <v>118</v>
      </c>
      <c r="AY211" s="24" t="s">
        <v>162</v>
      </c>
      <c r="BE211" s="144">
        <f>IF(U211="základní",N211,0)</f>
        <v>0</v>
      </c>
      <c r="BF211" s="144">
        <f>IF(U211="snížená",N211,0)</f>
        <v>0</v>
      </c>
      <c r="BG211" s="144">
        <f>IF(U211="zákl. přenesená",N211,0)</f>
        <v>0</v>
      </c>
      <c r="BH211" s="144">
        <f>IF(U211="sníž. přenesená",N211,0)</f>
        <v>0</v>
      </c>
      <c r="BI211" s="144">
        <f>IF(U211="nulová",N211,0)</f>
        <v>0</v>
      </c>
      <c r="BJ211" s="24" t="s">
        <v>87</v>
      </c>
      <c r="BK211" s="144">
        <f>ROUND(L211*K211,2)</f>
        <v>0</v>
      </c>
      <c r="BL211" s="24" t="s">
        <v>167</v>
      </c>
      <c r="BM211" s="24" t="s">
        <v>612</v>
      </c>
    </row>
    <row r="212" spans="2:51" s="11" customFormat="1" ht="16.5" customHeight="1">
      <c r="B212" s="242"/>
      <c r="C212" s="243"/>
      <c r="D212" s="243"/>
      <c r="E212" s="244" t="s">
        <v>22</v>
      </c>
      <c r="F212" s="269" t="s">
        <v>181</v>
      </c>
      <c r="G212" s="270"/>
      <c r="H212" s="270"/>
      <c r="I212" s="270"/>
      <c r="J212" s="243"/>
      <c r="K212" s="246">
        <v>3</v>
      </c>
      <c r="L212" s="243"/>
      <c r="M212" s="243"/>
      <c r="N212" s="243"/>
      <c r="O212" s="243"/>
      <c r="P212" s="243"/>
      <c r="Q212" s="243"/>
      <c r="R212" s="247"/>
      <c r="T212" s="248"/>
      <c r="U212" s="243"/>
      <c r="V212" s="243"/>
      <c r="W212" s="243"/>
      <c r="X212" s="243"/>
      <c r="Y212" s="243"/>
      <c r="Z212" s="243"/>
      <c r="AA212" s="249"/>
      <c r="AT212" s="250" t="s">
        <v>170</v>
      </c>
      <c r="AU212" s="250" t="s">
        <v>118</v>
      </c>
      <c r="AV212" s="11" t="s">
        <v>118</v>
      </c>
      <c r="AW212" s="11" t="s">
        <v>37</v>
      </c>
      <c r="AX212" s="11" t="s">
        <v>87</v>
      </c>
      <c r="AY212" s="250" t="s">
        <v>162</v>
      </c>
    </row>
    <row r="213" spans="2:65" s="1" customFormat="1" ht="25.5" customHeight="1">
      <c r="B213" s="48"/>
      <c r="C213" s="261" t="s">
        <v>613</v>
      </c>
      <c r="D213" s="261" t="s">
        <v>223</v>
      </c>
      <c r="E213" s="262" t="s">
        <v>614</v>
      </c>
      <c r="F213" s="263" t="s">
        <v>615</v>
      </c>
      <c r="G213" s="263"/>
      <c r="H213" s="263"/>
      <c r="I213" s="263"/>
      <c r="J213" s="264" t="s">
        <v>226</v>
      </c>
      <c r="K213" s="265">
        <v>3</v>
      </c>
      <c r="L213" s="266">
        <v>0</v>
      </c>
      <c r="M213" s="267"/>
      <c r="N213" s="268">
        <f>ROUND(L213*K213,2)</f>
        <v>0</v>
      </c>
      <c r="O213" s="229"/>
      <c r="P213" s="229"/>
      <c r="Q213" s="229"/>
      <c r="R213" s="50"/>
      <c r="T213" s="230" t="s">
        <v>22</v>
      </c>
      <c r="U213" s="58" t="s">
        <v>44</v>
      </c>
      <c r="V213" s="49"/>
      <c r="W213" s="231">
        <f>V213*K213</f>
        <v>0</v>
      </c>
      <c r="X213" s="231">
        <v>0.0023</v>
      </c>
      <c r="Y213" s="231">
        <f>X213*K213</f>
        <v>0.0069</v>
      </c>
      <c r="Z213" s="231">
        <v>0</v>
      </c>
      <c r="AA213" s="232">
        <f>Z213*K213</f>
        <v>0</v>
      </c>
      <c r="AR213" s="24" t="s">
        <v>209</v>
      </c>
      <c r="AT213" s="24" t="s">
        <v>223</v>
      </c>
      <c r="AU213" s="24" t="s">
        <v>118</v>
      </c>
      <c r="AY213" s="24" t="s">
        <v>162</v>
      </c>
      <c r="BE213" s="144">
        <f>IF(U213="základní",N213,0)</f>
        <v>0</v>
      </c>
      <c r="BF213" s="144">
        <f>IF(U213="snížená",N213,0)</f>
        <v>0</v>
      </c>
      <c r="BG213" s="144">
        <f>IF(U213="zákl. přenesená",N213,0)</f>
        <v>0</v>
      </c>
      <c r="BH213" s="144">
        <f>IF(U213="sníž. přenesená",N213,0)</f>
        <v>0</v>
      </c>
      <c r="BI213" s="144">
        <f>IF(U213="nulová",N213,0)</f>
        <v>0</v>
      </c>
      <c r="BJ213" s="24" t="s">
        <v>87</v>
      </c>
      <c r="BK213" s="144">
        <f>ROUND(L213*K213,2)</f>
        <v>0</v>
      </c>
      <c r="BL213" s="24" t="s">
        <v>167</v>
      </c>
      <c r="BM213" s="24" t="s">
        <v>616</v>
      </c>
    </row>
    <row r="214" spans="2:51" s="11" customFormat="1" ht="16.5" customHeight="1">
      <c r="B214" s="242"/>
      <c r="C214" s="243"/>
      <c r="D214" s="243"/>
      <c r="E214" s="244" t="s">
        <v>22</v>
      </c>
      <c r="F214" s="269" t="s">
        <v>181</v>
      </c>
      <c r="G214" s="270"/>
      <c r="H214" s="270"/>
      <c r="I214" s="270"/>
      <c r="J214" s="243"/>
      <c r="K214" s="246">
        <v>3</v>
      </c>
      <c r="L214" s="243"/>
      <c r="M214" s="243"/>
      <c r="N214" s="243"/>
      <c r="O214" s="243"/>
      <c r="P214" s="243"/>
      <c r="Q214" s="243"/>
      <c r="R214" s="247"/>
      <c r="T214" s="248"/>
      <c r="U214" s="243"/>
      <c r="V214" s="243"/>
      <c r="W214" s="243"/>
      <c r="X214" s="243"/>
      <c r="Y214" s="243"/>
      <c r="Z214" s="243"/>
      <c r="AA214" s="249"/>
      <c r="AT214" s="250" t="s">
        <v>170</v>
      </c>
      <c r="AU214" s="250" t="s">
        <v>118</v>
      </c>
      <c r="AV214" s="11" t="s">
        <v>118</v>
      </c>
      <c r="AW214" s="11" t="s">
        <v>37</v>
      </c>
      <c r="AX214" s="11" t="s">
        <v>87</v>
      </c>
      <c r="AY214" s="250" t="s">
        <v>162</v>
      </c>
    </row>
    <row r="215" spans="2:65" s="1" customFormat="1" ht="25.5" customHeight="1">
      <c r="B215" s="48"/>
      <c r="C215" s="261" t="s">
        <v>617</v>
      </c>
      <c r="D215" s="261" t="s">
        <v>223</v>
      </c>
      <c r="E215" s="262" t="s">
        <v>618</v>
      </c>
      <c r="F215" s="263" t="s">
        <v>619</v>
      </c>
      <c r="G215" s="263"/>
      <c r="H215" s="263"/>
      <c r="I215" s="263"/>
      <c r="J215" s="264" t="s">
        <v>226</v>
      </c>
      <c r="K215" s="265">
        <v>3</v>
      </c>
      <c r="L215" s="266">
        <v>0</v>
      </c>
      <c r="M215" s="267"/>
      <c r="N215" s="268">
        <f>ROUND(L215*K215,2)</f>
        <v>0</v>
      </c>
      <c r="O215" s="229"/>
      <c r="P215" s="229"/>
      <c r="Q215" s="229"/>
      <c r="R215" s="50"/>
      <c r="T215" s="230" t="s">
        <v>22</v>
      </c>
      <c r="U215" s="58" t="s">
        <v>44</v>
      </c>
      <c r="V215" s="49"/>
      <c r="W215" s="231">
        <f>V215*K215</f>
        <v>0</v>
      </c>
      <c r="X215" s="231">
        <v>0.027</v>
      </c>
      <c r="Y215" s="231">
        <f>X215*K215</f>
        <v>0.081</v>
      </c>
      <c r="Z215" s="231">
        <v>0</v>
      </c>
      <c r="AA215" s="232">
        <f>Z215*K215</f>
        <v>0</v>
      </c>
      <c r="AR215" s="24" t="s">
        <v>209</v>
      </c>
      <c r="AT215" s="24" t="s">
        <v>223</v>
      </c>
      <c r="AU215" s="24" t="s">
        <v>118</v>
      </c>
      <c r="AY215" s="24" t="s">
        <v>162</v>
      </c>
      <c r="BE215" s="144">
        <f>IF(U215="základní",N215,0)</f>
        <v>0</v>
      </c>
      <c r="BF215" s="144">
        <f>IF(U215="snížená",N215,0)</f>
        <v>0</v>
      </c>
      <c r="BG215" s="144">
        <f>IF(U215="zákl. přenesená",N215,0)</f>
        <v>0</v>
      </c>
      <c r="BH215" s="144">
        <f>IF(U215="sníž. přenesená",N215,0)</f>
        <v>0</v>
      </c>
      <c r="BI215" s="144">
        <f>IF(U215="nulová",N215,0)</f>
        <v>0</v>
      </c>
      <c r="BJ215" s="24" t="s">
        <v>87</v>
      </c>
      <c r="BK215" s="144">
        <f>ROUND(L215*K215,2)</f>
        <v>0</v>
      </c>
      <c r="BL215" s="24" t="s">
        <v>167</v>
      </c>
      <c r="BM215" s="24" t="s">
        <v>620</v>
      </c>
    </row>
    <row r="216" spans="2:51" s="11" customFormat="1" ht="16.5" customHeight="1">
      <c r="B216" s="242"/>
      <c r="C216" s="243"/>
      <c r="D216" s="243"/>
      <c r="E216" s="244" t="s">
        <v>22</v>
      </c>
      <c r="F216" s="269" t="s">
        <v>181</v>
      </c>
      <c r="G216" s="270"/>
      <c r="H216" s="270"/>
      <c r="I216" s="270"/>
      <c r="J216" s="243"/>
      <c r="K216" s="246">
        <v>3</v>
      </c>
      <c r="L216" s="243"/>
      <c r="M216" s="243"/>
      <c r="N216" s="243"/>
      <c r="O216" s="243"/>
      <c r="P216" s="243"/>
      <c r="Q216" s="243"/>
      <c r="R216" s="247"/>
      <c r="T216" s="248"/>
      <c r="U216" s="243"/>
      <c r="V216" s="243"/>
      <c r="W216" s="243"/>
      <c r="X216" s="243"/>
      <c r="Y216" s="243"/>
      <c r="Z216" s="243"/>
      <c r="AA216" s="249"/>
      <c r="AT216" s="250" t="s">
        <v>170</v>
      </c>
      <c r="AU216" s="250" t="s">
        <v>118</v>
      </c>
      <c r="AV216" s="11" t="s">
        <v>118</v>
      </c>
      <c r="AW216" s="11" t="s">
        <v>37</v>
      </c>
      <c r="AX216" s="11" t="s">
        <v>87</v>
      </c>
      <c r="AY216" s="250" t="s">
        <v>162</v>
      </c>
    </row>
    <row r="217" spans="2:65" s="1" customFormat="1" ht="25.5" customHeight="1">
      <c r="B217" s="48"/>
      <c r="C217" s="261" t="s">
        <v>621</v>
      </c>
      <c r="D217" s="261" t="s">
        <v>223</v>
      </c>
      <c r="E217" s="262" t="s">
        <v>622</v>
      </c>
      <c r="F217" s="263" t="s">
        <v>623</v>
      </c>
      <c r="G217" s="263"/>
      <c r="H217" s="263"/>
      <c r="I217" s="263"/>
      <c r="J217" s="264" t="s">
        <v>226</v>
      </c>
      <c r="K217" s="265">
        <v>2</v>
      </c>
      <c r="L217" s="266">
        <v>0</v>
      </c>
      <c r="M217" s="267"/>
      <c r="N217" s="268">
        <f>ROUND(L217*K217,2)</f>
        <v>0</v>
      </c>
      <c r="O217" s="229"/>
      <c r="P217" s="229"/>
      <c r="Q217" s="229"/>
      <c r="R217" s="50"/>
      <c r="T217" s="230" t="s">
        <v>22</v>
      </c>
      <c r="U217" s="58" t="s">
        <v>44</v>
      </c>
      <c r="V217" s="49"/>
      <c r="W217" s="231">
        <f>V217*K217</f>
        <v>0</v>
      </c>
      <c r="X217" s="231">
        <v>0.063</v>
      </c>
      <c r="Y217" s="231">
        <f>X217*K217</f>
        <v>0.126</v>
      </c>
      <c r="Z217" s="231">
        <v>0</v>
      </c>
      <c r="AA217" s="232">
        <f>Z217*K217</f>
        <v>0</v>
      </c>
      <c r="AR217" s="24" t="s">
        <v>209</v>
      </c>
      <c r="AT217" s="24" t="s">
        <v>223</v>
      </c>
      <c r="AU217" s="24" t="s">
        <v>118</v>
      </c>
      <c r="AY217" s="24" t="s">
        <v>162</v>
      </c>
      <c r="BE217" s="144">
        <f>IF(U217="základní",N217,0)</f>
        <v>0</v>
      </c>
      <c r="BF217" s="144">
        <f>IF(U217="snížená",N217,0)</f>
        <v>0</v>
      </c>
      <c r="BG217" s="144">
        <f>IF(U217="zákl. přenesená",N217,0)</f>
        <v>0</v>
      </c>
      <c r="BH217" s="144">
        <f>IF(U217="sníž. přenesená",N217,0)</f>
        <v>0</v>
      </c>
      <c r="BI217" s="144">
        <f>IF(U217="nulová",N217,0)</f>
        <v>0</v>
      </c>
      <c r="BJ217" s="24" t="s">
        <v>87</v>
      </c>
      <c r="BK217" s="144">
        <f>ROUND(L217*K217,2)</f>
        <v>0</v>
      </c>
      <c r="BL217" s="24" t="s">
        <v>167</v>
      </c>
      <c r="BM217" s="24" t="s">
        <v>624</v>
      </c>
    </row>
    <row r="218" spans="2:51" s="11" customFormat="1" ht="16.5" customHeight="1">
      <c r="B218" s="242"/>
      <c r="C218" s="243"/>
      <c r="D218" s="243"/>
      <c r="E218" s="244" t="s">
        <v>22</v>
      </c>
      <c r="F218" s="269" t="s">
        <v>118</v>
      </c>
      <c r="G218" s="270"/>
      <c r="H218" s="270"/>
      <c r="I218" s="270"/>
      <c r="J218" s="243"/>
      <c r="K218" s="246">
        <v>2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170</v>
      </c>
      <c r="AU218" s="250" t="s">
        <v>118</v>
      </c>
      <c r="AV218" s="11" t="s">
        <v>118</v>
      </c>
      <c r="AW218" s="11" t="s">
        <v>37</v>
      </c>
      <c r="AX218" s="11" t="s">
        <v>87</v>
      </c>
      <c r="AY218" s="250" t="s">
        <v>162</v>
      </c>
    </row>
    <row r="219" spans="2:65" s="1" customFormat="1" ht="25.5" customHeight="1">
      <c r="B219" s="48"/>
      <c r="C219" s="261" t="s">
        <v>625</v>
      </c>
      <c r="D219" s="261" t="s">
        <v>223</v>
      </c>
      <c r="E219" s="262" t="s">
        <v>626</v>
      </c>
      <c r="F219" s="263" t="s">
        <v>627</v>
      </c>
      <c r="G219" s="263"/>
      <c r="H219" s="263"/>
      <c r="I219" s="263"/>
      <c r="J219" s="264" t="s">
        <v>226</v>
      </c>
      <c r="K219" s="265">
        <v>3</v>
      </c>
      <c r="L219" s="266">
        <v>0</v>
      </c>
      <c r="M219" s="267"/>
      <c r="N219" s="268">
        <f>ROUND(L219*K219,2)</f>
        <v>0</v>
      </c>
      <c r="O219" s="229"/>
      <c r="P219" s="229"/>
      <c r="Q219" s="229"/>
      <c r="R219" s="50"/>
      <c r="T219" s="230" t="s">
        <v>22</v>
      </c>
      <c r="U219" s="58" t="s">
        <v>44</v>
      </c>
      <c r="V219" s="49"/>
      <c r="W219" s="231">
        <f>V219*K219</f>
        <v>0</v>
      </c>
      <c r="X219" s="231">
        <v>0.027</v>
      </c>
      <c r="Y219" s="231">
        <f>X219*K219</f>
        <v>0.081</v>
      </c>
      <c r="Z219" s="231">
        <v>0</v>
      </c>
      <c r="AA219" s="232">
        <f>Z219*K219</f>
        <v>0</v>
      </c>
      <c r="AR219" s="24" t="s">
        <v>209</v>
      </c>
      <c r="AT219" s="24" t="s">
        <v>223</v>
      </c>
      <c r="AU219" s="24" t="s">
        <v>118</v>
      </c>
      <c r="AY219" s="24" t="s">
        <v>162</v>
      </c>
      <c r="BE219" s="144">
        <f>IF(U219="základní",N219,0)</f>
        <v>0</v>
      </c>
      <c r="BF219" s="144">
        <f>IF(U219="snížená",N219,0)</f>
        <v>0</v>
      </c>
      <c r="BG219" s="144">
        <f>IF(U219="zákl. přenesená",N219,0)</f>
        <v>0</v>
      </c>
      <c r="BH219" s="144">
        <f>IF(U219="sníž. přenesená",N219,0)</f>
        <v>0</v>
      </c>
      <c r="BI219" s="144">
        <f>IF(U219="nulová",N219,0)</f>
        <v>0</v>
      </c>
      <c r="BJ219" s="24" t="s">
        <v>87</v>
      </c>
      <c r="BK219" s="144">
        <f>ROUND(L219*K219,2)</f>
        <v>0</v>
      </c>
      <c r="BL219" s="24" t="s">
        <v>167</v>
      </c>
      <c r="BM219" s="24" t="s">
        <v>628</v>
      </c>
    </row>
    <row r="220" spans="2:51" s="11" customFormat="1" ht="16.5" customHeight="1">
      <c r="B220" s="242"/>
      <c r="C220" s="243"/>
      <c r="D220" s="243"/>
      <c r="E220" s="244" t="s">
        <v>22</v>
      </c>
      <c r="F220" s="269" t="s">
        <v>181</v>
      </c>
      <c r="G220" s="270"/>
      <c r="H220" s="270"/>
      <c r="I220" s="270"/>
      <c r="J220" s="243"/>
      <c r="K220" s="246">
        <v>3</v>
      </c>
      <c r="L220" s="243"/>
      <c r="M220" s="243"/>
      <c r="N220" s="243"/>
      <c r="O220" s="243"/>
      <c r="P220" s="243"/>
      <c r="Q220" s="243"/>
      <c r="R220" s="247"/>
      <c r="T220" s="248"/>
      <c r="U220" s="243"/>
      <c r="V220" s="243"/>
      <c r="W220" s="243"/>
      <c r="X220" s="243"/>
      <c r="Y220" s="243"/>
      <c r="Z220" s="243"/>
      <c r="AA220" s="249"/>
      <c r="AT220" s="250" t="s">
        <v>170</v>
      </c>
      <c r="AU220" s="250" t="s">
        <v>118</v>
      </c>
      <c r="AV220" s="11" t="s">
        <v>118</v>
      </c>
      <c r="AW220" s="11" t="s">
        <v>37</v>
      </c>
      <c r="AX220" s="11" t="s">
        <v>87</v>
      </c>
      <c r="AY220" s="250" t="s">
        <v>162</v>
      </c>
    </row>
    <row r="221" spans="2:65" s="1" customFormat="1" ht="25.5" customHeight="1">
      <c r="B221" s="48"/>
      <c r="C221" s="261" t="s">
        <v>629</v>
      </c>
      <c r="D221" s="261" t="s">
        <v>223</v>
      </c>
      <c r="E221" s="262" t="s">
        <v>630</v>
      </c>
      <c r="F221" s="263" t="s">
        <v>631</v>
      </c>
      <c r="G221" s="263"/>
      <c r="H221" s="263"/>
      <c r="I221" s="263"/>
      <c r="J221" s="264" t="s">
        <v>226</v>
      </c>
      <c r="K221" s="265">
        <v>2</v>
      </c>
      <c r="L221" s="266">
        <v>0</v>
      </c>
      <c r="M221" s="267"/>
      <c r="N221" s="268">
        <f>ROUND(L221*K221,2)</f>
        <v>0</v>
      </c>
      <c r="O221" s="229"/>
      <c r="P221" s="229"/>
      <c r="Q221" s="229"/>
      <c r="R221" s="50"/>
      <c r="T221" s="230" t="s">
        <v>22</v>
      </c>
      <c r="U221" s="58" t="s">
        <v>44</v>
      </c>
      <c r="V221" s="49"/>
      <c r="W221" s="231">
        <f>V221*K221</f>
        <v>0</v>
      </c>
      <c r="X221" s="231">
        <v>0.0027</v>
      </c>
      <c r="Y221" s="231">
        <f>X221*K221</f>
        <v>0.0054</v>
      </c>
      <c r="Z221" s="231">
        <v>0</v>
      </c>
      <c r="AA221" s="232">
        <f>Z221*K221</f>
        <v>0</v>
      </c>
      <c r="AR221" s="24" t="s">
        <v>209</v>
      </c>
      <c r="AT221" s="24" t="s">
        <v>223</v>
      </c>
      <c r="AU221" s="24" t="s">
        <v>118</v>
      </c>
      <c r="AY221" s="24" t="s">
        <v>162</v>
      </c>
      <c r="BE221" s="144">
        <f>IF(U221="základní",N221,0)</f>
        <v>0</v>
      </c>
      <c r="BF221" s="144">
        <f>IF(U221="snížená",N221,0)</f>
        <v>0</v>
      </c>
      <c r="BG221" s="144">
        <f>IF(U221="zákl. přenesená",N221,0)</f>
        <v>0</v>
      </c>
      <c r="BH221" s="144">
        <f>IF(U221="sníž. přenesená",N221,0)</f>
        <v>0</v>
      </c>
      <c r="BI221" s="144">
        <f>IF(U221="nulová",N221,0)</f>
        <v>0</v>
      </c>
      <c r="BJ221" s="24" t="s">
        <v>87</v>
      </c>
      <c r="BK221" s="144">
        <f>ROUND(L221*K221,2)</f>
        <v>0</v>
      </c>
      <c r="BL221" s="24" t="s">
        <v>167</v>
      </c>
      <c r="BM221" s="24" t="s">
        <v>632</v>
      </c>
    </row>
    <row r="222" spans="2:51" s="11" customFormat="1" ht="16.5" customHeight="1">
      <c r="B222" s="242"/>
      <c r="C222" s="243"/>
      <c r="D222" s="243"/>
      <c r="E222" s="244" t="s">
        <v>22</v>
      </c>
      <c r="F222" s="269" t="s">
        <v>118</v>
      </c>
      <c r="G222" s="270"/>
      <c r="H222" s="270"/>
      <c r="I222" s="270"/>
      <c r="J222" s="243"/>
      <c r="K222" s="246">
        <v>2</v>
      </c>
      <c r="L222" s="243"/>
      <c r="M222" s="243"/>
      <c r="N222" s="243"/>
      <c r="O222" s="243"/>
      <c r="P222" s="243"/>
      <c r="Q222" s="243"/>
      <c r="R222" s="247"/>
      <c r="T222" s="248"/>
      <c r="U222" s="243"/>
      <c r="V222" s="243"/>
      <c r="W222" s="243"/>
      <c r="X222" s="243"/>
      <c r="Y222" s="243"/>
      <c r="Z222" s="243"/>
      <c r="AA222" s="249"/>
      <c r="AT222" s="250" t="s">
        <v>170</v>
      </c>
      <c r="AU222" s="250" t="s">
        <v>118</v>
      </c>
      <c r="AV222" s="11" t="s">
        <v>118</v>
      </c>
      <c r="AW222" s="11" t="s">
        <v>37</v>
      </c>
      <c r="AX222" s="11" t="s">
        <v>87</v>
      </c>
      <c r="AY222" s="250" t="s">
        <v>162</v>
      </c>
    </row>
    <row r="223" spans="2:65" s="1" customFormat="1" ht="25.5" customHeight="1">
      <c r="B223" s="48"/>
      <c r="C223" s="261" t="s">
        <v>510</v>
      </c>
      <c r="D223" s="261" t="s">
        <v>223</v>
      </c>
      <c r="E223" s="262" t="s">
        <v>633</v>
      </c>
      <c r="F223" s="263" t="s">
        <v>634</v>
      </c>
      <c r="G223" s="263"/>
      <c r="H223" s="263"/>
      <c r="I223" s="263"/>
      <c r="J223" s="264" t="s">
        <v>226</v>
      </c>
      <c r="K223" s="265">
        <v>3.333</v>
      </c>
      <c r="L223" s="266">
        <v>0</v>
      </c>
      <c r="M223" s="267"/>
      <c r="N223" s="268">
        <f>ROUND(L223*K223,2)</f>
        <v>0</v>
      </c>
      <c r="O223" s="229"/>
      <c r="P223" s="229"/>
      <c r="Q223" s="229"/>
      <c r="R223" s="50"/>
      <c r="T223" s="230" t="s">
        <v>22</v>
      </c>
      <c r="U223" s="58" t="s">
        <v>44</v>
      </c>
      <c r="V223" s="49"/>
      <c r="W223" s="231">
        <f>V223*K223</f>
        <v>0</v>
      </c>
      <c r="X223" s="231">
        <v>0.063</v>
      </c>
      <c r="Y223" s="231">
        <f>X223*K223</f>
        <v>0.20997900000000003</v>
      </c>
      <c r="Z223" s="231">
        <v>0</v>
      </c>
      <c r="AA223" s="232">
        <f>Z223*K223</f>
        <v>0</v>
      </c>
      <c r="AR223" s="24" t="s">
        <v>209</v>
      </c>
      <c r="AT223" s="24" t="s">
        <v>223</v>
      </c>
      <c r="AU223" s="24" t="s">
        <v>118</v>
      </c>
      <c r="AY223" s="24" t="s">
        <v>162</v>
      </c>
      <c r="BE223" s="144">
        <f>IF(U223="základní",N223,0)</f>
        <v>0</v>
      </c>
      <c r="BF223" s="144">
        <f>IF(U223="snížená",N223,0)</f>
        <v>0</v>
      </c>
      <c r="BG223" s="144">
        <f>IF(U223="zákl. přenesená",N223,0)</f>
        <v>0</v>
      </c>
      <c r="BH223" s="144">
        <f>IF(U223="sníž. přenesená",N223,0)</f>
        <v>0</v>
      </c>
      <c r="BI223" s="144">
        <f>IF(U223="nulová",N223,0)</f>
        <v>0</v>
      </c>
      <c r="BJ223" s="24" t="s">
        <v>87</v>
      </c>
      <c r="BK223" s="144">
        <f>ROUND(L223*K223,2)</f>
        <v>0</v>
      </c>
      <c r="BL223" s="24" t="s">
        <v>167</v>
      </c>
      <c r="BM223" s="24" t="s">
        <v>635</v>
      </c>
    </row>
    <row r="224" spans="2:63" s="1" customFormat="1" ht="49.9" customHeight="1">
      <c r="B224" s="48"/>
      <c r="C224" s="49"/>
      <c r="D224" s="211" t="s">
        <v>319</v>
      </c>
      <c r="E224" s="49"/>
      <c r="F224" s="49"/>
      <c r="G224" s="49"/>
      <c r="H224" s="49"/>
      <c r="I224" s="49"/>
      <c r="J224" s="49"/>
      <c r="K224" s="49"/>
      <c r="L224" s="49"/>
      <c r="M224" s="49"/>
      <c r="N224" s="273">
        <f>BK224</f>
        <v>0</v>
      </c>
      <c r="O224" s="274"/>
      <c r="P224" s="274"/>
      <c r="Q224" s="274"/>
      <c r="R224" s="50"/>
      <c r="T224" s="193"/>
      <c r="U224" s="49"/>
      <c r="V224" s="49"/>
      <c r="W224" s="49"/>
      <c r="X224" s="49"/>
      <c r="Y224" s="49"/>
      <c r="Z224" s="49"/>
      <c r="AA224" s="102"/>
      <c r="AT224" s="24" t="s">
        <v>78</v>
      </c>
      <c r="AU224" s="24" t="s">
        <v>79</v>
      </c>
      <c r="AY224" s="24" t="s">
        <v>320</v>
      </c>
      <c r="BK224" s="144">
        <f>SUM(BK225:BK229)</f>
        <v>0</v>
      </c>
    </row>
    <row r="225" spans="2:63" s="1" customFormat="1" ht="22.3" customHeight="1">
      <c r="B225" s="48"/>
      <c r="C225" s="275" t="s">
        <v>22</v>
      </c>
      <c r="D225" s="275" t="s">
        <v>163</v>
      </c>
      <c r="E225" s="276" t="s">
        <v>22</v>
      </c>
      <c r="F225" s="277" t="s">
        <v>22</v>
      </c>
      <c r="G225" s="277"/>
      <c r="H225" s="277"/>
      <c r="I225" s="277"/>
      <c r="J225" s="278" t="s">
        <v>22</v>
      </c>
      <c r="K225" s="279"/>
      <c r="L225" s="227"/>
      <c r="M225" s="229"/>
      <c r="N225" s="229">
        <f>BK225</f>
        <v>0</v>
      </c>
      <c r="O225" s="229"/>
      <c r="P225" s="229"/>
      <c r="Q225" s="229"/>
      <c r="R225" s="50"/>
      <c r="T225" s="230" t="s">
        <v>22</v>
      </c>
      <c r="U225" s="280" t="s">
        <v>44</v>
      </c>
      <c r="V225" s="49"/>
      <c r="W225" s="49"/>
      <c r="X225" s="49"/>
      <c r="Y225" s="49"/>
      <c r="Z225" s="49"/>
      <c r="AA225" s="102"/>
      <c r="AT225" s="24" t="s">
        <v>320</v>
      </c>
      <c r="AU225" s="24" t="s">
        <v>87</v>
      </c>
      <c r="AY225" s="24" t="s">
        <v>320</v>
      </c>
      <c r="BE225" s="144">
        <f>IF(U225="základní",N225,0)</f>
        <v>0</v>
      </c>
      <c r="BF225" s="144">
        <f>IF(U225="snížená",N225,0)</f>
        <v>0</v>
      </c>
      <c r="BG225" s="144">
        <f>IF(U225="zákl. přenesená",N225,0)</f>
        <v>0</v>
      </c>
      <c r="BH225" s="144">
        <f>IF(U225="sníž. přenesená",N225,0)</f>
        <v>0</v>
      </c>
      <c r="BI225" s="144">
        <f>IF(U225="nulová",N225,0)</f>
        <v>0</v>
      </c>
      <c r="BJ225" s="24" t="s">
        <v>87</v>
      </c>
      <c r="BK225" s="144">
        <f>L225*K225</f>
        <v>0</v>
      </c>
    </row>
    <row r="226" spans="2:63" s="1" customFormat="1" ht="22.3" customHeight="1">
      <c r="B226" s="48"/>
      <c r="C226" s="275" t="s">
        <v>22</v>
      </c>
      <c r="D226" s="275" t="s">
        <v>163</v>
      </c>
      <c r="E226" s="276" t="s">
        <v>22</v>
      </c>
      <c r="F226" s="277" t="s">
        <v>22</v>
      </c>
      <c r="G226" s="277"/>
      <c r="H226" s="277"/>
      <c r="I226" s="277"/>
      <c r="J226" s="278" t="s">
        <v>22</v>
      </c>
      <c r="K226" s="279"/>
      <c r="L226" s="227"/>
      <c r="M226" s="229"/>
      <c r="N226" s="229">
        <f>BK226</f>
        <v>0</v>
      </c>
      <c r="O226" s="229"/>
      <c r="P226" s="229"/>
      <c r="Q226" s="229"/>
      <c r="R226" s="50"/>
      <c r="T226" s="230" t="s">
        <v>22</v>
      </c>
      <c r="U226" s="280" t="s">
        <v>44</v>
      </c>
      <c r="V226" s="49"/>
      <c r="W226" s="49"/>
      <c r="X226" s="49"/>
      <c r="Y226" s="49"/>
      <c r="Z226" s="49"/>
      <c r="AA226" s="102"/>
      <c r="AT226" s="24" t="s">
        <v>320</v>
      </c>
      <c r="AU226" s="24" t="s">
        <v>87</v>
      </c>
      <c r="AY226" s="24" t="s">
        <v>320</v>
      </c>
      <c r="BE226" s="144">
        <f>IF(U226="základní",N226,0)</f>
        <v>0</v>
      </c>
      <c r="BF226" s="144">
        <f>IF(U226="snížená",N226,0)</f>
        <v>0</v>
      </c>
      <c r="BG226" s="144">
        <f>IF(U226="zákl. přenesená",N226,0)</f>
        <v>0</v>
      </c>
      <c r="BH226" s="144">
        <f>IF(U226="sníž. přenesená",N226,0)</f>
        <v>0</v>
      </c>
      <c r="BI226" s="144">
        <f>IF(U226="nulová",N226,0)</f>
        <v>0</v>
      </c>
      <c r="BJ226" s="24" t="s">
        <v>87</v>
      </c>
      <c r="BK226" s="144">
        <f>L226*K226</f>
        <v>0</v>
      </c>
    </row>
    <row r="227" spans="2:63" s="1" customFormat="1" ht="22.3" customHeight="1">
      <c r="B227" s="48"/>
      <c r="C227" s="275" t="s">
        <v>22</v>
      </c>
      <c r="D227" s="275" t="s">
        <v>163</v>
      </c>
      <c r="E227" s="276" t="s">
        <v>22</v>
      </c>
      <c r="F227" s="277" t="s">
        <v>22</v>
      </c>
      <c r="G227" s="277"/>
      <c r="H227" s="277"/>
      <c r="I227" s="277"/>
      <c r="J227" s="278" t="s">
        <v>22</v>
      </c>
      <c r="K227" s="279"/>
      <c r="L227" s="227"/>
      <c r="M227" s="229"/>
      <c r="N227" s="229">
        <f>BK227</f>
        <v>0</v>
      </c>
      <c r="O227" s="229"/>
      <c r="P227" s="229"/>
      <c r="Q227" s="229"/>
      <c r="R227" s="50"/>
      <c r="T227" s="230" t="s">
        <v>22</v>
      </c>
      <c r="U227" s="280" t="s">
        <v>44</v>
      </c>
      <c r="V227" s="49"/>
      <c r="W227" s="49"/>
      <c r="X227" s="49"/>
      <c r="Y227" s="49"/>
      <c r="Z227" s="49"/>
      <c r="AA227" s="102"/>
      <c r="AT227" s="24" t="s">
        <v>320</v>
      </c>
      <c r="AU227" s="24" t="s">
        <v>87</v>
      </c>
      <c r="AY227" s="24" t="s">
        <v>320</v>
      </c>
      <c r="BE227" s="144">
        <f>IF(U227="základní",N227,0)</f>
        <v>0</v>
      </c>
      <c r="BF227" s="144">
        <f>IF(U227="snížená",N227,0)</f>
        <v>0</v>
      </c>
      <c r="BG227" s="144">
        <f>IF(U227="zákl. přenesená",N227,0)</f>
        <v>0</v>
      </c>
      <c r="BH227" s="144">
        <f>IF(U227="sníž. přenesená",N227,0)</f>
        <v>0</v>
      </c>
      <c r="BI227" s="144">
        <f>IF(U227="nulová",N227,0)</f>
        <v>0</v>
      </c>
      <c r="BJ227" s="24" t="s">
        <v>87</v>
      </c>
      <c r="BK227" s="144">
        <f>L227*K227</f>
        <v>0</v>
      </c>
    </row>
    <row r="228" spans="2:63" s="1" customFormat="1" ht="22.3" customHeight="1">
      <c r="B228" s="48"/>
      <c r="C228" s="275" t="s">
        <v>22</v>
      </c>
      <c r="D228" s="275" t="s">
        <v>163</v>
      </c>
      <c r="E228" s="276" t="s">
        <v>22</v>
      </c>
      <c r="F228" s="277" t="s">
        <v>22</v>
      </c>
      <c r="G228" s="277"/>
      <c r="H228" s="277"/>
      <c r="I228" s="277"/>
      <c r="J228" s="278" t="s">
        <v>22</v>
      </c>
      <c r="K228" s="279"/>
      <c r="L228" s="227"/>
      <c r="M228" s="229"/>
      <c r="N228" s="229">
        <f>BK228</f>
        <v>0</v>
      </c>
      <c r="O228" s="229"/>
      <c r="P228" s="229"/>
      <c r="Q228" s="229"/>
      <c r="R228" s="50"/>
      <c r="T228" s="230" t="s">
        <v>22</v>
      </c>
      <c r="U228" s="280" t="s">
        <v>44</v>
      </c>
      <c r="V228" s="49"/>
      <c r="W228" s="49"/>
      <c r="X228" s="49"/>
      <c r="Y228" s="49"/>
      <c r="Z228" s="49"/>
      <c r="AA228" s="102"/>
      <c r="AT228" s="24" t="s">
        <v>320</v>
      </c>
      <c r="AU228" s="24" t="s">
        <v>87</v>
      </c>
      <c r="AY228" s="24" t="s">
        <v>320</v>
      </c>
      <c r="BE228" s="144">
        <f>IF(U228="základní",N228,0)</f>
        <v>0</v>
      </c>
      <c r="BF228" s="144">
        <f>IF(U228="snížená",N228,0)</f>
        <v>0</v>
      </c>
      <c r="BG228" s="144">
        <f>IF(U228="zákl. přenesená",N228,0)</f>
        <v>0</v>
      </c>
      <c r="BH228" s="144">
        <f>IF(U228="sníž. přenesená",N228,0)</f>
        <v>0</v>
      </c>
      <c r="BI228" s="144">
        <f>IF(U228="nulová",N228,0)</f>
        <v>0</v>
      </c>
      <c r="BJ228" s="24" t="s">
        <v>87</v>
      </c>
      <c r="BK228" s="144">
        <f>L228*K228</f>
        <v>0</v>
      </c>
    </row>
    <row r="229" spans="2:63" s="1" customFormat="1" ht="22.3" customHeight="1">
      <c r="B229" s="48"/>
      <c r="C229" s="275" t="s">
        <v>22</v>
      </c>
      <c r="D229" s="275" t="s">
        <v>163</v>
      </c>
      <c r="E229" s="276" t="s">
        <v>22</v>
      </c>
      <c r="F229" s="277" t="s">
        <v>22</v>
      </c>
      <c r="G229" s="277"/>
      <c r="H229" s="277"/>
      <c r="I229" s="277"/>
      <c r="J229" s="278" t="s">
        <v>22</v>
      </c>
      <c r="K229" s="279"/>
      <c r="L229" s="227"/>
      <c r="M229" s="229"/>
      <c r="N229" s="229">
        <f>BK229</f>
        <v>0</v>
      </c>
      <c r="O229" s="229"/>
      <c r="P229" s="229"/>
      <c r="Q229" s="229"/>
      <c r="R229" s="50"/>
      <c r="T229" s="230" t="s">
        <v>22</v>
      </c>
      <c r="U229" s="280" t="s">
        <v>44</v>
      </c>
      <c r="V229" s="74"/>
      <c r="W229" s="74"/>
      <c r="X229" s="74"/>
      <c r="Y229" s="74"/>
      <c r="Z229" s="74"/>
      <c r="AA229" s="76"/>
      <c r="AT229" s="24" t="s">
        <v>320</v>
      </c>
      <c r="AU229" s="24" t="s">
        <v>87</v>
      </c>
      <c r="AY229" s="24" t="s">
        <v>320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4" t="s">
        <v>87</v>
      </c>
      <c r="BK229" s="144">
        <f>L229*K229</f>
        <v>0</v>
      </c>
    </row>
    <row r="230" spans="2:18" s="1" customFormat="1" ht="6.95" customHeight="1">
      <c r="B230" s="77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9"/>
    </row>
  </sheetData>
  <sheetProtection password="CC35" sheet="1" objects="1" scenarios="1" formatColumns="0" formatRows="0"/>
  <mergeCells count="26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N119:Q119"/>
    <mergeCell ref="N120:Q120"/>
    <mergeCell ref="N121:Q121"/>
    <mergeCell ref="N189:Q189"/>
    <mergeCell ref="N224:Q224"/>
    <mergeCell ref="H1:K1"/>
    <mergeCell ref="S2:AC2"/>
  </mergeCells>
  <dataValidations count="2">
    <dataValidation type="list" allowBlank="1" showInputMessage="1" showErrorMessage="1" error="Povoleny jsou hodnoty K, M." sqref="D225:D230">
      <formula1>"K, M"</formula1>
    </dataValidation>
    <dataValidation type="list" allowBlank="1" showInputMessage="1" showErrorMessage="1" error="Povoleny jsou hodnoty základní, snížená, zákl. přenesená, sníž. přenesená, nulová." sqref="U225:U23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5"/>
      <c r="B1" s="15"/>
      <c r="C1" s="15"/>
      <c r="D1" s="16" t="s">
        <v>1</v>
      </c>
      <c r="E1" s="15"/>
      <c r="F1" s="17" t="s">
        <v>110</v>
      </c>
      <c r="G1" s="17"/>
      <c r="H1" s="156" t="s">
        <v>111</v>
      </c>
      <c r="I1" s="156"/>
      <c r="J1" s="156"/>
      <c r="K1" s="156"/>
      <c r="L1" s="17" t="s">
        <v>112</v>
      </c>
      <c r="M1" s="15"/>
      <c r="N1" s="15"/>
      <c r="O1" s="16" t="s">
        <v>113</v>
      </c>
      <c r="P1" s="15"/>
      <c r="Q1" s="15"/>
      <c r="R1" s="15"/>
      <c r="S1" s="17" t="s">
        <v>114</v>
      </c>
      <c r="T1" s="17"/>
      <c r="U1" s="155"/>
      <c r="V1" s="15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118</v>
      </c>
    </row>
    <row r="4" spans="2:46" ht="36.95" customHeight="1">
      <c r="B4" s="28"/>
      <c r="C4" s="29" t="s">
        <v>121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19</v>
      </c>
      <c r="E6" s="33"/>
      <c r="F6" s="158" t="str">
        <f>'Rekapitulace stavby'!K6</f>
        <v>Ostravice-Staré Město, km 26,250 - 26,400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s="1" customFormat="1" ht="32.85" customHeight="1">
      <c r="B7" s="48"/>
      <c r="C7" s="49"/>
      <c r="D7" s="37" t="s">
        <v>122</v>
      </c>
      <c r="E7" s="49"/>
      <c r="F7" s="38" t="s">
        <v>636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2:1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pans="2:18" s="1" customFormat="1" ht="14.4" customHeight="1">
      <c r="B9" s="48"/>
      <c r="C9" s="49"/>
      <c r="D9" s="40" t="s">
        <v>25</v>
      </c>
      <c r="E9" s="49"/>
      <c r="F9" s="35" t="s">
        <v>26</v>
      </c>
      <c r="G9" s="49"/>
      <c r="H9" s="49"/>
      <c r="I9" s="49"/>
      <c r="J9" s="49"/>
      <c r="K9" s="49"/>
      <c r="L9" s="49"/>
      <c r="M9" s="40" t="s">
        <v>27</v>
      </c>
      <c r="N9" s="49"/>
      <c r="O9" s="159" t="str">
        <f>'Rekapitulace stavby'!AN8</f>
        <v>10. 3. 2017</v>
      </c>
      <c r="P9" s="92"/>
      <c r="Q9" s="49"/>
      <c r="R9" s="50"/>
    </row>
    <row r="10" spans="2:18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2:18" s="1" customFormat="1" ht="14.4" customHeight="1">
      <c r="B11" s="48"/>
      <c r="C11" s="49"/>
      <c r="D11" s="40" t="s">
        <v>29</v>
      </c>
      <c r="E11" s="49"/>
      <c r="F11" s="49"/>
      <c r="G11" s="49"/>
      <c r="H11" s="49"/>
      <c r="I11" s="49"/>
      <c r="J11" s="49"/>
      <c r="K11" s="49"/>
      <c r="L11" s="49"/>
      <c r="M11" s="40" t="s">
        <v>30</v>
      </c>
      <c r="N11" s="49"/>
      <c r="O11" s="35" t="str">
        <f>IF('Rekapitulace stavby'!AN10="","",'Rekapitulace stavby'!AN10)</f>
        <v/>
      </c>
      <c r="P11" s="35"/>
      <c r="Q11" s="49"/>
      <c r="R11" s="50"/>
    </row>
    <row r="12" spans="2:18" s="1" customFormat="1" ht="18" customHeight="1">
      <c r="B12" s="48"/>
      <c r="C12" s="49"/>
      <c r="D12" s="49"/>
      <c r="E12" s="35" t="str">
        <f>IF('Rekapitulace stavby'!E11="","",'Rekapitulace stavby'!E11)</f>
        <v xml:space="preserve"> </v>
      </c>
      <c r="F12" s="49"/>
      <c r="G12" s="49"/>
      <c r="H12" s="49"/>
      <c r="I12" s="49"/>
      <c r="J12" s="49"/>
      <c r="K12" s="49"/>
      <c r="L12" s="49"/>
      <c r="M12" s="40" t="s">
        <v>32</v>
      </c>
      <c r="N12" s="49"/>
      <c r="O12" s="35" t="str">
        <f>IF('Rekapitulace stavby'!AN11="","",'Rekapitulace stavby'!AN11)</f>
        <v/>
      </c>
      <c r="P12" s="35"/>
      <c r="Q12" s="49"/>
      <c r="R12" s="50"/>
    </row>
    <row r="13" spans="2:18" s="1" customFormat="1" ht="6.9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2:18" s="1" customFormat="1" ht="14.4" customHeight="1">
      <c r="B14" s="48"/>
      <c r="C14" s="49"/>
      <c r="D14" s="40" t="s">
        <v>33</v>
      </c>
      <c r="E14" s="49"/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pans="2:18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60"/>
      <c r="G15" s="160"/>
      <c r="H15" s="160"/>
      <c r="I15" s="160"/>
      <c r="J15" s="160"/>
      <c r="K15" s="160"/>
      <c r="L15" s="160"/>
      <c r="M15" s="40" t="s">
        <v>32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pans="2:18" s="1" customFormat="1" ht="6.95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2:18" s="1" customFormat="1" ht="14.4" customHeight="1">
      <c r="B17" s="48"/>
      <c r="C17" s="49"/>
      <c r="D17" s="40" t="s">
        <v>35</v>
      </c>
      <c r="E17" s="49"/>
      <c r="F17" s="49"/>
      <c r="G17" s="49"/>
      <c r="H17" s="49"/>
      <c r="I17" s="49"/>
      <c r="J17" s="49"/>
      <c r="K17" s="49"/>
      <c r="L17" s="49"/>
      <c r="M17" s="40" t="s">
        <v>30</v>
      </c>
      <c r="N17" s="49"/>
      <c r="O17" s="35" t="s">
        <v>22</v>
      </c>
      <c r="P17" s="35"/>
      <c r="Q17" s="49"/>
      <c r="R17" s="50"/>
    </row>
    <row r="18" spans="2:18" s="1" customFormat="1" ht="18" customHeight="1">
      <c r="B18" s="48"/>
      <c r="C18" s="49"/>
      <c r="D18" s="49"/>
      <c r="E18" s="35" t="s">
        <v>36</v>
      </c>
      <c r="F18" s="49"/>
      <c r="G18" s="49"/>
      <c r="H18" s="49"/>
      <c r="I18" s="49"/>
      <c r="J18" s="49"/>
      <c r="K18" s="49"/>
      <c r="L18" s="49"/>
      <c r="M18" s="40" t="s">
        <v>32</v>
      </c>
      <c r="N18" s="49"/>
      <c r="O18" s="35" t="s">
        <v>22</v>
      </c>
      <c r="P18" s="35"/>
      <c r="Q18" s="49"/>
      <c r="R18" s="50"/>
    </row>
    <row r="19" spans="2:18" s="1" customFormat="1" ht="6.9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2:18" s="1" customFormat="1" ht="14.4" customHeight="1">
      <c r="B20" s="48"/>
      <c r="C20" s="49"/>
      <c r="D20" s="40" t="s">
        <v>38</v>
      </c>
      <c r="E20" s="49"/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">
        <v>22</v>
      </c>
      <c r="P20" s="35"/>
      <c r="Q20" s="49"/>
      <c r="R20" s="50"/>
    </row>
    <row r="21" spans="2:18" s="1" customFormat="1" ht="18" customHeight="1">
      <c r="B21" s="48"/>
      <c r="C21" s="49"/>
      <c r="D21" s="49"/>
      <c r="E21" s="35" t="s">
        <v>36</v>
      </c>
      <c r="F21" s="49"/>
      <c r="G21" s="49"/>
      <c r="H21" s="49"/>
      <c r="I21" s="49"/>
      <c r="J21" s="49"/>
      <c r="K21" s="49"/>
      <c r="L21" s="49"/>
      <c r="M21" s="40" t="s">
        <v>32</v>
      </c>
      <c r="N21" s="49"/>
      <c r="O21" s="35" t="s">
        <v>22</v>
      </c>
      <c r="P21" s="35"/>
      <c r="Q21" s="49"/>
      <c r="R21" s="50"/>
    </row>
    <row r="22" spans="2:18" s="1" customFormat="1" ht="6.95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4.4" customHeight="1">
      <c r="B23" s="48"/>
      <c r="C23" s="49"/>
      <c r="D23" s="40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pans="2:18" s="1" customFormat="1" ht="14.4" customHeight="1">
      <c r="B27" s="48"/>
      <c r="C27" s="49"/>
      <c r="D27" s="161" t="s">
        <v>124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pans="2:18" s="1" customFormat="1" ht="14.4" customHeight="1">
      <c r="B28" s="48"/>
      <c r="C28" s="49"/>
      <c r="D28" s="46" t="s">
        <v>104</v>
      </c>
      <c r="E28" s="49"/>
      <c r="F28" s="49"/>
      <c r="G28" s="49"/>
      <c r="H28" s="49"/>
      <c r="I28" s="49"/>
      <c r="J28" s="49"/>
      <c r="K28" s="49"/>
      <c r="L28" s="49"/>
      <c r="M28" s="47">
        <f>N93</f>
        <v>0</v>
      </c>
      <c r="N28" s="47"/>
      <c r="O28" s="47"/>
      <c r="P28" s="47"/>
      <c r="Q28" s="49"/>
      <c r="R28" s="50"/>
    </row>
    <row r="29" spans="2:18" s="1" customFormat="1" ht="6.9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18" s="1" customFormat="1" ht="25.4" customHeight="1">
      <c r="B30" s="48"/>
      <c r="C30" s="49"/>
      <c r="D30" s="162" t="s">
        <v>42</v>
      </c>
      <c r="E30" s="49"/>
      <c r="F30" s="49"/>
      <c r="G30" s="49"/>
      <c r="H30" s="49"/>
      <c r="I30" s="49"/>
      <c r="J30" s="49"/>
      <c r="K30" s="49"/>
      <c r="L30" s="49"/>
      <c r="M30" s="163">
        <f>ROUND(M27+M28,2)</f>
        <v>0</v>
      </c>
      <c r="N30" s="49"/>
      <c r="O30" s="49"/>
      <c r="P30" s="49"/>
      <c r="Q30" s="49"/>
      <c r="R30" s="50"/>
    </row>
    <row r="31" spans="2:18" s="1" customFormat="1" ht="6.95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pans="2:18" s="1" customFormat="1" ht="14.4" customHeight="1">
      <c r="B32" s="48"/>
      <c r="C32" s="49"/>
      <c r="D32" s="56" t="s">
        <v>43</v>
      </c>
      <c r="E32" s="56" t="s">
        <v>44</v>
      </c>
      <c r="F32" s="57">
        <v>0.21</v>
      </c>
      <c r="G32" s="164" t="s">
        <v>45</v>
      </c>
      <c r="H32" s="165">
        <f>ROUND((((SUM(BE93:BE100)+SUM(BE118:BE177))+SUM(BE179:BE183))),2)</f>
        <v>0</v>
      </c>
      <c r="I32" s="49"/>
      <c r="J32" s="49"/>
      <c r="K32" s="49"/>
      <c r="L32" s="49"/>
      <c r="M32" s="165">
        <f>ROUND(((ROUND((SUM(BE93:BE100)+SUM(BE118:BE177)),2)*F32)+SUM(BE179:BE183)*F32),2)</f>
        <v>0</v>
      </c>
      <c r="N32" s="49"/>
      <c r="O32" s="49"/>
      <c r="P32" s="49"/>
      <c r="Q32" s="49"/>
      <c r="R32" s="50"/>
    </row>
    <row r="33" spans="2:18" s="1" customFormat="1" ht="14.4" customHeight="1">
      <c r="B33" s="48"/>
      <c r="C33" s="49"/>
      <c r="D33" s="49"/>
      <c r="E33" s="56" t="s">
        <v>46</v>
      </c>
      <c r="F33" s="57">
        <v>0.15</v>
      </c>
      <c r="G33" s="164" t="s">
        <v>45</v>
      </c>
      <c r="H33" s="165">
        <f>ROUND((((SUM(BF93:BF100)+SUM(BF118:BF177))+SUM(BF179:BF183))),2)</f>
        <v>0</v>
      </c>
      <c r="I33" s="49"/>
      <c r="J33" s="49"/>
      <c r="K33" s="49"/>
      <c r="L33" s="49"/>
      <c r="M33" s="165">
        <f>ROUND(((ROUND((SUM(BF93:BF100)+SUM(BF118:BF177)),2)*F33)+SUM(BF179:BF183)*F33),2)</f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47</v>
      </c>
      <c r="F34" s="57">
        <v>0.21</v>
      </c>
      <c r="G34" s="164" t="s">
        <v>45</v>
      </c>
      <c r="H34" s="165">
        <f>ROUND((((SUM(BG93:BG100)+SUM(BG118:BG177))+SUM(BG179:BG183))),2)</f>
        <v>0</v>
      </c>
      <c r="I34" s="49"/>
      <c r="J34" s="49"/>
      <c r="K34" s="49"/>
      <c r="L34" s="49"/>
      <c r="M34" s="165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48</v>
      </c>
      <c r="F35" s="57">
        <v>0.15</v>
      </c>
      <c r="G35" s="164" t="s">
        <v>45</v>
      </c>
      <c r="H35" s="165">
        <f>ROUND((((SUM(BH93:BH100)+SUM(BH118:BH177))+SUM(BH179:BH183))),2)</f>
        <v>0</v>
      </c>
      <c r="I35" s="49"/>
      <c r="J35" s="49"/>
      <c r="K35" s="49"/>
      <c r="L35" s="49"/>
      <c r="M35" s="165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49</v>
      </c>
      <c r="F36" s="57">
        <v>0</v>
      </c>
      <c r="G36" s="164" t="s">
        <v>45</v>
      </c>
      <c r="H36" s="165">
        <f>ROUND((((SUM(BI93:BI100)+SUM(BI118:BI177))+SUM(BI179:BI183))),2)</f>
        <v>0</v>
      </c>
      <c r="I36" s="49"/>
      <c r="J36" s="49"/>
      <c r="K36" s="49"/>
      <c r="L36" s="49"/>
      <c r="M36" s="165">
        <v>0</v>
      </c>
      <c r="N36" s="49"/>
      <c r="O36" s="49"/>
      <c r="P36" s="49"/>
      <c r="Q36" s="49"/>
      <c r="R36" s="50"/>
    </row>
    <row r="37" spans="2:18" s="1" customFormat="1" ht="6.95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2:18" s="1" customFormat="1" ht="25.4" customHeight="1">
      <c r="B38" s="48"/>
      <c r="C38" s="153"/>
      <c r="D38" s="166" t="s">
        <v>50</v>
      </c>
      <c r="E38" s="105"/>
      <c r="F38" s="105"/>
      <c r="G38" s="167" t="s">
        <v>51</v>
      </c>
      <c r="H38" s="168" t="s">
        <v>52</v>
      </c>
      <c r="I38" s="105"/>
      <c r="J38" s="105"/>
      <c r="K38" s="105"/>
      <c r="L38" s="169">
        <f>SUM(M30:M36)</f>
        <v>0</v>
      </c>
      <c r="M38" s="169"/>
      <c r="N38" s="169"/>
      <c r="O38" s="169"/>
      <c r="P38" s="170"/>
      <c r="Q38" s="153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53</v>
      </c>
      <c r="E50" s="69"/>
      <c r="F50" s="69"/>
      <c r="G50" s="69"/>
      <c r="H50" s="70"/>
      <c r="I50" s="49"/>
      <c r="J50" s="68" t="s">
        <v>54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55</v>
      </c>
      <c r="E59" s="74"/>
      <c r="F59" s="74"/>
      <c r="G59" s="75" t="s">
        <v>56</v>
      </c>
      <c r="H59" s="76"/>
      <c r="I59" s="49"/>
      <c r="J59" s="73" t="s">
        <v>55</v>
      </c>
      <c r="K59" s="74"/>
      <c r="L59" s="74"/>
      <c r="M59" s="74"/>
      <c r="N59" s="75" t="s">
        <v>56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57</v>
      </c>
      <c r="E61" s="69"/>
      <c r="F61" s="69"/>
      <c r="G61" s="69"/>
      <c r="H61" s="70"/>
      <c r="I61" s="49"/>
      <c r="J61" s="68" t="s">
        <v>58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55</v>
      </c>
      <c r="E70" s="74"/>
      <c r="F70" s="74"/>
      <c r="G70" s="75" t="s">
        <v>56</v>
      </c>
      <c r="H70" s="76"/>
      <c r="I70" s="49"/>
      <c r="J70" s="73" t="s">
        <v>55</v>
      </c>
      <c r="K70" s="74"/>
      <c r="L70" s="74"/>
      <c r="M70" s="74"/>
      <c r="N70" s="75" t="s">
        <v>56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2:21" s="1" customFormat="1" ht="36.95" customHeight="1">
      <c r="B76" s="48"/>
      <c r="C76" s="29" t="s">
        <v>125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74"/>
      <c r="U76" s="174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74"/>
      <c r="U77" s="174"/>
    </row>
    <row r="78" spans="2:21" s="1" customFormat="1" ht="30" customHeight="1">
      <c r="B78" s="48"/>
      <c r="C78" s="40" t="s">
        <v>19</v>
      </c>
      <c r="D78" s="49"/>
      <c r="E78" s="49"/>
      <c r="F78" s="158" t="str">
        <f>F6</f>
        <v>Ostravice-Staré Město, km 26,250 - 26,400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74"/>
      <c r="U78" s="174"/>
    </row>
    <row r="79" spans="2:21" s="1" customFormat="1" ht="36.95" customHeight="1">
      <c r="B79" s="48"/>
      <c r="C79" s="87" t="s">
        <v>122</v>
      </c>
      <c r="D79" s="49"/>
      <c r="E79" s="49"/>
      <c r="F79" s="89" t="str">
        <f>F7</f>
        <v>VON - Vedlejší a ostatní náklady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74"/>
      <c r="U79" s="174"/>
    </row>
    <row r="80" spans="2:2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74"/>
      <c r="U80" s="174"/>
    </row>
    <row r="81" spans="2:21" s="1" customFormat="1" ht="18" customHeight="1">
      <c r="B81" s="48"/>
      <c r="C81" s="40" t="s">
        <v>25</v>
      </c>
      <c r="D81" s="49"/>
      <c r="E81" s="49"/>
      <c r="F81" s="35" t="str">
        <f>F9</f>
        <v>Staré Město</v>
      </c>
      <c r="G81" s="49"/>
      <c r="H81" s="49"/>
      <c r="I81" s="49"/>
      <c r="J81" s="49"/>
      <c r="K81" s="40" t="s">
        <v>27</v>
      </c>
      <c r="L81" s="49"/>
      <c r="M81" s="92" t="str">
        <f>IF(O9="","",O9)</f>
        <v>10. 3. 2017</v>
      </c>
      <c r="N81" s="92"/>
      <c r="O81" s="92"/>
      <c r="P81" s="92"/>
      <c r="Q81" s="49"/>
      <c r="R81" s="50"/>
      <c r="T81" s="174"/>
      <c r="U81" s="174"/>
    </row>
    <row r="82" spans="2:21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74"/>
      <c r="U82" s="174"/>
    </row>
    <row r="83" spans="2:21" s="1" customFormat="1" ht="13.5">
      <c r="B83" s="48"/>
      <c r="C83" s="40" t="s">
        <v>29</v>
      </c>
      <c r="D83" s="49"/>
      <c r="E83" s="49"/>
      <c r="F83" s="35" t="str">
        <f>E12</f>
        <v xml:space="preserve"> </v>
      </c>
      <c r="G83" s="49"/>
      <c r="H83" s="49"/>
      <c r="I83" s="49"/>
      <c r="J83" s="49"/>
      <c r="K83" s="40" t="s">
        <v>35</v>
      </c>
      <c r="L83" s="49"/>
      <c r="M83" s="35" t="str">
        <f>E18</f>
        <v>Ing. Dalibor Rajnoch</v>
      </c>
      <c r="N83" s="35"/>
      <c r="O83" s="35"/>
      <c r="P83" s="35"/>
      <c r="Q83" s="35"/>
      <c r="R83" s="50"/>
      <c r="T83" s="174"/>
      <c r="U83" s="174"/>
    </row>
    <row r="84" spans="2:21" s="1" customFormat="1" ht="14.4" customHeight="1">
      <c r="B84" s="48"/>
      <c r="C84" s="40" t="s">
        <v>33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38</v>
      </c>
      <c r="L84" s="49"/>
      <c r="M84" s="35" t="str">
        <f>E21</f>
        <v>Ing. Dalibor Rajnoch</v>
      </c>
      <c r="N84" s="35"/>
      <c r="O84" s="35"/>
      <c r="P84" s="35"/>
      <c r="Q84" s="35"/>
      <c r="R84" s="50"/>
      <c r="T84" s="174"/>
      <c r="U84" s="174"/>
    </row>
    <row r="85" spans="2:21" s="1" customFormat="1" ht="10.3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74"/>
      <c r="U85" s="174"/>
    </row>
    <row r="86" spans="2:21" s="1" customFormat="1" ht="29.25" customHeight="1">
      <c r="B86" s="48"/>
      <c r="C86" s="175" t="s">
        <v>126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5" t="s">
        <v>127</v>
      </c>
      <c r="O86" s="153"/>
      <c r="P86" s="153"/>
      <c r="Q86" s="153"/>
      <c r="R86" s="50"/>
      <c r="T86" s="174"/>
      <c r="U86" s="174"/>
    </row>
    <row r="87" spans="2:21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74"/>
      <c r="U87" s="174"/>
    </row>
    <row r="88" spans="2:47" s="1" customFormat="1" ht="29.25" customHeight="1">
      <c r="B88" s="48"/>
      <c r="C88" s="176" t="s">
        <v>128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N118</f>
        <v>0</v>
      </c>
      <c r="O88" s="177"/>
      <c r="P88" s="177"/>
      <c r="Q88" s="177"/>
      <c r="R88" s="50"/>
      <c r="T88" s="174"/>
      <c r="U88" s="174"/>
      <c r="AU88" s="24" t="s">
        <v>129</v>
      </c>
    </row>
    <row r="89" spans="2:21" s="6" customFormat="1" ht="24.95" customHeight="1">
      <c r="B89" s="178"/>
      <c r="C89" s="179"/>
      <c r="D89" s="180" t="s">
        <v>637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1">
        <f>N119</f>
        <v>0</v>
      </c>
      <c r="O89" s="179"/>
      <c r="P89" s="179"/>
      <c r="Q89" s="179"/>
      <c r="R89" s="182"/>
      <c r="T89" s="183"/>
      <c r="U89" s="183"/>
    </row>
    <row r="90" spans="2:21" s="7" customFormat="1" ht="19.9" customHeight="1">
      <c r="B90" s="184"/>
      <c r="C90" s="185"/>
      <c r="D90" s="138" t="s">
        <v>638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40">
        <f>N120</f>
        <v>0</v>
      </c>
      <c r="O90" s="185"/>
      <c r="P90" s="185"/>
      <c r="Q90" s="185"/>
      <c r="R90" s="186"/>
      <c r="T90" s="187"/>
      <c r="U90" s="187"/>
    </row>
    <row r="91" spans="2:21" s="6" customFormat="1" ht="21.8" customHeight="1">
      <c r="B91" s="178"/>
      <c r="C91" s="179"/>
      <c r="D91" s="180" t="s">
        <v>138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88">
        <f>N178</f>
        <v>0</v>
      </c>
      <c r="O91" s="179"/>
      <c r="P91" s="179"/>
      <c r="Q91" s="179"/>
      <c r="R91" s="182"/>
      <c r="T91" s="183"/>
      <c r="U91" s="183"/>
    </row>
    <row r="92" spans="2:21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T92" s="174"/>
      <c r="U92" s="174"/>
    </row>
    <row r="93" spans="2:21" s="1" customFormat="1" ht="29.25" customHeight="1">
      <c r="B93" s="48"/>
      <c r="C93" s="176" t="s">
        <v>139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7">
        <f>ROUND(N94+N95+N96+N97+N98+N99,2)</f>
        <v>0</v>
      </c>
      <c r="O93" s="189"/>
      <c r="P93" s="189"/>
      <c r="Q93" s="189"/>
      <c r="R93" s="50"/>
      <c r="T93" s="190"/>
      <c r="U93" s="191" t="s">
        <v>43</v>
      </c>
    </row>
    <row r="94" spans="2:65" s="1" customFormat="1" ht="18" customHeight="1">
      <c r="B94" s="48"/>
      <c r="C94" s="49"/>
      <c r="D94" s="145" t="s">
        <v>140</v>
      </c>
      <c r="E94" s="138"/>
      <c r="F94" s="138"/>
      <c r="G94" s="138"/>
      <c r="H94" s="138"/>
      <c r="I94" s="49"/>
      <c r="J94" s="49"/>
      <c r="K94" s="49"/>
      <c r="L94" s="49"/>
      <c r="M94" s="49"/>
      <c r="N94" s="139">
        <f>ROUND(N88*T94,2)</f>
        <v>0</v>
      </c>
      <c r="O94" s="140"/>
      <c r="P94" s="140"/>
      <c r="Q94" s="140"/>
      <c r="R94" s="50"/>
      <c r="S94" s="192"/>
      <c r="T94" s="193"/>
      <c r="U94" s="194" t="s">
        <v>44</v>
      </c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5" t="s">
        <v>141</v>
      </c>
      <c r="AZ94" s="192"/>
      <c r="BA94" s="192"/>
      <c r="BB94" s="192"/>
      <c r="BC94" s="192"/>
      <c r="BD94" s="192"/>
      <c r="BE94" s="196">
        <f>IF(U94="základní",N94,0)</f>
        <v>0</v>
      </c>
      <c r="BF94" s="196">
        <f>IF(U94="snížená",N94,0)</f>
        <v>0</v>
      </c>
      <c r="BG94" s="196">
        <f>IF(U94="zákl. přenesená",N94,0)</f>
        <v>0</v>
      </c>
      <c r="BH94" s="196">
        <f>IF(U94="sníž. přenesená",N94,0)</f>
        <v>0</v>
      </c>
      <c r="BI94" s="196">
        <f>IF(U94="nulová",N94,0)</f>
        <v>0</v>
      </c>
      <c r="BJ94" s="195" t="s">
        <v>87</v>
      </c>
      <c r="BK94" s="192"/>
      <c r="BL94" s="192"/>
      <c r="BM94" s="192"/>
    </row>
    <row r="95" spans="2:65" s="1" customFormat="1" ht="18" customHeight="1">
      <c r="B95" s="48"/>
      <c r="C95" s="49"/>
      <c r="D95" s="145" t="s">
        <v>142</v>
      </c>
      <c r="E95" s="138"/>
      <c r="F95" s="138"/>
      <c r="G95" s="138"/>
      <c r="H95" s="138"/>
      <c r="I95" s="49"/>
      <c r="J95" s="49"/>
      <c r="K95" s="49"/>
      <c r="L95" s="49"/>
      <c r="M95" s="49"/>
      <c r="N95" s="139">
        <f>ROUND(N88*T95,2)</f>
        <v>0</v>
      </c>
      <c r="O95" s="140"/>
      <c r="P95" s="140"/>
      <c r="Q95" s="140"/>
      <c r="R95" s="50"/>
      <c r="S95" s="192"/>
      <c r="T95" s="193"/>
      <c r="U95" s="194" t="s">
        <v>44</v>
      </c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5" t="s">
        <v>141</v>
      </c>
      <c r="AZ95" s="192"/>
      <c r="BA95" s="192"/>
      <c r="BB95" s="192"/>
      <c r="BC95" s="192"/>
      <c r="BD95" s="192"/>
      <c r="BE95" s="196">
        <f>IF(U95="základní",N95,0)</f>
        <v>0</v>
      </c>
      <c r="BF95" s="196">
        <f>IF(U95="snížená",N95,0)</f>
        <v>0</v>
      </c>
      <c r="BG95" s="196">
        <f>IF(U95="zákl. přenesená",N95,0)</f>
        <v>0</v>
      </c>
      <c r="BH95" s="196">
        <f>IF(U95="sníž. přenesená",N95,0)</f>
        <v>0</v>
      </c>
      <c r="BI95" s="196">
        <f>IF(U95="nulová",N95,0)</f>
        <v>0</v>
      </c>
      <c r="BJ95" s="195" t="s">
        <v>87</v>
      </c>
      <c r="BK95" s="192"/>
      <c r="BL95" s="192"/>
      <c r="BM95" s="192"/>
    </row>
    <row r="96" spans="2:65" s="1" customFormat="1" ht="18" customHeight="1">
      <c r="B96" s="48"/>
      <c r="C96" s="49"/>
      <c r="D96" s="145" t="s">
        <v>143</v>
      </c>
      <c r="E96" s="138"/>
      <c r="F96" s="138"/>
      <c r="G96" s="138"/>
      <c r="H96" s="138"/>
      <c r="I96" s="49"/>
      <c r="J96" s="49"/>
      <c r="K96" s="49"/>
      <c r="L96" s="49"/>
      <c r="M96" s="49"/>
      <c r="N96" s="139">
        <f>ROUND(N88*T96,2)</f>
        <v>0</v>
      </c>
      <c r="O96" s="140"/>
      <c r="P96" s="140"/>
      <c r="Q96" s="140"/>
      <c r="R96" s="50"/>
      <c r="S96" s="192"/>
      <c r="T96" s="193"/>
      <c r="U96" s="194" t="s">
        <v>44</v>
      </c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5" t="s">
        <v>141</v>
      </c>
      <c r="AZ96" s="192"/>
      <c r="BA96" s="192"/>
      <c r="BB96" s="192"/>
      <c r="BC96" s="192"/>
      <c r="BD96" s="192"/>
      <c r="BE96" s="196">
        <f>IF(U96="základní",N96,0)</f>
        <v>0</v>
      </c>
      <c r="BF96" s="196">
        <f>IF(U96="snížená",N96,0)</f>
        <v>0</v>
      </c>
      <c r="BG96" s="196">
        <f>IF(U96="zákl. přenesená",N96,0)</f>
        <v>0</v>
      </c>
      <c r="BH96" s="196">
        <f>IF(U96="sníž. přenesená",N96,0)</f>
        <v>0</v>
      </c>
      <c r="BI96" s="196">
        <f>IF(U96="nulová",N96,0)</f>
        <v>0</v>
      </c>
      <c r="BJ96" s="195" t="s">
        <v>87</v>
      </c>
      <c r="BK96" s="192"/>
      <c r="BL96" s="192"/>
      <c r="BM96" s="192"/>
    </row>
    <row r="97" spans="2:65" s="1" customFormat="1" ht="18" customHeight="1">
      <c r="B97" s="48"/>
      <c r="C97" s="49"/>
      <c r="D97" s="145" t="s">
        <v>144</v>
      </c>
      <c r="E97" s="138"/>
      <c r="F97" s="138"/>
      <c r="G97" s="138"/>
      <c r="H97" s="138"/>
      <c r="I97" s="49"/>
      <c r="J97" s="49"/>
      <c r="K97" s="49"/>
      <c r="L97" s="49"/>
      <c r="M97" s="49"/>
      <c r="N97" s="139">
        <f>ROUND(N88*T97,2)</f>
        <v>0</v>
      </c>
      <c r="O97" s="140"/>
      <c r="P97" s="140"/>
      <c r="Q97" s="140"/>
      <c r="R97" s="50"/>
      <c r="S97" s="192"/>
      <c r="T97" s="193"/>
      <c r="U97" s="194" t="s">
        <v>44</v>
      </c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5" t="s">
        <v>141</v>
      </c>
      <c r="AZ97" s="192"/>
      <c r="BA97" s="192"/>
      <c r="BB97" s="192"/>
      <c r="BC97" s="192"/>
      <c r="BD97" s="192"/>
      <c r="BE97" s="196">
        <f>IF(U97="základní",N97,0)</f>
        <v>0</v>
      </c>
      <c r="BF97" s="196">
        <f>IF(U97="snížená",N97,0)</f>
        <v>0</v>
      </c>
      <c r="BG97" s="196">
        <f>IF(U97="zákl. přenesená",N97,0)</f>
        <v>0</v>
      </c>
      <c r="BH97" s="196">
        <f>IF(U97="sníž. přenesená",N97,0)</f>
        <v>0</v>
      </c>
      <c r="BI97" s="196">
        <f>IF(U97="nulová",N97,0)</f>
        <v>0</v>
      </c>
      <c r="BJ97" s="195" t="s">
        <v>87</v>
      </c>
      <c r="BK97" s="192"/>
      <c r="BL97" s="192"/>
      <c r="BM97" s="192"/>
    </row>
    <row r="98" spans="2:65" s="1" customFormat="1" ht="18" customHeight="1">
      <c r="B98" s="48"/>
      <c r="C98" s="49"/>
      <c r="D98" s="145" t="s">
        <v>145</v>
      </c>
      <c r="E98" s="138"/>
      <c r="F98" s="138"/>
      <c r="G98" s="138"/>
      <c r="H98" s="138"/>
      <c r="I98" s="49"/>
      <c r="J98" s="49"/>
      <c r="K98" s="49"/>
      <c r="L98" s="49"/>
      <c r="M98" s="49"/>
      <c r="N98" s="139">
        <f>ROUND(N88*T98,2)</f>
        <v>0</v>
      </c>
      <c r="O98" s="140"/>
      <c r="P98" s="140"/>
      <c r="Q98" s="140"/>
      <c r="R98" s="50"/>
      <c r="S98" s="192"/>
      <c r="T98" s="193"/>
      <c r="U98" s="194" t="s">
        <v>44</v>
      </c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5" t="s">
        <v>141</v>
      </c>
      <c r="AZ98" s="192"/>
      <c r="BA98" s="192"/>
      <c r="BB98" s="192"/>
      <c r="BC98" s="192"/>
      <c r="BD98" s="192"/>
      <c r="BE98" s="196">
        <f>IF(U98="základní",N98,0)</f>
        <v>0</v>
      </c>
      <c r="BF98" s="196">
        <f>IF(U98="snížená",N98,0)</f>
        <v>0</v>
      </c>
      <c r="BG98" s="196">
        <f>IF(U98="zákl. přenesená",N98,0)</f>
        <v>0</v>
      </c>
      <c r="BH98" s="196">
        <f>IF(U98="sníž. přenesená",N98,0)</f>
        <v>0</v>
      </c>
      <c r="BI98" s="196">
        <f>IF(U98="nulová",N98,0)</f>
        <v>0</v>
      </c>
      <c r="BJ98" s="195" t="s">
        <v>87</v>
      </c>
      <c r="BK98" s="192"/>
      <c r="BL98" s="192"/>
      <c r="BM98" s="192"/>
    </row>
    <row r="99" spans="2:65" s="1" customFormat="1" ht="18" customHeight="1">
      <c r="B99" s="48"/>
      <c r="C99" s="49"/>
      <c r="D99" s="138" t="s">
        <v>146</v>
      </c>
      <c r="E99" s="49"/>
      <c r="F99" s="49"/>
      <c r="G99" s="49"/>
      <c r="H99" s="49"/>
      <c r="I99" s="49"/>
      <c r="J99" s="49"/>
      <c r="K99" s="49"/>
      <c r="L99" s="49"/>
      <c r="M99" s="49"/>
      <c r="N99" s="139">
        <f>ROUND(N88*T99,2)</f>
        <v>0</v>
      </c>
      <c r="O99" s="140"/>
      <c r="P99" s="140"/>
      <c r="Q99" s="140"/>
      <c r="R99" s="50"/>
      <c r="S99" s="192"/>
      <c r="T99" s="197"/>
      <c r="U99" s="198" t="s">
        <v>44</v>
      </c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5" t="s">
        <v>147</v>
      </c>
      <c r="AZ99" s="192"/>
      <c r="BA99" s="192"/>
      <c r="BB99" s="192"/>
      <c r="BC99" s="192"/>
      <c r="BD99" s="192"/>
      <c r="BE99" s="196">
        <f>IF(U99="základní",N99,0)</f>
        <v>0</v>
      </c>
      <c r="BF99" s="196">
        <f>IF(U99="snížená",N99,0)</f>
        <v>0</v>
      </c>
      <c r="BG99" s="196">
        <f>IF(U99="zákl. přenesená",N99,0)</f>
        <v>0</v>
      </c>
      <c r="BH99" s="196">
        <f>IF(U99="sníž. přenesená",N99,0)</f>
        <v>0</v>
      </c>
      <c r="BI99" s="196">
        <f>IF(U99="nulová",N99,0)</f>
        <v>0</v>
      </c>
      <c r="BJ99" s="195" t="s">
        <v>87</v>
      </c>
      <c r="BK99" s="192"/>
      <c r="BL99" s="192"/>
      <c r="BM99" s="192"/>
    </row>
    <row r="100" spans="2:21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T100" s="174"/>
      <c r="U100" s="174"/>
    </row>
    <row r="101" spans="2:21" s="1" customFormat="1" ht="29.25" customHeight="1">
      <c r="B101" s="48"/>
      <c r="C101" s="152" t="s">
        <v>109</v>
      </c>
      <c r="D101" s="153"/>
      <c r="E101" s="153"/>
      <c r="F101" s="153"/>
      <c r="G101" s="153"/>
      <c r="H101" s="153"/>
      <c r="I101" s="153"/>
      <c r="J101" s="153"/>
      <c r="K101" s="153"/>
      <c r="L101" s="154">
        <f>ROUND(SUM(N88+N93),2)</f>
        <v>0</v>
      </c>
      <c r="M101" s="154"/>
      <c r="N101" s="154"/>
      <c r="O101" s="154"/>
      <c r="P101" s="154"/>
      <c r="Q101" s="154"/>
      <c r="R101" s="50"/>
      <c r="T101" s="174"/>
      <c r="U101" s="174"/>
    </row>
    <row r="102" spans="2:21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  <c r="T102" s="174"/>
      <c r="U102" s="174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148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19</v>
      </c>
      <c r="D109" s="49"/>
      <c r="E109" s="49"/>
      <c r="F109" s="158" t="str">
        <f>F6</f>
        <v>Ostravice-Staré Město, km 26,250 - 26,400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s="1" customFormat="1" ht="36.95" customHeight="1">
      <c r="B110" s="48"/>
      <c r="C110" s="87" t="s">
        <v>122</v>
      </c>
      <c r="D110" s="49"/>
      <c r="E110" s="49"/>
      <c r="F110" s="89" t="str">
        <f>F7</f>
        <v>VON - Vedlejší a ostatní náklady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1" customFormat="1" ht="6.95" customHeight="1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18" customHeight="1">
      <c r="B112" s="48"/>
      <c r="C112" s="40" t="s">
        <v>25</v>
      </c>
      <c r="D112" s="49"/>
      <c r="E112" s="49"/>
      <c r="F112" s="35" t="str">
        <f>F9</f>
        <v>Staré Město</v>
      </c>
      <c r="G112" s="49"/>
      <c r="H112" s="49"/>
      <c r="I112" s="49"/>
      <c r="J112" s="49"/>
      <c r="K112" s="40" t="s">
        <v>27</v>
      </c>
      <c r="L112" s="49"/>
      <c r="M112" s="92" t="str">
        <f>IF(O9="","",O9)</f>
        <v>10. 3. 2017</v>
      </c>
      <c r="N112" s="92"/>
      <c r="O112" s="92"/>
      <c r="P112" s="92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13.5">
      <c r="B114" s="48"/>
      <c r="C114" s="40" t="s">
        <v>29</v>
      </c>
      <c r="D114" s="49"/>
      <c r="E114" s="49"/>
      <c r="F114" s="35" t="str">
        <f>E12</f>
        <v xml:space="preserve"> </v>
      </c>
      <c r="G114" s="49"/>
      <c r="H114" s="49"/>
      <c r="I114" s="49"/>
      <c r="J114" s="49"/>
      <c r="K114" s="40" t="s">
        <v>35</v>
      </c>
      <c r="L114" s="49"/>
      <c r="M114" s="35" t="str">
        <f>E18</f>
        <v>Ing. Dalibor Rajnoch</v>
      </c>
      <c r="N114" s="35"/>
      <c r="O114" s="35"/>
      <c r="P114" s="35"/>
      <c r="Q114" s="35"/>
      <c r="R114" s="50"/>
    </row>
    <row r="115" spans="2:18" s="1" customFormat="1" ht="14.4" customHeight="1">
      <c r="B115" s="48"/>
      <c r="C115" s="40" t="s">
        <v>33</v>
      </c>
      <c r="D115" s="49"/>
      <c r="E115" s="49"/>
      <c r="F115" s="35" t="str">
        <f>IF(E15="","",E15)</f>
        <v>Vyplň údaj</v>
      </c>
      <c r="G115" s="49"/>
      <c r="H115" s="49"/>
      <c r="I115" s="49"/>
      <c r="J115" s="49"/>
      <c r="K115" s="40" t="s">
        <v>38</v>
      </c>
      <c r="L115" s="49"/>
      <c r="M115" s="35" t="str">
        <f>E21</f>
        <v>Ing. Dalibor Rajnoch</v>
      </c>
      <c r="N115" s="35"/>
      <c r="O115" s="35"/>
      <c r="P115" s="35"/>
      <c r="Q115" s="35"/>
      <c r="R115" s="50"/>
    </row>
    <row r="116" spans="2:18" s="1" customFormat="1" ht="10.3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27" s="8" customFormat="1" ht="29.25" customHeight="1">
      <c r="B117" s="199"/>
      <c r="C117" s="200" t="s">
        <v>149</v>
      </c>
      <c r="D117" s="201" t="s">
        <v>150</v>
      </c>
      <c r="E117" s="201" t="s">
        <v>61</v>
      </c>
      <c r="F117" s="201" t="s">
        <v>151</v>
      </c>
      <c r="G117" s="201"/>
      <c r="H117" s="201"/>
      <c r="I117" s="201"/>
      <c r="J117" s="201" t="s">
        <v>152</v>
      </c>
      <c r="K117" s="201" t="s">
        <v>153</v>
      </c>
      <c r="L117" s="201" t="s">
        <v>154</v>
      </c>
      <c r="M117" s="201"/>
      <c r="N117" s="201" t="s">
        <v>127</v>
      </c>
      <c r="O117" s="201"/>
      <c r="P117" s="201"/>
      <c r="Q117" s="202"/>
      <c r="R117" s="203"/>
      <c r="T117" s="108" t="s">
        <v>155</v>
      </c>
      <c r="U117" s="109" t="s">
        <v>43</v>
      </c>
      <c r="V117" s="109" t="s">
        <v>156</v>
      </c>
      <c r="W117" s="109" t="s">
        <v>157</v>
      </c>
      <c r="X117" s="109" t="s">
        <v>158</v>
      </c>
      <c r="Y117" s="109" t="s">
        <v>159</v>
      </c>
      <c r="Z117" s="109" t="s">
        <v>160</v>
      </c>
      <c r="AA117" s="110" t="s">
        <v>161</v>
      </c>
    </row>
    <row r="118" spans="2:63" s="1" customFormat="1" ht="29.25" customHeight="1">
      <c r="B118" s="48"/>
      <c r="C118" s="112" t="s">
        <v>124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204">
        <f>BK118</f>
        <v>0</v>
      </c>
      <c r="O118" s="205"/>
      <c r="P118" s="205"/>
      <c r="Q118" s="205"/>
      <c r="R118" s="50"/>
      <c r="T118" s="111"/>
      <c r="U118" s="69"/>
      <c r="V118" s="69"/>
      <c r="W118" s="206">
        <f>W119+W178</f>
        <v>0</v>
      </c>
      <c r="X118" s="69"/>
      <c r="Y118" s="206">
        <f>Y119+Y178</f>
        <v>0</v>
      </c>
      <c r="Z118" s="69"/>
      <c r="AA118" s="207">
        <f>AA119+AA178</f>
        <v>0</v>
      </c>
      <c r="AT118" s="24" t="s">
        <v>78</v>
      </c>
      <c r="AU118" s="24" t="s">
        <v>129</v>
      </c>
      <c r="BK118" s="208">
        <f>BK119+BK178</f>
        <v>0</v>
      </c>
    </row>
    <row r="119" spans="2:63" s="9" customFormat="1" ht="37.4" customHeight="1">
      <c r="B119" s="209"/>
      <c r="C119" s="210"/>
      <c r="D119" s="211" t="s">
        <v>637</v>
      </c>
      <c r="E119" s="211"/>
      <c r="F119" s="211"/>
      <c r="G119" s="211"/>
      <c r="H119" s="211"/>
      <c r="I119" s="211"/>
      <c r="J119" s="211"/>
      <c r="K119" s="211"/>
      <c r="L119" s="211"/>
      <c r="M119" s="211"/>
      <c r="N119" s="188">
        <f>BK119</f>
        <v>0</v>
      </c>
      <c r="O119" s="181"/>
      <c r="P119" s="181"/>
      <c r="Q119" s="181"/>
      <c r="R119" s="212"/>
      <c r="T119" s="213"/>
      <c r="U119" s="210"/>
      <c r="V119" s="210"/>
      <c r="W119" s="214">
        <f>W120</f>
        <v>0</v>
      </c>
      <c r="X119" s="210"/>
      <c r="Y119" s="214">
        <f>Y120</f>
        <v>0</v>
      </c>
      <c r="Z119" s="210"/>
      <c r="AA119" s="215">
        <f>AA120</f>
        <v>0</v>
      </c>
      <c r="AR119" s="216" t="s">
        <v>193</v>
      </c>
      <c r="AT119" s="217" t="s">
        <v>78</v>
      </c>
      <c r="AU119" s="217" t="s">
        <v>79</v>
      </c>
      <c r="AY119" s="216" t="s">
        <v>162</v>
      </c>
      <c r="BK119" s="218">
        <f>BK120</f>
        <v>0</v>
      </c>
    </row>
    <row r="120" spans="2:63" s="9" customFormat="1" ht="19.9" customHeight="1">
      <c r="B120" s="209"/>
      <c r="C120" s="210"/>
      <c r="D120" s="219" t="s">
        <v>638</v>
      </c>
      <c r="E120" s="219"/>
      <c r="F120" s="219"/>
      <c r="G120" s="219"/>
      <c r="H120" s="219"/>
      <c r="I120" s="219"/>
      <c r="J120" s="219"/>
      <c r="K120" s="219"/>
      <c r="L120" s="219"/>
      <c r="M120" s="219"/>
      <c r="N120" s="220">
        <f>BK120</f>
        <v>0</v>
      </c>
      <c r="O120" s="221"/>
      <c r="P120" s="221"/>
      <c r="Q120" s="221"/>
      <c r="R120" s="212"/>
      <c r="T120" s="213"/>
      <c r="U120" s="210"/>
      <c r="V120" s="210"/>
      <c r="W120" s="214">
        <f>SUM(W121:W177)</f>
        <v>0</v>
      </c>
      <c r="X120" s="210"/>
      <c r="Y120" s="214">
        <f>SUM(Y121:Y177)</f>
        <v>0</v>
      </c>
      <c r="Z120" s="210"/>
      <c r="AA120" s="215">
        <f>SUM(AA121:AA177)</f>
        <v>0</v>
      </c>
      <c r="AR120" s="216" t="s">
        <v>193</v>
      </c>
      <c r="AT120" s="217" t="s">
        <v>78</v>
      </c>
      <c r="AU120" s="217" t="s">
        <v>87</v>
      </c>
      <c r="AY120" s="216" t="s">
        <v>162</v>
      </c>
      <c r="BK120" s="218">
        <f>SUM(BK121:BK177)</f>
        <v>0</v>
      </c>
    </row>
    <row r="121" spans="2:65" s="1" customFormat="1" ht="25.5" customHeight="1">
      <c r="B121" s="48"/>
      <c r="C121" s="222" t="s">
        <v>87</v>
      </c>
      <c r="D121" s="222" t="s">
        <v>163</v>
      </c>
      <c r="E121" s="223" t="s">
        <v>639</v>
      </c>
      <c r="F121" s="224" t="s">
        <v>640</v>
      </c>
      <c r="G121" s="224"/>
      <c r="H121" s="224"/>
      <c r="I121" s="224"/>
      <c r="J121" s="225" t="s">
        <v>641</v>
      </c>
      <c r="K121" s="226">
        <v>1</v>
      </c>
      <c r="L121" s="227">
        <v>0</v>
      </c>
      <c r="M121" s="228"/>
      <c r="N121" s="229">
        <f>ROUND(L121*K121,2)</f>
        <v>0</v>
      </c>
      <c r="O121" s="229"/>
      <c r="P121" s="229"/>
      <c r="Q121" s="229"/>
      <c r="R121" s="50"/>
      <c r="T121" s="230" t="s">
        <v>22</v>
      </c>
      <c r="U121" s="58" t="s">
        <v>44</v>
      </c>
      <c r="V121" s="49"/>
      <c r="W121" s="231">
        <f>V121*K121</f>
        <v>0</v>
      </c>
      <c r="X121" s="231">
        <v>0</v>
      </c>
      <c r="Y121" s="231">
        <f>X121*K121</f>
        <v>0</v>
      </c>
      <c r="Z121" s="231">
        <v>0</v>
      </c>
      <c r="AA121" s="232">
        <f>Z121*K121</f>
        <v>0</v>
      </c>
      <c r="AR121" s="24" t="s">
        <v>167</v>
      </c>
      <c r="AT121" s="24" t="s">
        <v>163</v>
      </c>
      <c r="AU121" s="24" t="s">
        <v>118</v>
      </c>
      <c r="AY121" s="24" t="s">
        <v>162</v>
      </c>
      <c r="BE121" s="144">
        <f>IF(U121="základní",N121,0)</f>
        <v>0</v>
      </c>
      <c r="BF121" s="144">
        <f>IF(U121="snížená",N121,0)</f>
        <v>0</v>
      </c>
      <c r="BG121" s="144">
        <f>IF(U121="zákl. přenesená",N121,0)</f>
        <v>0</v>
      </c>
      <c r="BH121" s="144">
        <f>IF(U121="sníž. přenesená",N121,0)</f>
        <v>0</v>
      </c>
      <c r="BI121" s="144">
        <f>IF(U121="nulová",N121,0)</f>
        <v>0</v>
      </c>
      <c r="BJ121" s="24" t="s">
        <v>87</v>
      </c>
      <c r="BK121" s="144">
        <f>ROUND(L121*K121,2)</f>
        <v>0</v>
      </c>
      <c r="BL121" s="24" t="s">
        <v>167</v>
      </c>
      <c r="BM121" s="24" t="s">
        <v>642</v>
      </c>
    </row>
    <row r="122" spans="2:47" s="1" customFormat="1" ht="72" customHeight="1">
      <c r="B122" s="48"/>
      <c r="C122" s="49"/>
      <c r="D122" s="49"/>
      <c r="E122" s="49"/>
      <c r="F122" s="291" t="s">
        <v>643</v>
      </c>
      <c r="G122" s="69"/>
      <c r="H122" s="69"/>
      <c r="I122" s="69"/>
      <c r="J122" s="49"/>
      <c r="K122" s="49"/>
      <c r="L122" s="49"/>
      <c r="M122" s="49"/>
      <c r="N122" s="49"/>
      <c r="O122" s="49"/>
      <c r="P122" s="49"/>
      <c r="Q122" s="49"/>
      <c r="R122" s="50"/>
      <c r="T122" s="193"/>
      <c r="U122" s="49"/>
      <c r="V122" s="49"/>
      <c r="W122" s="49"/>
      <c r="X122" s="49"/>
      <c r="Y122" s="49"/>
      <c r="Z122" s="49"/>
      <c r="AA122" s="102"/>
      <c r="AT122" s="24" t="s">
        <v>644</v>
      </c>
      <c r="AU122" s="24" t="s">
        <v>118</v>
      </c>
    </row>
    <row r="123" spans="2:65" s="1" customFormat="1" ht="16.5" customHeight="1">
      <c r="B123" s="48"/>
      <c r="C123" s="222" t="s">
        <v>118</v>
      </c>
      <c r="D123" s="222" t="s">
        <v>163</v>
      </c>
      <c r="E123" s="223" t="s">
        <v>645</v>
      </c>
      <c r="F123" s="224" t="s">
        <v>646</v>
      </c>
      <c r="G123" s="224"/>
      <c r="H123" s="224"/>
      <c r="I123" s="224"/>
      <c r="J123" s="225" t="s">
        <v>641</v>
      </c>
      <c r="K123" s="226">
        <v>1</v>
      </c>
      <c r="L123" s="227">
        <v>0</v>
      </c>
      <c r="M123" s="228"/>
      <c r="N123" s="229">
        <f>ROUND(L123*K123,2)</f>
        <v>0</v>
      </c>
      <c r="O123" s="229"/>
      <c r="P123" s="229"/>
      <c r="Q123" s="229"/>
      <c r="R123" s="50"/>
      <c r="T123" s="230" t="s">
        <v>22</v>
      </c>
      <c r="U123" s="58" t="s">
        <v>44</v>
      </c>
      <c r="V123" s="49"/>
      <c r="W123" s="231">
        <f>V123*K123</f>
        <v>0</v>
      </c>
      <c r="X123" s="231">
        <v>0</v>
      </c>
      <c r="Y123" s="231">
        <f>X123*K123</f>
        <v>0</v>
      </c>
      <c r="Z123" s="231">
        <v>0</v>
      </c>
      <c r="AA123" s="232">
        <f>Z123*K123</f>
        <v>0</v>
      </c>
      <c r="AR123" s="24" t="s">
        <v>167</v>
      </c>
      <c r="AT123" s="24" t="s">
        <v>163</v>
      </c>
      <c r="AU123" s="24" t="s">
        <v>118</v>
      </c>
      <c r="AY123" s="24" t="s">
        <v>162</v>
      </c>
      <c r="BE123" s="144">
        <f>IF(U123="základní",N123,0)</f>
        <v>0</v>
      </c>
      <c r="BF123" s="144">
        <f>IF(U123="snížená",N123,0)</f>
        <v>0</v>
      </c>
      <c r="BG123" s="144">
        <f>IF(U123="zákl. přenesená",N123,0)</f>
        <v>0</v>
      </c>
      <c r="BH123" s="144">
        <f>IF(U123="sníž. přenesená",N123,0)</f>
        <v>0</v>
      </c>
      <c r="BI123" s="144">
        <f>IF(U123="nulová",N123,0)</f>
        <v>0</v>
      </c>
      <c r="BJ123" s="24" t="s">
        <v>87</v>
      </c>
      <c r="BK123" s="144">
        <f>ROUND(L123*K123,2)</f>
        <v>0</v>
      </c>
      <c r="BL123" s="24" t="s">
        <v>167</v>
      </c>
      <c r="BM123" s="24" t="s">
        <v>647</v>
      </c>
    </row>
    <row r="124" spans="2:47" s="1" customFormat="1" ht="48" customHeight="1">
      <c r="B124" s="48"/>
      <c r="C124" s="49"/>
      <c r="D124" s="49"/>
      <c r="E124" s="49"/>
      <c r="F124" s="291" t="s">
        <v>648</v>
      </c>
      <c r="G124" s="69"/>
      <c r="H124" s="69"/>
      <c r="I124" s="69"/>
      <c r="J124" s="49"/>
      <c r="K124" s="49"/>
      <c r="L124" s="49"/>
      <c r="M124" s="49"/>
      <c r="N124" s="49"/>
      <c r="O124" s="49"/>
      <c r="P124" s="49"/>
      <c r="Q124" s="49"/>
      <c r="R124" s="50"/>
      <c r="T124" s="193"/>
      <c r="U124" s="49"/>
      <c r="V124" s="49"/>
      <c r="W124" s="49"/>
      <c r="X124" s="49"/>
      <c r="Y124" s="49"/>
      <c r="Z124" s="49"/>
      <c r="AA124" s="102"/>
      <c r="AT124" s="24" t="s">
        <v>644</v>
      </c>
      <c r="AU124" s="24" t="s">
        <v>118</v>
      </c>
    </row>
    <row r="125" spans="2:65" s="1" customFormat="1" ht="16.5" customHeight="1">
      <c r="B125" s="48"/>
      <c r="C125" s="222" t="s">
        <v>181</v>
      </c>
      <c r="D125" s="222" t="s">
        <v>163</v>
      </c>
      <c r="E125" s="223" t="s">
        <v>649</v>
      </c>
      <c r="F125" s="224" t="s">
        <v>650</v>
      </c>
      <c r="G125" s="224"/>
      <c r="H125" s="224"/>
      <c r="I125" s="224"/>
      <c r="J125" s="225" t="s">
        <v>641</v>
      </c>
      <c r="K125" s="226">
        <v>1</v>
      </c>
      <c r="L125" s="227">
        <v>0</v>
      </c>
      <c r="M125" s="228"/>
      <c r="N125" s="229">
        <f>ROUND(L125*K125,2)</f>
        <v>0</v>
      </c>
      <c r="O125" s="229"/>
      <c r="P125" s="229"/>
      <c r="Q125" s="229"/>
      <c r="R125" s="50"/>
      <c r="T125" s="230" t="s">
        <v>22</v>
      </c>
      <c r="U125" s="58" t="s">
        <v>44</v>
      </c>
      <c r="V125" s="49"/>
      <c r="W125" s="231">
        <f>V125*K125</f>
        <v>0</v>
      </c>
      <c r="X125" s="231">
        <v>0</v>
      </c>
      <c r="Y125" s="231">
        <f>X125*K125</f>
        <v>0</v>
      </c>
      <c r="Z125" s="231">
        <v>0</v>
      </c>
      <c r="AA125" s="232">
        <f>Z125*K125</f>
        <v>0</v>
      </c>
      <c r="AR125" s="24" t="s">
        <v>167</v>
      </c>
      <c r="AT125" s="24" t="s">
        <v>163</v>
      </c>
      <c r="AU125" s="24" t="s">
        <v>118</v>
      </c>
      <c r="AY125" s="24" t="s">
        <v>162</v>
      </c>
      <c r="BE125" s="144">
        <f>IF(U125="základní",N125,0)</f>
        <v>0</v>
      </c>
      <c r="BF125" s="144">
        <f>IF(U125="snížená",N125,0)</f>
        <v>0</v>
      </c>
      <c r="BG125" s="144">
        <f>IF(U125="zákl. přenesená",N125,0)</f>
        <v>0</v>
      </c>
      <c r="BH125" s="144">
        <f>IF(U125="sníž. přenesená",N125,0)</f>
        <v>0</v>
      </c>
      <c r="BI125" s="144">
        <f>IF(U125="nulová",N125,0)</f>
        <v>0</v>
      </c>
      <c r="BJ125" s="24" t="s">
        <v>87</v>
      </c>
      <c r="BK125" s="144">
        <f>ROUND(L125*K125,2)</f>
        <v>0</v>
      </c>
      <c r="BL125" s="24" t="s">
        <v>167</v>
      </c>
      <c r="BM125" s="24" t="s">
        <v>651</v>
      </c>
    </row>
    <row r="126" spans="2:47" s="1" customFormat="1" ht="108" customHeight="1">
      <c r="B126" s="48"/>
      <c r="C126" s="49"/>
      <c r="D126" s="49"/>
      <c r="E126" s="49"/>
      <c r="F126" s="291" t="s">
        <v>652</v>
      </c>
      <c r="G126" s="69"/>
      <c r="H126" s="69"/>
      <c r="I126" s="69"/>
      <c r="J126" s="49"/>
      <c r="K126" s="49"/>
      <c r="L126" s="49"/>
      <c r="M126" s="49"/>
      <c r="N126" s="49"/>
      <c r="O126" s="49"/>
      <c r="P126" s="49"/>
      <c r="Q126" s="49"/>
      <c r="R126" s="50"/>
      <c r="T126" s="193"/>
      <c r="U126" s="49"/>
      <c r="V126" s="49"/>
      <c r="W126" s="49"/>
      <c r="X126" s="49"/>
      <c r="Y126" s="49"/>
      <c r="Z126" s="49"/>
      <c r="AA126" s="102"/>
      <c r="AT126" s="24" t="s">
        <v>644</v>
      </c>
      <c r="AU126" s="24" t="s">
        <v>118</v>
      </c>
    </row>
    <row r="127" spans="2:65" s="1" customFormat="1" ht="16.5" customHeight="1">
      <c r="B127" s="48"/>
      <c r="C127" s="222" t="s">
        <v>167</v>
      </c>
      <c r="D127" s="222" t="s">
        <v>163</v>
      </c>
      <c r="E127" s="223" t="s">
        <v>653</v>
      </c>
      <c r="F127" s="224" t="s">
        <v>654</v>
      </c>
      <c r="G127" s="224"/>
      <c r="H127" s="224"/>
      <c r="I127" s="224"/>
      <c r="J127" s="225" t="s">
        <v>641</v>
      </c>
      <c r="K127" s="226">
        <v>1</v>
      </c>
      <c r="L127" s="227">
        <v>0</v>
      </c>
      <c r="M127" s="228"/>
      <c r="N127" s="229">
        <f>ROUND(L127*K127,2)</f>
        <v>0</v>
      </c>
      <c r="O127" s="229"/>
      <c r="P127" s="229"/>
      <c r="Q127" s="229"/>
      <c r="R127" s="50"/>
      <c r="T127" s="230" t="s">
        <v>22</v>
      </c>
      <c r="U127" s="58" t="s">
        <v>44</v>
      </c>
      <c r="V127" s="49"/>
      <c r="W127" s="231">
        <f>V127*K127</f>
        <v>0</v>
      </c>
      <c r="X127" s="231">
        <v>0</v>
      </c>
      <c r="Y127" s="231">
        <f>X127*K127</f>
        <v>0</v>
      </c>
      <c r="Z127" s="231">
        <v>0</v>
      </c>
      <c r="AA127" s="232">
        <f>Z127*K127</f>
        <v>0</v>
      </c>
      <c r="AR127" s="24" t="s">
        <v>167</v>
      </c>
      <c r="AT127" s="24" t="s">
        <v>163</v>
      </c>
      <c r="AU127" s="24" t="s">
        <v>118</v>
      </c>
      <c r="AY127" s="24" t="s">
        <v>162</v>
      </c>
      <c r="BE127" s="144">
        <f>IF(U127="základní",N127,0)</f>
        <v>0</v>
      </c>
      <c r="BF127" s="144">
        <f>IF(U127="snížená",N127,0)</f>
        <v>0</v>
      </c>
      <c r="BG127" s="144">
        <f>IF(U127="zákl. přenesená",N127,0)</f>
        <v>0</v>
      </c>
      <c r="BH127" s="144">
        <f>IF(U127="sníž. přenesená",N127,0)</f>
        <v>0</v>
      </c>
      <c r="BI127" s="144">
        <f>IF(U127="nulová",N127,0)</f>
        <v>0</v>
      </c>
      <c r="BJ127" s="24" t="s">
        <v>87</v>
      </c>
      <c r="BK127" s="144">
        <f>ROUND(L127*K127,2)</f>
        <v>0</v>
      </c>
      <c r="BL127" s="24" t="s">
        <v>167</v>
      </c>
      <c r="BM127" s="24" t="s">
        <v>655</v>
      </c>
    </row>
    <row r="128" spans="2:65" s="1" customFormat="1" ht="16.5" customHeight="1">
      <c r="B128" s="48"/>
      <c r="C128" s="222" t="s">
        <v>193</v>
      </c>
      <c r="D128" s="222" t="s">
        <v>163</v>
      </c>
      <c r="E128" s="223" t="s">
        <v>656</v>
      </c>
      <c r="F128" s="224" t="s">
        <v>140</v>
      </c>
      <c r="G128" s="224"/>
      <c r="H128" s="224"/>
      <c r="I128" s="224"/>
      <c r="J128" s="225" t="s">
        <v>641</v>
      </c>
      <c r="K128" s="226">
        <v>1</v>
      </c>
      <c r="L128" s="227">
        <v>0</v>
      </c>
      <c r="M128" s="228"/>
      <c r="N128" s="229">
        <f>ROUND(L128*K128,2)</f>
        <v>0</v>
      </c>
      <c r="O128" s="229"/>
      <c r="P128" s="229"/>
      <c r="Q128" s="229"/>
      <c r="R128" s="50"/>
      <c r="T128" s="230" t="s">
        <v>22</v>
      </c>
      <c r="U128" s="58" t="s">
        <v>44</v>
      </c>
      <c r="V128" s="49"/>
      <c r="W128" s="231">
        <f>V128*K128</f>
        <v>0</v>
      </c>
      <c r="X128" s="231">
        <v>0</v>
      </c>
      <c r="Y128" s="231">
        <f>X128*K128</f>
        <v>0</v>
      </c>
      <c r="Z128" s="231">
        <v>0</v>
      </c>
      <c r="AA128" s="232">
        <f>Z128*K128</f>
        <v>0</v>
      </c>
      <c r="AR128" s="24" t="s">
        <v>167</v>
      </c>
      <c r="AT128" s="24" t="s">
        <v>163</v>
      </c>
      <c r="AU128" s="24" t="s">
        <v>118</v>
      </c>
      <c r="AY128" s="24" t="s">
        <v>162</v>
      </c>
      <c r="BE128" s="144">
        <f>IF(U128="základní",N128,0)</f>
        <v>0</v>
      </c>
      <c r="BF128" s="144">
        <f>IF(U128="snížená",N128,0)</f>
        <v>0</v>
      </c>
      <c r="BG128" s="144">
        <f>IF(U128="zákl. přenesená",N128,0)</f>
        <v>0</v>
      </c>
      <c r="BH128" s="144">
        <f>IF(U128="sníž. přenesená",N128,0)</f>
        <v>0</v>
      </c>
      <c r="BI128" s="144">
        <f>IF(U128="nulová",N128,0)</f>
        <v>0</v>
      </c>
      <c r="BJ128" s="24" t="s">
        <v>87</v>
      </c>
      <c r="BK128" s="144">
        <f>ROUND(L128*K128,2)</f>
        <v>0</v>
      </c>
      <c r="BL128" s="24" t="s">
        <v>167</v>
      </c>
      <c r="BM128" s="24" t="s">
        <v>657</v>
      </c>
    </row>
    <row r="129" spans="2:47" s="1" customFormat="1" ht="96" customHeight="1">
      <c r="B129" s="48"/>
      <c r="C129" s="49"/>
      <c r="D129" s="49"/>
      <c r="E129" s="49"/>
      <c r="F129" s="291" t="s">
        <v>658</v>
      </c>
      <c r="G129" s="69"/>
      <c r="H129" s="69"/>
      <c r="I129" s="69"/>
      <c r="J129" s="49"/>
      <c r="K129" s="49"/>
      <c r="L129" s="49"/>
      <c r="M129" s="49"/>
      <c r="N129" s="49"/>
      <c r="O129" s="49"/>
      <c r="P129" s="49"/>
      <c r="Q129" s="49"/>
      <c r="R129" s="50"/>
      <c r="T129" s="193"/>
      <c r="U129" s="49"/>
      <c r="V129" s="49"/>
      <c r="W129" s="49"/>
      <c r="X129" s="49"/>
      <c r="Y129" s="49"/>
      <c r="Z129" s="49"/>
      <c r="AA129" s="102"/>
      <c r="AT129" s="24" t="s">
        <v>644</v>
      </c>
      <c r="AU129" s="24" t="s">
        <v>118</v>
      </c>
    </row>
    <row r="130" spans="2:65" s="1" customFormat="1" ht="25.5" customHeight="1">
      <c r="B130" s="48"/>
      <c r="C130" s="222" t="s">
        <v>199</v>
      </c>
      <c r="D130" s="222" t="s">
        <v>163</v>
      </c>
      <c r="E130" s="223" t="s">
        <v>659</v>
      </c>
      <c r="F130" s="224" t="s">
        <v>660</v>
      </c>
      <c r="G130" s="224"/>
      <c r="H130" s="224"/>
      <c r="I130" s="224"/>
      <c r="J130" s="225" t="s">
        <v>641</v>
      </c>
      <c r="K130" s="226">
        <v>1</v>
      </c>
      <c r="L130" s="227">
        <v>0</v>
      </c>
      <c r="M130" s="228"/>
      <c r="N130" s="229">
        <f>ROUND(L130*K130,2)</f>
        <v>0</v>
      </c>
      <c r="O130" s="229"/>
      <c r="P130" s="229"/>
      <c r="Q130" s="229"/>
      <c r="R130" s="50"/>
      <c r="T130" s="230" t="s">
        <v>22</v>
      </c>
      <c r="U130" s="58" t="s">
        <v>44</v>
      </c>
      <c r="V130" s="49"/>
      <c r="W130" s="231">
        <f>V130*K130</f>
        <v>0</v>
      </c>
      <c r="X130" s="231">
        <v>0</v>
      </c>
      <c r="Y130" s="231">
        <f>X130*K130</f>
        <v>0</v>
      </c>
      <c r="Z130" s="231">
        <v>0</v>
      </c>
      <c r="AA130" s="232">
        <f>Z130*K130</f>
        <v>0</v>
      </c>
      <c r="AR130" s="24" t="s">
        <v>167</v>
      </c>
      <c r="AT130" s="24" t="s">
        <v>163</v>
      </c>
      <c r="AU130" s="24" t="s">
        <v>118</v>
      </c>
      <c r="AY130" s="24" t="s">
        <v>162</v>
      </c>
      <c r="BE130" s="144">
        <f>IF(U130="základní",N130,0)</f>
        <v>0</v>
      </c>
      <c r="BF130" s="144">
        <f>IF(U130="snížená",N130,0)</f>
        <v>0</v>
      </c>
      <c r="BG130" s="144">
        <f>IF(U130="zákl. přenesená",N130,0)</f>
        <v>0</v>
      </c>
      <c r="BH130" s="144">
        <f>IF(U130="sníž. přenesená",N130,0)</f>
        <v>0</v>
      </c>
      <c r="BI130" s="144">
        <f>IF(U130="nulová",N130,0)</f>
        <v>0</v>
      </c>
      <c r="BJ130" s="24" t="s">
        <v>87</v>
      </c>
      <c r="BK130" s="144">
        <f>ROUND(L130*K130,2)</f>
        <v>0</v>
      </c>
      <c r="BL130" s="24" t="s">
        <v>167</v>
      </c>
      <c r="BM130" s="24" t="s">
        <v>661</v>
      </c>
    </row>
    <row r="131" spans="2:47" s="1" customFormat="1" ht="72" customHeight="1">
      <c r="B131" s="48"/>
      <c r="C131" s="49"/>
      <c r="D131" s="49"/>
      <c r="E131" s="49"/>
      <c r="F131" s="291" t="s">
        <v>662</v>
      </c>
      <c r="G131" s="69"/>
      <c r="H131" s="69"/>
      <c r="I131" s="69"/>
      <c r="J131" s="49"/>
      <c r="K131" s="49"/>
      <c r="L131" s="49"/>
      <c r="M131" s="49"/>
      <c r="N131" s="49"/>
      <c r="O131" s="49"/>
      <c r="P131" s="49"/>
      <c r="Q131" s="49"/>
      <c r="R131" s="50"/>
      <c r="T131" s="193"/>
      <c r="U131" s="49"/>
      <c r="V131" s="49"/>
      <c r="W131" s="49"/>
      <c r="X131" s="49"/>
      <c r="Y131" s="49"/>
      <c r="Z131" s="49"/>
      <c r="AA131" s="102"/>
      <c r="AT131" s="24" t="s">
        <v>644</v>
      </c>
      <c r="AU131" s="24" t="s">
        <v>118</v>
      </c>
    </row>
    <row r="132" spans="2:65" s="1" customFormat="1" ht="16.5" customHeight="1">
      <c r="B132" s="48"/>
      <c r="C132" s="222" t="s">
        <v>204</v>
      </c>
      <c r="D132" s="222" t="s">
        <v>163</v>
      </c>
      <c r="E132" s="223" t="s">
        <v>663</v>
      </c>
      <c r="F132" s="224" t="s">
        <v>664</v>
      </c>
      <c r="G132" s="224"/>
      <c r="H132" s="224"/>
      <c r="I132" s="224"/>
      <c r="J132" s="225" t="s">
        <v>641</v>
      </c>
      <c r="K132" s="226">
        <v>1</v>
      </c>
      <c r="L132" s="227">
        <v>0</v>
      </c>
      <c r="M132" s="228"/>
      <c r="N132" s="229">
        <f>ROUND(L132*K132,2)</f>
        <v>0</v>
      </c>
      <c r="O132" s="229"/>
      <c r="P132" s="229"/>
      <c r="Q132" s="229"/>
      <c r="R132" s="50"/>
      <c r="T132" s="230" t="s">
        <v>22</v>
      </c>
      <c r="U132" s="58" t="s">
        <v>44</v>
      </c>
      <c r="V132" s="49"/>
      <c r="W132" s="231">
        <f>V132*K132</f>
        <v>0</v>
      </c>
      <c r="X132" s="231">
        <v>0</v>
      </c>
      <c r="Y132" s="231">
        <f>X132*K132</f>
        <v>0</v>
      </c>
      <c r="Z132" s="231">
        <v>0</v>
      </c>
      <c r="AA132" s="232">
        <f>Z132*K132</f>
        <v>0</v>
      </c>
      <c r="AR132" s="24" t="s">
        <v>167</v>
      </c>
      <c r="AT132" s="24" t="s">
        <v>163</v>
      </c>
      <c r="AU132" s="24" t="s">
        <v>118</v>
      </c>
      <c r="AY132" s="24" t="s">
        <v>162</v>
      </c>
      <c r="BE132" s="144">
        <f>IF(U132="základní",N132,0)</f>
        <v>0</v>
      </c>
      <c r="BF132" s="144">
        <f>IF(U132="snížená",N132,0)</f>
        <v>0</v>
      </c>
      <c r="BG132" s="144">
        <f>IF(U132="zákl. přenesená",N132,0)</f>
        <v>0</v>
      </c>
      <c r="BH132" s="144">
        <f>IF(U132="sníž. přenesená",N132,0)</f>
        <v>0</v>
      </c>
      <c r="BI132" s="144">
        <f>IF(U132="nulová",N132,0)</f>
        <v>0</v>
      </c>
      <c r="BJ132" s="24" t="s">
        <v>87</v>
      </c>
      <c r="BK132" s="144">
        <f>ROUND(L132*K132,2)</f>
        <v>0</v>
      </c>
      <c r="BL132" s="24" t="s">
        <v>167</v>
      </c>
      <c r="BM132" s="24" t="s">
        <v>665</v>
      </c>
    </row>
    <row r="133" spans="2:47" s="1" customFormat="1" ht="24" customHeight="1">
      <c r="B133" s="48"/>
      <c r="C133" s="49"/>
      <c r="D133" s="49"/>
      <c r="E133" s="49"/>
      <c r="F133" s="291" t="s">
        <v>666</v>
      </c>
      <c r="G133" s="69"/>
      <c r="H133" s="69"/>
      <c r="I133" s="69"/>
      <c r="J133" s="49"/>
      <c r="K133" s="49"/>
      <c r="L133" s="49"/>
      <c r="M133" s="49"/>
      <c r="N133" s="49"/>
      <c r="O133" s="49"/>
      <c r="P133" s="49"/>
      <c r="Q133" s="49"/>
      <c r="R133" s="50"/>
      <c r="T133" s="193"/>
      <c r="U133" s="49"/>
      <c r="V133" s="49"/>
      <c r="W133" s="49"/>
      <c r="X133" s="49"/>
      <c r="Y133" s="49"/>
      <c r="Z133" s="49"/>
      <c r="AA133" s="102"/>
      <c r="AT133" s="24" t="s">
        <v>644</v>
      </c>
      <c r="AU133" s="24" t="s">
        <v>118</v>
      </c>
    </row>
    <row r="134" spans="2:65" s="1" customFormat="1" ht="25.5" customHeight="1">
      <c r="B134" s="48"/>
      <c r="C134" s="222" t="s">
        <v>209</v>
      </c>
      <c r="D134" s="222" t="s">
        <v>163</v>
      </c>
      <c r="E134" s="223" t="s">
        <v>667</v>
      </c>
      <c r="F134" s="224" t="s">
        <v>668</v>
      </c>
      <c r="G134" s="224"/>
      <c r="H134" s="224"/>
      <c r="I134" s="224"/>
      <c r="J134" s="225" t="s">
        <v>641</v>
      </c>
      <c r="K134" s="226">
        <v>1</v>
      </c>
      <c r="L134" s="227">
        <v>0</v>
      </c>
      <c r="M134" s="228"/>
      <c r="N134" s="229">
        <f>ROUND(L134*K134,2)</f>
        <v>0</v>
      </c>
      <c r="O134" s="229"/>
      <c r="P134" s="229"/>
      <c r="Q134" s="229"/>
      <c r="R134" s="50"/>
      <c r="T134" s="230" t="s">
        <v>22</v>
      </c>
      <c r="U134" s="58" t="s">
        <v>44</v>
      </c>
      <c r="V134" s="49"/>
      <c r="W134" s="231">
        <f>V134*K134</f>
        <v>0</v>
      </c>
      <c r="X134" s="231">
        <v>0</v>
      </c>
      <c r="Y134" s="231">
        <f>X134*K134</f>
        <v>0</v>
      </c>
      <c r="Z134" s="231">
        <v>0</v>
      </c>
      <c r="AA134" s="232">
        <f>Z134*K134</f>
        <v>0</v>
      </c>
      <c r="AR134" s="24" t="s">
        <v>167</v>
      </c>
      <c r="AT134" s="24" t="s">
        <v>163</v>
      </c>
      <c r="AU134" s="24" t="s">
        <v>118</v>
      </c>
      <c r="AY134" s="24" t="s">
        <v>162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4" t="s">
        <v>87</v>
      </c>
      <c r="BK134" s="144">
        <f>ROUND(L134*K134,2)</f>
        <v>0</v>
      </c>
      <c r="BL134" s="24" t="s">
        <v>167</v>
      </c>
      <c r="BM134" s="24" t="s">
        <v>669</v>
      </c>
    </row>
    <row r="135" spans="2:47" s="1" customFormat="1" ht="84" customHeight="1">
      <c r="B135" s="48"/>
      <c r="C135" s="49"/>
      <c r="D135" s="49"/>
      <c r="E135" s="49"/>
      <c r="F135" s="291" t="s">
        <v>670</v>
      </c>
      <c r="G135" s="69"/>
      <c r="H135" s="69"/>
      <c r="I135" s="69"/>
      <c r="J135" s="49"/>
      <c r="K135" s="49"/>
      <c r="L135" s="49"/>
      <c r="M135" s="49"/>
      <c r="N135" s="49"/>
      <c r="O135" s="49"/>
      <c r="P135" s="49"/>
      <c r="Q135" s="49"/>
      <c r="R135" s="50"/>
      <c r="T135" s="193"/>
      <c r="U135" s="49"/>
      <c r="V135" s="49"/>
      <c r="W135" s="49"/>
      <c r="X135" s="49"/>
      <c r="Y135" s="49"/>
      <c r="Z135" s="49"/>
      <c r="AA135" s="102"/>
      <c r="AT135" s="24" t="s">
        <v>644</v>
      </c>
      <c r="AU135" s="24" t="s">
        <v>118</v>
      </c>
    </row>
    <row r="136" spans="2:65" s="1" customFormat="1" ht="16.5" customHeight="1">
      <c r="B136" s="48"/>
      <c r="C136" s="222" t="s">
        <v>214</v>
      </c>
      <c r="D136" s="222" t="s">
        <v>163</v>
      </c>
      <c r="E136" s="223" t="s">
        <v>671</v>
      </c>
      <c r="F136" s="224" t="s">
        <v>672</v>
      </c>
      <c r="G136" s="224"/>
      <c r="H136" s="224"/>
      <c r="I136" s="224"/>
      <c r="J136" s="225" t="s">
        <v>641</v>
      </c>
      <c r="K136" s="226">
        <v>1</v>
      </c>
      <c r="L136" s="227">
        <v>0</v>
      </c>
      <c r="M136" s="228"/>
      <c r="N136" s="229">
        <f>ROUND(L136*K136,2)</f>
        <v>0</v>
      </c>
      <c r="O136" s="229"/>
      <c r="P136" s="229"/>
      <c r="Q136" s="229"/>
      <c r="R136" s="50"/>
      <c r="T136" s="230" t="s">
        <v>22</v>
      </c>
      <c r="U136" s="58" t="s">
        <v>44</v>
      </c>
      <c r="V136" s="49"/>
      <c r="W136" s="231">
        <f>V136*K136</f>
        <v>0</v>
      </c>
      <c r="X136" s="231">
        <v>0</v>
      </c>
      <c r="Y136" s="231">
        <f>X136*K136</f>
        <v>0</v>
      </c>
      <c r="Z136" s="231">
        <v>0</v>
      </c>
      <c r="AA136" s="232">
        <f>Z136*K136</f>
        <v>0</v>
      </c>
      <c r="AR136" s="24" t="s">
        <v>167</v>
      </c>
      <c r="AT136" s="24" t="s">
        <v>163</v>
      </c>
      <c r="AU136" s="24" t="s">
        <v>118</v>
      </c>
      <c r="AY136" s="24" t="s">
        <v>162</v>
      </c>
      <c r="BE136" s="144">
        <f>IF(U136="základní",N136,0)</f>
        <v>0</v>
      </c>
      <c r="BF136" s="144">
        <f>IF(U136="snížená",N136,0)</f>
        <v>0</v>
      </c>
      <c r="BG136" s="144">
        <f>IF(U136="zákl. přenesená",N136,0)</f>
        <v>0</v>
      </c>
      <c r="BH136" s="144">
        <f>IF(U136="sníž. přenesená",N136,0)</f>
        <v>0</v>
      </c>
      <c r="BI136" s="144">
        <f>IF(U136="nulová",N136,0)</f>
        <v>0</v>
      </c>
      <c r="BJ136" s="24" t="s">
        <v>87</v>
      </c>
      <c r="BK136" s="144">
        <f>ROUND(L136*K136,2)</f>
        <v>0</v>
      </c>
      <c r="BL136" s="24" t="s">
        <v>167</v>
      </c>
      <c r="BM136" s="24" t="s">
        <v>673</v>
      </c>
    </row>
    <row r="137" spans="2:47" s="1" customFormat="1" ht="144" customHeight="1">
      <c r="B137" s="48"/>
      <c r="C137" s="49"/>
      <c r="D137" s="49"/>
      <c r="E137" s="49"/>
      <c r="F137" s="291" t="s">
        <v>674</v>
      </c>
      <c r="G137" s="69"/>
      <c r="H137" s="69"/>
      <c r="I137" s="69"/>
      <c r="J137" s="49"/>
      <c r="K137" s="49"/>
      <c r="L137" s="49"/>
      <c r="M137" s="49"/>
      <c r="N137" s="49"/>
      <c r="O137" s="49"/>
      <c r="P137" s="49"/>
      <c r="Q137" s="49"/>
      <c r="R137" s="50"/>
      <c r="T137" s="193"/>
      <c r="U137" s="49"/>
      <c r="V137" s="49"/>
      <c r="W137" s="49"/>
      <c r="X137" s="49"/>
      <c r="Y137" s="49"/>
      <c r="Z137" s="49"/>
      <c r="AA137" s="102"/>
      <c r="AT137" s="24" t="s">
        <v>644</v>
      </c>
      <c r="AU137" s="24" t="s">
        <v>118</v>
      </c>
    </row>
    <row r="138" spans="2:65" s="1" customFormat="1" ht="25.5" customHeight="1">
      <c r="B138" s="48"/>
      <c r="C138" s="222" t="s">
        <v>222</v>
      </c>
      <c r="D138" s="222" t="s">
        <v>163</v>
      </c>
      <c r="E138" s="223" t="s">
        <v>675</v>
      </c>
      <c r="F138" s="224" t="s">
        <v>676</v>
      </c>
      <c r="G138" s="224"/>
      <c r="H138" s="224"/>
      <c r="I138" s="224"/>
      <c r="J138" s="225" t="s">
        <v>641</v>
      </c>
      <c r="K138" s="226">
        <v>1</v>
      </c>
      <c r="L138" s="227">
        <v>0</v>
      </c>
      <c r="M138" s="228"/>
      <c r="N138" s="229">
        <f>ROUND(L138*K138,2)</f>
        <v>0</v>
      </c>
      <c r="O138" s="229"/>
      <c r="P138" s="229"/>
      <c r="Q138" s="229"/>
      <c r="R138" s="50"/>
      <c r="T138" s="230" t="s">
        <v>22</v>
      </c>
      <c r="U138" s="58" t="s">
        <v>44</v>
      </c>
      <c r="V138" s="49"/>
      <c r="W138" s="231">
        <f>V138*K138</f>
        <v>0</v>
      </c>
      <c r="X138" s="231">
        <v>0</v>
      </c>
      <c r="Y138" s="231">
        <f>X138*K138</f>
        <v>0</v>
      </c>
      <c r="Z138" s="231">
        <v>0</v>
      </c>
      <c r="AA138" s="232">
        <f>Z138*K138</f>
        <v>0</v>
      </c>
      <c r="AR138" s="24" t="s">
        <v>167</v>
      </c>
      <c r="AT138" s="24" t="s">
        <v>163</v>
      </c>
      <c r="AU138" s="24" t="s">
        <v>118</v>
      </c>
      <c r="AY138" s="24" t="s">
        <v>162</v>
      </c>
      <c r="BE138" s="144">
        <f>IF(U138="základní",N138,0)</f>
        <v>0</v>
      </c>
      <c r="BF138" s="144">
        <f>IF(U138="snížená",N138,0)</f>
        <v>0</v>
      </c>
      <c r="BG138" s="144">
        <f>IF(U138="zákl. přenesená",N138,0)</f>
        <v>0</v>
      </c>
      <c r="BH138" s="144">
        <f>IF(U138="sníž. přenesená",N138,0)</f>
        <v>0</v>
      </c>
      <c r="BI138" s="144">
        <f>IF(U138="nulová",N138,0)</f>
        <v>0</v>
      </c>
      <c r="BJ138" s="24" t="s">
        <v>87</v>
      </c>
      <c r="BK138" s="144">
        <f>ROUND(L138*K138,2)</f>
        <v>0</v>
      </c>
      <c r="BL138" s="24" t="s">
        <v>167</v>
      </c>
      <c r="BM138" s="24" t="s">
        <v>677</v>
      </c>
    </row>
    <row r="139" spans="2:47" s="1" customFormat="1" ht="84" customHeight="1">
      <c r="B139" s="48"/>
      <c r="C139" s="49"/>
      <c r="D139" s="49"/>
      <c r="E139" s="49"/>
      <c r="F139" s="291" t="s">
        <v>678</v>
      </c>
      <c r="G139" s="69"/>
      <c r="H139" s="69"/>
      <c r="I139" s="69"/>
      <c r="J139" s="49"/>
      <c r="K139" s="49"/>
      <c r="L139" s="49"/>
      <c r="M139" s="49"/>
      <c r="N139" s="49"/>
      <c r="O139" s="49"/>
      <c r="P139" s="49"/>
      <c r="Q139" s="49"/>
      <c r="R139" s="50"/>
      <c r="T139" s="193"/>
      <c r="U139" s="49"/>
      <c r="V139" s="49"/>
      <c r="W139" s="49"/>
      <c r="X139" s="49"/>
      <c r="Y139" s="49"/>
      <c r="Z139" s="49"/>
      <c r="AA139" s="102"/>
      <c r="AT139" s="24" t="s">
        <v>644</v>
      </c>
      <c r="AU139" s="24" t="s">
        <v>118</v>
      </c>
    </row>
    <row r="140" spans="2:65" s="1" customFormat="1" ht="38.25" customHeight="1">
      <c r="B140" s="48"/>
      <c r="C140" s="222" t="s">
        <v>233</v>
      </c>
      <c r="D140" s="222" t="s">
        <v>163</v>
      </c>
      <c r="E140" s="223" t="s">
        <v>679</v>
      </c>
      <c r="F140" s="224" t="s">
        <v>680</v>
      </c>
      <c r="G140" s="224"/>
      <c r="H140" s="224"/>
      <c r="I140" s="224"/>
      <c r="J140" s="225" t="s">
        <v>641</v>
      </c>
      <c r="K140" s="226">
        <v>1</v>
      </c>
      <c r="L140" s="227">
        <v>0</v>
      </c>
      <c r="M140" s="228"/>
      <c r="N140" s="229">
        <f>ROUND(L140*K140,2)</f>
        <v>0</v>
      </c>
      <c r="O140" s="229"/>
      <c r="P140" s="229"/>
      <c r="Q140" s="229"/>
      <c r="R140" s="50"/>
      <c r="T140" s="230" t="s">
        <v>22</v>
      </c>
      <c r="U140" s="58" t="s">
        <v>44</v>
      </c>
      <c r="V140" s="49"/>
      <c r="W140" s="231">
        <f>V140*K140</f>
        <v>0</v>
      </c>
      <c r="X140" s="231">
        <v>0</v>
      </c>
      <c r="Y140" s="231">
        <f>X140*K140</f>
        <v>0</v>
      </c>
      <c r="Z140" s="231">
        <v>0</v>
      </c>
      <c r="AA140" s="232">
        <f>Z140*K140</f>
        <v>0</v>
      </c>
      <c r="AR140" s="24" t="s">
        <v>167</v>
      </c>
      <c r="AT140" s="24" t="s">
        <v>163</v>
      </c>
      <c r="AU140" s="24" t="s">
        <v>118</v>
      </c>
      <c r="AY140" s="24" t="s">
        <v>162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4" t="s">
        <v>87</v>
      </c>
      <c r="BK140" s="144">
        <f>ROUND(L140*K140,2)</f>
        <v>0</v>
      </c>
      <c r="BL140" s="24" t="s">
        <v>167</v>
      </c>
      <c r="BM140" s="24" t="s">
        <v>681</v>
      </c>
    </row>
    <row r="141" spans="2:65" s="1" customFormat="1" ht="25.5" customHeight="1">
      <c r="B141" s="48"/>
      <c r="C141" s="222" t="s">
        <v>240</v>
      </c>
      <c r="D141" s="222" t="s">
        <v>163</v>
      </c>
      <c r="E141" s="223" t="s">
        <v>682</v>
      </c>
      <c r="F141" s="224" t="s">
        <v>683</v>
      </c>
      <c r="G141" s="224"/>
      <c r="H141" s="224"/>
      <c r="I141" s="224"/>
      <c r="J141" s="225" t="s">
        <v>641</v>
      </c>
      <c r="K141" s="226">
        <v>1</v>
      </c>
      <c r="L141" s="227">
        <v>0</v>
      </c>
      <c r="M141" s="228"/>
      <c r="N141" s="229">
        <f>ROUND(L141*K141,2)</f>
        <v>0</v>
      </c>
      <c r="O141" s="229"/>
      <c r="P141" s="229"/>
      <c r="Q141" s="229"/>
      <c r="R141" s="50"/>
      <c r="T141" s="230" t="s">
        <v>22</v>
      </c>
      <c r="U141" s="58" t="s">
        <v>44</v>
      </c>
      <c r="V141" s="49"/>
      <c r="W141" s="231">
        <f>V141*K141</f>
        <v>0</v>
      </c>
      <c r="X141" s="231">
        <v>0</v>
      </c>
      <c r="Y141" s="231">
        <f>X141*K141</f>
        <v>0</v>
      </c>
      <c r="Z141" s="231">
        <v>0</v>
      </c>
      <c r="AA141" s="232">
        <f>Z141*K141</f>
        <v>0</v>
      </c>
      <c r="AR141" s="24" t="s">
        <v>167</v>
      </c>
      <c r="AT141" s="24" t="s">
        <v>163</v>
      </c>
      <c r="AU141" s="24" t="s">
        <v>118</v>
      </c>
      <c r="AY141" s="24" t="s">
        <v>162</v>
      </c>
      <c r="BE141" s="144">
        <f>IF(U141="základní",N141,0)</f>
        <v>0</v>
      </c>
      <c r="BF141" s="144">
        <f>IF(U141="snížená",N141,0)</f>
        <v>0</v>
      </c>
      <c r="BG141" s="144">
        <f>IF(U141="zákl. přenesená",N141,0)</f>
        <v>0</v>
      </c>
      <c r="BH141" s="144">
        <f>IF(U141="sníž. přenesená",N141,0)</f>
        <v>0</v>
      </c>
      <c r="BI141" s="144">
        <f>IF(U141="nulová",N141,0)</f>
        <v>0</v>
      </c>
      <c r="BJ141" s="24" t="s">
        <v>87</v>
      </c>
      <c r="BK141" s="144">
        <f>ROUND(L141*K141,2)</f>
        <v>0</v>
      </c>
      <c r="BL141" s="24" t="s">
        <v>167</v>
      </c>
      <c r="BM141" s="24" t="s">
        <v>684</v>
      </c>
    </row>
    <row r="142" spans="2:47" s="1" customFormat="1" ht="48" customHeight="1">
      <c r="B142" s="48"/>
      <c r="C142" s="49"/>
      <c r="D142" s="49"/>
      <c r="E142" s="49"/>
      <c r="F142" s="291" t="s">
        <v>685</v>
      </c>
      <c r="G142" s="69"/>
      <c r="H142" s="69"/>
      <c r="I142" s="69"/>
      <c r="J142" s="49"/>
      <c r="K142" s="49"/>
      <c r="L142" s="49"/>
      <c r="M142" s="49"/>
      <c r="N142" s="49"/>
      <c r="O142" s="49"/>
      <c r="P142" s="49"/>
      <c r="Q142" s="49"/>
      <c r="R142" s="50"/>
      <c r="T142" s="193"/>
      <c r="U142" s="49"/>
      <c r="V142" s="49"/>
      <c r="W142" s="49"/>
      <c r="X142" s="49"/>
      <c r="Y142" s="49"/>
      <c r="Z142" s="49"/>
      <c r="AA142" s="102"/>
      <c r="AT142" s="24" t="s">
        <v>644</v>
      </c>
      <c r="AU142" s="24" t="s">
        <v>118</v>
      </c>
    </row>
    <row r="143" spans="2:65" s="1" customFormat="1" ht="25.5" customHeight="1">
      <c r="B143" s="48"/>
      <c r="C143" s="222" t="s">
        <v>247</v>
      </c>
      <c r="D143" s="222" t="s">
        <v>163</v>
      </c>
      <c r="E143" s="223" t="s">
        <v>686</v>
      </c>
      <c r="F143" s="224" t="s">
        <v>687</v>
      </c>
      <c r="G143" s="224"/>
      <c r="H143" s="224"/>
      <c r="I143" s="224"/>
      <c r="J143" s="225" t="s">
        <v>641</v>
      </c>
      <c r="K143" s="226">
        <v>1</v>
      </c>
      <c r="L143" s="227">
        <v>0</v>
      </c>
      <c r="M143" s="228"/>
      <c r="N143" s="229">
        <f>ROUND(L143*K143,2)</f>
        <v>0</v>
      </c>
      <c r="O143" s="229"/>
      <c r="P143" s="229"/>
      <c r="Q143" s="229"/>
      <c r="R143" s="50"/>
      <c r="T143" s="230" t="s">
        <v>22</v>
      </c>
      <c r="U143" s="58" t="s">
        <v>44</v>
      </c>
      <c r="V143" s="49"/>
      <c r="W143" s="231">
        <f>V143*K143</f>
        <v>0</v>
      </c>
      <c r="X143" s="231">
        <v>0</v>
      </c>
      <c r="Y143" s="231">
        <f>X143*K143</f>
        <v>0</v>
      </c>
      <c r="Z143" s="231">
        <v>0</v>
      </c>
      <c r="AA143" s="232">
        <f>Z143*K143</f>
        <v>0</v>
      </c>
      <c r="AR143" s="24" t="s">
        <v>167</v>
      </c>
      <c r="AT143" s="24" t="s">
        <v>163</v>
      </c>
      <c r="AU143" s="24" t="s">
        <v>118</v>
      </c>
      <c r="AY143" s="24" t="s">
        <v>162</v>
      </c>
      <c r="BE143" s="144">
        <f>IF(U143="základní",N143,0)</f>
        <v>0</v>
      </c>
      <c r="BF143" s="144">
        <f>IF(U143="snížená",N143,0)</f>
        <v>0</v>
      </c>
      <c r="BG143" s="144">
        <f>IF(U143="zákl. přenesená",N143,0)</f>
        <v>0</v>
      </c>
      <c r="BH143" s="144">
        <f>IF(U143="sníž. přenesená",N143,0)</f>
        <v>0</v>
      </c>
      <c r="BI143" s="144">
        <f>IF(U143="nulová",N143,0)</f>
        <v>0</v>
      </c>
      <c r="BJ143" s="24" t="s">
        <v>87</v>
      </c>
      <c r="BK143" s="144">
        <f>ROUND(L143*K143,2)</f>
        <v>0</v>
      </c>
      <c r="BL143" s="24" t="s">
        <v>167</v>
      </c>
      <c r="BM143" s="24" t="s">
        <v>688</v>
      </c>
    </row>
    <row r="144" spans="2:47" s="1" customFormat="1" ht="96" customHeight="1">
      <c r="B144" s="48"/>
      <c r="C144" s="49"/>
      <c r="D144" s="49"/>
      <c r="E144" s="49"/>
      <c r="F144" s="291" t="s">
        <v>689</v>
      </c>
      <c r="G144" s="69"/>
      <c r="H144" s="69"/>
      <c r="I144" s="69"/>
      <c r="J144" s="49"/>
      <c r="K144" s="49"/>
      <c r="L144" s="49"/>
      <c r="M144" s="49"/>
      <c r="N144" s="49"/>
      <c r="O144" s="49"/>
      <c r="P144" s="49"/>
      <c r="Q144" s="49"/>
      <c r="R144" s="50"/>
      <c r="T144" s="193"/>
      <c r="U144" s="49"/>
      <c r="V144" s="49"/>
      <c r="W144" s="49"/>
      <c r="X144" s="49"/>
      <c r="Y144" s="49"/>
      <c r="Z144" s="49"/>
      <c r="AA144" s="102"/>
      <c r="AT144" s="24" t="s">
        <v>644</v>
      </c>
      <c r="AU144" s="24" t="s">
        <v>118</v>
      </c>
    </row>
    <row r="145" spans="2:65" s="1" customFormat="1" ht="38.25" customHeight="1">
      <c r="B145" s="48"/>
      <c r="C145" s="222" t="s">
        <v>253</v>
      </c>
      <c r="D145" s="222" t="s">
        <v>163</v>
      </c>
      <c r="E145" s="223" t="s">
        <v>690</v>
      </c>
      <c r="F145" s="224" t="s">
        <v>691</v>
      </c>
      <c r="G145" s="224"/>
      <c r="H145" s="224"/>
      <c r="I145" s="224"/>
      <c r="J145" s="225" t="s">
        <v>641</v>
      </c>
      <c r="K145" s="226">
        <v>1</v>
      </c>
      <c r="L145" s="227">
        <v>0</v>
      </c>
      <c r="M145" s="228"/>
      <c r="N145" s="229">
        <f>ROUND(L145*K145,2)</f>
        <v>0</v>
      </c>
      <c r="O145" s="229"/>
      <c r="P145" s="229"/>
      <c r="Q145" s="229"/>
      <c r="R145" s="50"/>
      <c r="T145" s="230" t="s">
        <v>22</v>
      </c>
      <c r="U145" s="58" t="s">
        <v>44</v>
      </c>
      <c r="V145" s="49"/>
      <c r="W145" s="231">
        <f>V145*K145</f>
        <v>0</v>
      </c>
      <c r="X145" s="231">
        <v>0</v>
      </c>
      <c r="Y145" s="231">
        <f>X145*K145</f>
        <v>0</v>
      </c>
      <c r="Z145" s="231">
        <v>0</v>
      </c>
      <c r="AA145" s="232">
        <f>Z145*K145</f>
        <v>0</v>
      </c>
      <c r="AR145" s="24" t="s">
        <v>167</v>
      </c>
      <c r="AT145" s="24" t="s">
        <v>163</v>
      </c>
      <c r="AU145" s="24" t="s">
        <v>118</v>
      </c>
      <c r="AY145" s="24" t="s">
        <v>162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4" t="s">
        <v>87</v>
      </c>
      <c r="BK145" s="144">
        <f>ROUND(L145*K145,2)</f>
        <v>0</v>
      </c>
      <c r="BL145" s="24" t="s">
        <v>167</v>
      </c>
      <c r="BM145" s="24" t="s">
        <v>692</v>
      </c>
    </row>
    <row r="146" spans="2:65" s="1" customFormat="1" ht="16.5" customHeight="1">
      <c r="B146" s="48"/>
      <c r="C146" s="222" t="s">
        <v>11</v>
      </c>
      <c r="D146" s="222" t="s">
        <v>163</v>
      </c>
      <c r="E146" s="223" t="s">
        <v>693</v>
      </c>
      <c r="F146" s="224" t="s">
        <v>694</v>
      </c>
      <c r="G146" s="224"/>
      <c r="H146" s="224"/>
      <c r="I146" s="224"/>
      <c r="J146" s="225" t="s">
        <v>641</v>
      </c>
      <c r="K146" s="226">
        <v>1</v>
      </c>
      <c r="L146" s="227">
        <v>0</v>
      </c>
      <c r="M146" s="228"/>
      <c r="N146" s="229">
        <f>ROUND(L146*K146,2)</f>
        <v>0</v>
      </c>
      <c r="O146" s="229"/>
      <c r="P146" s="229"/>
      <c r="Q146" s="229"/>
      <c r="R146" s="50"/>
      <c r="T146" s="230" t="s">
        <v>22</v>
      </c>
      <c r="U146" s="58" t="s">
        <v>44</v>
      </c>
      <c r="V146" s="49"/>
      <c r="W146" s="231">
        <f>V146*K146</f>
        <v>0</v>
      </c>
      <c r="X146" s="231">
        <v>0</v>
      </c>
      <c r="Y146" s="231">
        <f>X146*K146</f>
        <v>0</v>
      </c>
      <c r="Z146" s="231">
        <v>0</v>
      </c>
      <c r="AA146" s="232">
        <f>Z146*K146</f>
        <v>0</v>
      </c>
      <c r="AR146" s="24" t="s">
        <v>167</v>
      </c>
      <c r="AT146" s="24" t="s">
        <v>163</v>
      </c>
      <c r="AU146" s="24" t="s">
        <v>118</v>
      </c>
      <c r="AY146" s="24" t="s">
        <v>162</v>
      </c>
      <c r="BE146" s="144">
        <f>IF(U146="základní",N146,0)</f>
        <v>0</v>
      </c>
      <c r="BF146" s="144">
        <f>IF(U146="snížená",N146,0)</f>
        <v>0</v>
      </c>
      <c r="BG146" s="144">
        <f>IF(U146="zákl. přenesená",N146,0)</f>
        <v>0</v>
      </c>
      <c r="BH146" s="144">
        <f>IF(U146="sníž. přenesená",N146,0)</f>
        <v>0</v>
      </c>
      <c r="BI146" s="144">
        <f>IF(U146="nulová",N146,0)</f>
        <v>0</v>
      </c>
      <c r="BJ146" s="24" t="s">
        <v>87</v>
      </c>
      <c r="BK146" s="144">
        <f>ROUND(L146*K146,2)</f>
        <v>0</v>
      </c>
      <c r="BL146" s="24" t="s">
        <v>167</v>
      </c>
      <c r="BM146" s="24" t="s">
        <v>695</v>
      </c>
    </row>
    <row r="147" spans="2:47" s="1" customFormat="1" ht="72" customHeight="1">
      <c r="B147" s="48"/>
      <c r="C147" s="49"/>
      <c r="D147" s="49"/>
      <c r="E147" s="49"/>
      <c r="F147" s="291" t="s">
        <v>696</v>
      </c>
      <c r="G147" s="69"/>
      <c r="H147" s="69"/>
      <c r="I147" s="69"/>
      <c r="J147" s="49"/>
      <c r="K147" s="49"/>
      <c r="L147" s="49"/>
      <c r="M147" s="49"/>
      <c r="N147" s="49"/>
      <c r="O147" s="49"/>
      <c r="P147" s="49"/>
      <c r="Q147" s="49"/>
      <c r="R147" s="50"/>
      <c r="T147" s="193"/>
      <c r="U147" s="49"/>
      <c r="V147" s="49"/>
      <c r="W147" s="49"/>
      <c r="X147" s="49"/>
      <c r="Y147" s="49"/>
      <c r="Z147" s="49"/>
      <c r="AA147" s="102"/>
      <c r="AT147" s="24" t="s">
        <v>644</v>
      </c>
      <c r="AU147" s="24" t="s">
        <v>118</v>
      </c>
    </row>
    <row r="148" spans="2:65" s="1" customFormat="1" ht="16.5" customHeight="1">
      <c r="B148" s="48"/>
      <c r="C148" s="222" t="s">
        <v>262</v>
      </c>
      <c r="D148" s="222" t="s">
        <v>163</v>
      </c>
      <c r="E148" s="223" t="s">
        <v>697</v>
      </c>
      <c r="F148" s="224" t="s">
        <v>698</v>
      </c>
      <c r="G148" s="224"/>
      <c r="H148" s="224"/>
      <c r="I148" s="224"/>
      <c r="J148" s="225" t="s">
        <v>641</v>
      </c>
      <c r="K148" s="226">
        <v>1</v>
      </c>
      <c r="L148" s="227">
        <v>0</v>
      </c>
      <c r="M148" s="228"/>
      <c r="N148" s="229">
        <f>ROUND(L148*K148,2)</f>
        <v>0</v>
      </c>
      <c r="O148" s="229"/>
      <c r="P148" s="229"/>
      <c r="Q148" s="229"/>
      <c r="R148" s="50"/>
      <c r="T148" s="230" t="s">
        <v>22</v>
      </c>
      <c r="U148" s="58" t="s">
        <v>44</v>
      </c>
      <c r="V148" s="49"/>
      <c r="W148" s="231">
        <f>V148*K148</f>
        <v>0</v>
      </c>
      <c r="X148" s="231">
        <v>0</v>
      </c>
      <c r="Y148" s="231">
        <f>X148*K148</f>
        <v>0</v>
      </c>
      <c r="Z148" s="231">
        <v>0</v>
      </c>
      <c r="AA148" s="232">
        <f>Z148*K148</f>
        <v>0</v>
      </c>
      <c r="AR148" s="24" t="s">
        <v>167</v>
      </c>
      <c r="AT148" s="24" t="s">
        <v>163</v>
      </c>
      <c r="AU148" s="24" t="s">
        <v>118</v>
      </c>
      <c r="AY148" s="24" t="s">
        <v>162</v>
      </c>
      <c r="BE148" s="144">
        <f>IF(U148="základní",N148,0)</f>
        <v>0</v>
      </c>
      <c r="BF148" s="144">
        <f>IF(U148="snížená",N148,0)</f>
        <v>0</v>
      </c>
      <c r="BG148" s="144">
        <f>IF(U148="zákl. přenesená",N148,0)</f>
        <v>0</v>
      </c>
      <c r="BH148" s="144">
        <f>IF(U148="sníž. přenesená",N148,0)</f>
        <v>0</v>
      </c>
      <c r="BI148" s="144">
        <f>IF(U148="nulová",N148,0)</f>
        <v>0</v>
      </c>
      <c r="BJ148" s="24" t="s">
        <v>87</v>
      </c>
      <c r="BK148" s="144">
        <f>ROUND(L148*K148,2)</f>
        <v>0</v>
      </c>
      <c r="BL148" s="24" t="s">
        <v>167</v>
      </c>
      <c r="BM148" s="24" t="s">
        <v>699</v>
      </c>
    </row>
    <row r="149" spans="2:47" s="1" customFormat="1" ht="48" customHeight="1">
      <c r="B149" s="48"/>
      <c r="C149" s="49"/>
      <c r="D149" s="49"/>
      <c r="E149" s="49"/>
      <c r="F149" s="291" t="s">
        <v>700</v>
      </c>
      <c r="G149" s="69"/>
      <c r="H149" s="69"/>
      <c r="I149" s="69"/>
      <c r="J149" s="49"/>
      <c r="K149" s="49"/>
      <c r="L149" s="49"/>
      <c r="M149" s="49"/>
      <c r="N149" s="49"/>
      <c r="O149" s="49"/>
      <c r="P149" s="49"/>
      <c r="Q149" s="49"/>
      <c r="R149" s="50"/>
      <c r="T149" s="193"/>
      <c r="U149" s="49"/>
      <c r="V149" s="49"/>
      <c r="W149" s="49"/>
      <c r="X149" s="49"/>
      <c r="Y149" s="49"/>
      <c r="Z149" s="49"/>
      <c r="AA149" s="102"/>
      <c r="AT149" s="24" t="s">
        <v>644</v>
      </c>
      <c r="AU149" s="24" t="s">
        <v>118</v>
      </c>
    </row>
    <row r="150" spans="2:65" s="1" customFormat="1" ht="16.5" customHeight="1">
      <c r="B150" s="48"/>
      <c r="C150" s="222" t="s">
        <v>269</v>
      </c>
      <c r="D150" s="222" t="s">
        <v>163</v>
      </c>
      <c r="E150" s="223" t="s">
        <v>701</v>
      </c>
      <c r="F150" s="224" t="s">
        <v>702</v>
      </c>
      <c r="G150" s="224"/>
      <c r="H150" s="224"/>
      <c r="I150" s="224"/>
      <c r="J150" s="225" t="s">
        <v>641</v>
      </c>
      <c r="K150" s="226">
        <v>1</v>
      </c>
      <c r="L150" s="227">
        <v>0</v>
      </c>
      <c r="M150" s="228"/>
      <c r="N150" s="229">
        <f>ROUND(L150*K150,2)</f>
        <v>0</v>
      </c>
      <c r="O150" s="229"/>
      <c r="P150" s="229"/>
      <c r="Q150" s="229"/>
      <c r="R150" s="50"/>
      <c r="T150" s="230" t="s">
        <v>22</v>
      </c>
      <c r="U150" s="58" t="s">
        <v>44</v>
      </c>
      <c r="V150" s="49"/>
      <c r="W150" s="231">
        <f>V150*K150</f>
        <v>0</v>
      </c>
      <c r="X150" s="231">
        <v>0</v>
      </c>
      <c r="Y150" s="231">
        <f>X150*K150</f>
        <v>0</v>
      </c>
      <c r="Z150" s="231">
        <v>0</v>
      </c>
      <c r="AA150" s="232">
        <f>Z150*K150</f>
        <v>0</v>
      </c>
      <c r="AR150" s="24" t="s">
        <v>167</v>
      </c>
      <c r="AT150" s="24" t="s">
        <v>163</v>
      </c>
      <c r="AU150" s="24" t="s">
        <v>118</v>
      </c>
      <c r="AY150" s="24" t="s">
        <v>162</v>
      </c>
      <c r="BE150" s="144">
        <f>IF(U150="základní",N150,0)</f>
        <v>0</v>
      </c>
      <c r="BF150" s="144">
        <f>IF(U150="snížená",N150,0)</f>
        <v>0</v>
      </c>
      <c r="BG150" s="144">
        <f>IF(U150="zákl. přenesená",N150,0)</f>
        <v>0</v>
      </c>
      <c r="BH150" s="144">
        <f>IF(U150="sníž. přenesená",N150,0)</f>
        <v>0</v>
      </c>
      <c r="BI150" s="144">
        <f>IF(U150="nulová",N150,0)</f>
        <v>0</v>
      </c>
      <c r="BJ150" s="24" t="s">
        <v>87</v>
      </c>
      <c r="BK150" s="144">
        <f>ROUND(L150*K150,2)</f>
        <v>0</v>
      </c>
      <c r="BL150" s="24" t="s">
        <v>167</v>
      </c>
      <c r="BM150" s="24" t="s">
        <v>703</v>
      </c>
    </row>
    <row r="151" spans="2:47" s="1" customFormat="1" ht="60" customHeight="1">
      <c r="B151" s="48"/>
      <c r="C151" s="49"/>
      <c r="D151" s="49"/>
      <c r="E151" s="49"/>
      <c r="F151" s="291" t="s">
        <v>704</v>
      </c>
      <c r="G151" s="69"/>
      <c r="H151" s="69"/>
      <c r="I151" s="69"/>
      <c r="J151" s="49"/>
      <c r="K151" s="49"/>
      <c r="L151" s="49"/>
      <c r="M151" s="49"/>
      <c r="N151" s="49"/>
      <c r="O151" s="49"/>
      <c r="P151" s="49"/>
      <c r="Q151" s="49"/>
      <c r="R151" s="50"/>
      <c r="T151" s="193"/>
      <c r="U151" s="49"/>
      <c r="V151" s="49"/>
      <c r="W151" s="49"/>
      <c r="X151" s="49"/>
      <c r="Y151" s="49"/>
      <c r="Z151" s="49"/>
      <c r="AA151" s="102"/>
      <c r="AT151" s="24" t="s">
        <v>644</v>
      </c>
      <c r="AU151" s="24" t="s">
        <v>118</v>
      </c>
    </row>
    <row r="152" spans="2:65" s="1" customFormat="1" ht="16.5" customHeight="1">
      <c r="B152" s="48"/>
      <c r="C152" s="222" t="s">
        <v>276</v>
      </c>
      <c r="D152" s="222" t="s">
        <v>163</v>
      </c>
      <c r="E152" s="223" t="s">
        <v>705</v>
      </c>
      <c r="F152" s="224" t="s">
        <v>706</v>
      </c>
      <c r="G152" s="224"/>
      <c r="H152" s="224"/>
      <c r="I152" s="224"/>
      <c r="J152" s="225" t="s">
        <v>641</v>
      </c>
      <c r="K152" s="226">
        <v>1</v>
      </c>
      <c r="L152" s="227">
        <v>0</v>
      </c>
      <c r="M152" s="228"/>
      <c r="N152" s="229">
        <f>ROUND(L152*K152,2)</f>
        <v>0</v>
      </c>
      <c r="O152" s="229"/>
      <c r="P152" s="229"/>
      <c r="Q152" s="229"/>
      <c r="R152" s="50"/>
      <c r="T152" s="230" t="s">
        <v>22</v>
      </c>
      <c r="U152" s="58" t="s">
        <v>44</v>
      </c>
      <c r="V152" s="49"/>
      <c r="W152" s="231">
        <f>V152*K152</f>
        <v>0</v>
      </c>
      <c r="X152" s="231">
        <v>0</v>
      </c>
      <c r="Y152" s="231">
        <f>X152*K152</f>
        <v>0</v>
      </c>
      <c r="Z152" s="231">
        <v>0</v>
      </c>
      <c r="AA152" s="232">
        <f>Z152*K152</f>
        <v>0</v>
      </c>
      <c r="AR152" s="24" t="s">
        <v>167</v>
      </c>
      <c r="AT152" s="24" t="s">
        <v>163</v>
      </c>
      <c r="AU152" s="24" t="s">
        <v>118</v>
      </c>
      <c r="AY152" s="24" t="s">
        <v>162</v>
      </c>
      <c r="BE152" s="144">
        <f>IF(U152="základní",N152,0)</f>
        <v>0</v>
      </c>
      <c r="BF152" s="144">
        <f>IF(U152="snížená",N152,0)</f>
        <v>0</v>
      </c>
      <c r="BG152" s="144">
        <f>IF(U152="zákl. přenesená",N152,0)</f>
        <v>0</v>
      </c>
      <c r="BH152" s="144">
        <f>IF(U152="sníž. přenesená",N152,0)</f>
        <v>0</v>
      </c>
      <c r="BI152" s="144">
        <f>IF(U152="nulová",N152,0)</f>
        <v>0</v>
      </c>
      <c r="BJ152" s="24" t="s">
        <v>87</v>
      </c>
      <c r="BK152" s="144">
        <f>ROUND(L152*K152,2)</f>
        <v>0</v>
      </c>
      <c r="BL152" s="24" t="s">
        <v>167</v>
      </c>
      <c r="BM152" s="24" t="s">
        <v>707</v>
      </c>
    </row>
    <row r="153" spans="2:47" s="1" customFormat="1" ht="48" customHeight="1">
      <c r="B153" s="48"/>
      <c r="C153" s="49"/>
      <c r="D153" s="49"/>
      <c r="E153" s="49"/>
      <c r="F153" s="291" t="s">
        <v>708</v>
      </c>
      <c r="G153" s="69"/>
      <c r="H153" s="69"/>
      <c r="I153" s="69"/>
      <c r="J153" s="49"/>
      <c r="K153" s="49"/>
      <c r="L153" s="49"/>
      <c r="M153" s="49"/>
      <c r="N153" s="49"/>
      <c r="O153" s="49"/>
      <c r="P153" s="49"/>
      <c r="Q153" s="49"/>
      <c r="R153" s="50"/>
      <c r="T153" s="193"/>
      <c r="U153" s="49"/>
      <c r="V153" s="49"/>
      <c r="W153" s="49"/>
      <c r="X153" s="49"/>
      <c r="Y153" s="49"/>
      <c r="Z153" s="49"/>
      <c r="AA153" s="102"/>
      <c r="AT153" s="24" t="s">
        <v>644</v>
      </c>
      <c r="AU153" s="24" t="s">
        <v>118</v>
      </c>
    </row>
    <row r="154" spans="2:65" s="1" customFormat="1" ht="25.5" customHeight="1">
      <c r="B154" s="48"/>
      <c r="C154" s="222" t="s">
        <v>282</v>
      </c>
      <c r="D154" s="222" t="s">
        <v>163</v>
      </c>
      <c r="E154" s="223" t="s">
        <v>709</v>
      </c>
      <c r="F154" s="224" t="s">
        <v>710</v>
      </c>
      <c r="G154" s="224"/>
      <c r="H154" s="224"/>
      <c r="I154" s="224"/>
      <c r="J154" s="225" t="s">
        <v>641</v>
      </c>
      <c r="K154" s="226">
        <v>1</v>
      </c>
      <c r="L154" s="227">
        <v>0</v>
      </c>
      <c r="M154" s="228"/>
      <c r="N154" s="229">
        <f>ROUND(L154*K154,2)</f>
        <v>0</v>
      </c>
      <c r="O154" s="229"/>
      <c r="P154" s="229"/>
      <c r="Q154" s="229"/>
      <c r="R154" s="50"/>
      <c r="T154" s="230" t="s">
        <v>22</v>
      </c>
      <c r="U154" s="58" t="s">
        <v>44</v>
      </c>
      <c r="V154" s="49"/>
      <c r="W154" s="231">
        <f>V154*K154</f>
        <v>0</v>
      </c>
      <c r="X154" s="231">
        <v>0</v>
      </c>
      <c r="Y154" s="231">
        <f>X154*K154</f>
        <v>0</v>
      </c>
      <c r="Z154" s="231">
        <v>0</v>
      </c>
      <c r="AA154" s="232">
        <f>Z154*K154</f>
        <v>0</v>
      </c>
      <c r="AR154" s="24" t="s">
        <v>167</v>
      </c>
      <c r="AT154" s="24" t="s">
        <v>163</v>
      </c>
      <c r="AU154" s="24" t="s">
        <v>118</v>
      </c>
      <c r="AY154" s="24" t="s">
        <v>162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24" t="s">
        <v>87</v>
      </c>
      <c r="BK154" s="144">
        <f>ROUND(L154*K154,2)</f>
        <v>0</v>
      </c>
      <c r="BL154" s="24" t="s">
        <v>167</v>
      </c>
      <c r="BM154" s="24" t="s">
        <v>711</v>
      </c>
    </row>
    <row r="155" spans="2:47" s="1" customFormat="1" ht="108" customHeight="1">
      <c r="B155" s="48"/>
      <c r="C155" s="49"/>
      <c r="D155" s="49"/>
      <c r="E155" s="49"/>
      <c r="F155" s="291" t="s">
        <v>712</v>
      </c>
      <c r="G155" s="69"/>
      <c r="H155" s="69"/>
      <c r="I155" s="69"/>
      <c r="J155" s="49"/>
      <c r="K155" s="49"/>
      <c r="L155" s="49"/>
      <c r="M155" s="49"/>
      <c r="N155" s="49"/>
      <c r="O155" s="49"/>
      <c r="P155" s="49"/>
      <c r="Q155" s="49"/>
      <c r="R155" s="50"/>
      <c r="T155" s="193"/>
      <c r="U155" s="49"/>
      <c r="V155" s="49"/>
      <c r="W155" s="49"/>
      <c r="X155" s="49"/>
      <c r="Y155" s="49"/>
      <c r="Z155" s="49"/>
      <c r="AA155" s="102"/>
      <c r="AT155" s="24" t="s">
        <v>644</v>
      </c>
      <c r="AU155" s="24" t="s">
        <v>118</v>
      </c>
    </row>
    <row r="156" spans="2:65" s="1" customFormat="1" ht="38.25" customHeight="1">
      <c r="B156" s="48"/>
      <c r="C156" s="222" t="s">
        <v>294</v>
      </c>
      <c r="D156" s="222" t="s">
        <v>163</v>
      </c>
      <c r="E156" s="223" t="s">
        <v>713</v>
      </c>
      <c r="F156" s="224" t="s">
        <v>714</v>
      </c>
      <c r="G156" s="224"/>
      <c r="H156" s="224"/>
      <c r="I156" s="224"/>
      <c r="J156" s="225" t="s">
        <v>641</v>
      </c>
      <c r="K156" s="226">
        <v>1</v>
      </c>
      <c r="L156" s="227">
        <v>0</v>
      </c>
      <c r="M156" s="228"/>
      <c r="N156" s="229">
        <f>ROUND(L156*K156,2)</f>
        <v>0</v>
      </c>
      <c r="O156" s="229"/>
      <c r="P156" s="229"/>
      <c r="Q156" s="229"/>
      <c r="R156" s="50"/>
      <c r="T156" s="230" t="s">
        <v>22</v>
      </c>
      <c r="U156" s="58" t="s">
        <v>44</v>
      </c>
      <c r="V156" s="49"/>
      <c r="W156" s="231">
        <f>V156*K156</f>
        <v>0</v>
      </c>
      <c r="X156" s="231">
        <v>0</v>
      </c>
      <c r="Y156" s="231">
        <f>X156*K156</f>
        <v>0</v>
      </c>
      <c r="Z156" s="231">
        <v>0</v>
      </c>
      <c r="AA156" s="232">
        <f>Z156*K156</f>
        <v>0</v>
      </c>
      <c r="AR156" s="24" t="s">
        <v>167</v>
      </c>
      <c r="AT156" s="24" t="s">
        <v>163</v>
      </c>
      <c r="AU156" s="24" t="s">
        <v>118</v>
      </c>
      <c r="AY156" s="24" t="s">
        <v>162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4" t="s">
        <v>87</v>
      </c>
      <c r="BK156" s="144">
        <f>ROUND(L156*K156,2)</f>
        <v>0</v>
      </c>
      <c r="BL156" s="24" t="s">
        <v>167</v>
      </c>
      <c r="BM156" s="24" t="s">
        <v>715</v>
      </c>
    </row>
    <row r="157" spans="2:65" s="1" customFormat="1" ht="16.5" customHeight="1">
      <c r="B157" s="48"/>
      <c r="C157" s="222" t="s">
        <v>10</v>
      </c>
      <c r="D157" s="222" t="s">
        <v>163</v>
      </c>
      <c r="E157" s="223" t="s">
        <v>716</v>
      </c>
      <c r="F157" s="224" t="s">
        <v>717</v>
      </c>
      <c r="G157" s="224"/>
      <c r="H157" s="224"/>
      <c r="I157" s="224"/>
      <c r="J157" s="225" t="s">
        <v>641</v>
      </c>
      <c r="K157" s="226">
        <v>1</v>
      </c>
      <c r="L157" s="227">
        <v>0</v>
      </c>
      <c r="M157" s="228"/>
      <c r="N157" s="229">
        <f>ROUND(L157*K157,2)</f>
        <v>0</v>
      </c>
      <c r="O157" s="229"/>
      <c r="P157" s="229"/>
      <c r="Q157" s="229"/>
      <c r="R157" s="50"/>
      <c r="T157" s="230" t="s">
        <v>22</v>
      </c>
      <c r="U157" s="58" t="s">
        <v>44</v>
      </c>
      <c r="V157" s="49"/>
      <c r="W157" s="231">
        <f>V157*K157</f>
        <v>0</v>
      </c>
      <c r="X157" s="231">
        <v>0</v>
      </c>
      <c r="Y157" s="231">
        <f>X157*K157</f>
        <v>0</v>
      </c>
      <c r="Z157" s="231">
        <v>0</v>
      </c>
      <c r="AA157" s="232">
        <f>Z157*K157</f>
        <v>0</v>
      </c>
      <c r="AR157" s="24" t="s">
        <v>167</v>
      </c>
      <c r="AT157" s="24" t="s">
        <v>163</v>
      </c>
      <c r="AU157" s="24" t="s">
        <v>118</v>
      </c>
      <c r="AY157" s="24" t="s">
        <v>162</v>
      </c>
      <c r="BE157" s="144">
        <f>IF(U157="základní",N157,0)</f>
        <v>0</v>
      </c>
      <c r="BF157" s="144">
        <f>IF(U157="snížená",N157,0)</f>
        <v>0</v>
      </c>
      <c r="BG157" s="144">
        <f>IF(U157="zákl. přenesená",N157,0)</f>
        <v>0</v>
      </c>
      <c r="BH157" s="144">
        <f>IF(U157="sníž. přenesená",N157,0)</f>
        <v>0</v>
      </c>
      <c r="BI157" s="144">
        <f>IF(U157="nulová",N157,0)</f>
        <v>0</v>
      </c>
      <c r="BJ157" s="24" t="s">
        <v>87</v>
      </c>
      <c r="BK157" s="144">
        <f>ROUND(L157*K157,2)</f>
        <v>0</v>
      </c>
      <c r="BL157" s="24" t="s">
        <v>167</v>
      </c>
      <c r="BM157" s="24" t="s">
        <v>718</v>
      </c>
    </row>
    <row r="158" spans="2:65" s="1" customFormat="1" ht="25.5" customHeight="1">
      <c r="B158" s="48"/>
      <c r="C158" s="222" t="s">
        <v>304</v>
      </c>
      <c r="D158" s="222" t="s">
        <v>163</v>
      </c>
      <c r="E158" s="223" t="s">
        <v>719</v>
      </c>
      <c r="F158" s="224" t="s">
        <v>720</v>
      </c>
      <c r="G158" s="224"/>
      <c r="H158" s="224"/>
      <c r="I158" s="224"/>
      <c r="J158" s="225" t="s">
        <v>721</v>
      </c>
      <c r="K158" s="226">
        <v>1</v>
      </c>
      <c r="L158" s="227">
        <v>0</v>
      </c>
      <c r="M158" s="228"/>
      <c r="N158" s="229">
        <f>ROUND(L158*K158,2)</f>
        <v>0</v>
      </c>
      <c r="O158" s="229"/>
      <c r="P158" s="229"/>
      <c r="Q158" s="229"/>
      <c r="R158" s="50"/>
      <c r="T158" s="230" t="s">
        <v>22</v>
      </c>
      <c r="U158" s="58" t="s">
        <v>44</v>
      </c>
      <c r="V158" s="49"/>
      <c r="W158" s="231">
        <f>V158*K158</f>
        <v>0</v>
      </c>
      <c r="X158" s="231">
        <v>0</v>
      </c>
      <c r="Y158" s="231">
        <f>X158*K158</f>
        <v>0</v>
      </c>
      <c r="Z158" s="231">
        <v>0</v>
      </c>
      <c r="AA158" s="232">
        <f>Z158*K158</f>
        <v>0</v>
      </c>
      <c r="AR158" s="24" t="s">
        <v>167</v>
      </c>
      <c r="AT158" s="24" t="s">
        <v>163</v>
      </c>
      <c r="AU158" s="24" t="s">
        <v>118</v>
      </c>
      <c r="AY158" s="24" t="s">
        <v>162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4" t="s">
        <v>87</v>
      </c>
      <c r="BK158" s="144">
        <f>ROUND(L158*K158,2)</f>
        <v>0</v>
      </c>
      <c r="BL158" s="24" t="s">
        <v>167</v>
      </c>
      <c r="BM158" s="24" t="s">
        <v>722</v>
      </c>
    </row>
    <row r="159" spans="2:47" s="1" customFormat="1" ht="60" customHeight="1">
      <c r="B159" s="48"/>
      <c r="C159" s="49"/>
      <c r="D159" s="49"/>
      <c r="E159" s="49"/>
      <c r="F159" s="291" t="s">
        <v>723</v>
      </c>
      <c r="G159" s="69"/>
      <c r="H159" s="69"/>
      <c r="I159" s="69"/>
      <c r="J159" s="49"/>
      <c r="K159" s="49"/>
      <c r="L159" s="49"/>
      <c r="M159" s="49"/>
      <c r="N159" s="49"/>
      <c r="O159" s="49"/>
      <c r="P159" s="49"/>
      <c r="Q159" s="49"/>
      <c r="R159" s="50"/>
      <c r="T159" s="193"/>
      <c r="U159" s="49"/>
      <c r="V159" s="49"/>
      <c r="W159" s="49"/>
      <c r="X159" s="49"/>
      <c r="Y159" s="49"/>
      <c r="Z159" s="49"/>
      <c r="AA159" s="102"/>
      <c r="AT159" s="24" t="s">
        <v>644</v>
      </c>
      <c r="AU159" s="24" t="s">
        <v>118</v>
      </c>
    </row>
    <row r="160" spans="2:65" s="1" customFormat="1" ht="16.5" customHeight="1">
      <c r="B160" s="48"/>
      <c r="C160" s="222" t="s">
        <v>310</v>
      </c>
      <c r="D160" s="222" t="s">
        <v>163</v>
      </c>
      <c r="E160" s="223" t="s">
        <v>724</v>
      </c>
      <c r="F160" s="224" t="s">
        <v>725</v>
      </c>
      <c r="G160" s="224"/>
      <c r="H160" s="224"/>
      <c r="I160" s="224"/>
      <c r="J160" s="225" t="s">
        <v>641</v>
      </c>
      <c r="K160" s="226">
        <v>1</v>
      </c>
      <c r="L160" s="227">
        <v>0</v>
      </c>
      <c r="M160" s="228"/>
      <c r="N160" s="229">
        <f>ROUND(L160*K160,2)</f>
        <v>0</v>
      </c>
      <c r="O160" s="229"/>
      <c r="P160" s="229"/>
      <c r="Q160" s="229"/>
      <c r="R160" s="50"/>
      <c r="T160" s="230" t="s">
        <v>22</v>
      </c>
      <c r="U160" s="58" t="s">
        <v>44</v>
      </c>
      <c r="V160" s="49"/>
      <c r="W160" s="231">
        <f>V160*K160</f>
        <v>0</v>
      </c>
      <c r="X160" s="231">
        <v>0</v>
      </c>
      <c r="Y160" s="231">
        <f>X160*K160</f>
        <v>0</v>
      </c>
      <c r="Z160" s="231">
        <v>0</v>
      </c>
      <c r="AA160" s="232">
        <f>Z160*K160</f>
        <v>0</v>
      </c>
      <c r="AR160" s="24" t="s">
        <v>167</v>
      </c>
      <c r="AT160" s="24" t="s">
        <v>163</v>
      </c>
      <c r="AU160" s="24" t="s">
        <v>118</v>
      </c>
      <c r="AY160" s="24" t="s">
        <v>162</v>
      </c>
      <c r="BE160" s="144">
        <f>IF(U160="základní",N160,0)</f>
        <v>0</v>
      </c>
      <c r="BF160" s="144">
        <f>IF(U160="snížená",N160,0)</f>
        <v>0</v>
      </c>
      <c r="BG160" s="144">
        <f>IF(U160="zákl. přenesená",N160,0)</f>
        <v>0</v>
      </c>
      <c r="BH160" s="144">
        <f>IF(U160="sníž. přenesená",N160,0)</f>
        <v>0</v>
      </c>
      <c r="BI160" s="144">
        <f>IF(U160="nulová",N160,0)</f>
        <v>0</v>
      </c>
      <c r="BJ160" s="24" t="s">
        <v>87</v>
      </c>
      <c r="BK160" s="144">
        <f>ROUND(L160*K160,2)</f>
        <v>0</v>
      </c>
      <c r="BL160" s="24" t="s">
        <v>167</v>
      </c>
      <c r="BM160" s="24" t="s">
        <v>726</v>
      </c>
    </row>
    <row r="161" spans="2:65" s="1" customFormat="1" ht="16.5" customHeight="1">
      <c r="B161" s="48"/>
      <c r="C161" s="222" t="s">
        <v>315</v>
      </c>
      <c r="D161" s="222" t="s">
        <v>163</v>
      </c>
      <c r="E161" s="223" t="s">
        <v>727</v>
      </c>
      <c r="F161" s="224" t="s">
        <v>728</v>
      </c>
      <c r="G161" s="224"/>
      <c r="H161" s="224"/>
      <c r="I161" s="224"/>
      <c r="J161" s="225" t="s">
        <v>641</v>
      </c>
      <c r="K161" s="226">
        <v>1</v>
      </c>
      <c r="L161" s="227">
        <v>0</v>
      </c>
      <c r="M161" s="228"/>
      <c r="N161" s="229">
        <f>ROUND(L161*K161,2)</f>
        <v>0</v>
      </c>
      <c r="O161" s="229"/>
      <c r="P161" s="229"/>
      <c r="Q161" s="229"/>
      <c r="R161" s="50"/>
      <c r="T161" s="230" t="s">
        <v>22</v>
      </c>
      <c r="U161" s="58" t="s">
        <v>44</v>
      </c>
      <c r="V161" s="49"/>
      <c r="W161" s="231">
        <f>V161*K161</f>
        <v>0</v>
      </c>
      <c r="X161" s="231">
        <v>0</v>
      </c>
      <c r="Y161" s="231">
        <f>X161*K161</f>
        <v>0</v>
      </c>
      <c r="Z161" s="231">
        <v>0</v>
      </c>
      <c r="AA161" s="232">
        <f>Z161*K161</f>
        <v>0</v>
      </c>
      <c r="AR161" s="24" t="s">
        <v>167</v>
      </c>
      <c r="AT161" s="24" t="s">
        <v>163</v>
      </c>
      <c r="AU161" s="24" t="s">
        <v>118</v>
      </c>
      <c r="AY161" s="24" t="s">
        <v>162</v>
      </c>
      <c r="BE161" s="144">
        <f>IF(U161="základní",N161,0)</f>
        <v>0</v>
      </c>
      <c r="BF161" s="144">
        <f>IF(U161="snížená",N161,0)</f>
        <v>0</v>
      </c>
      <c r="BG161" s="144">
        <f>IF(U161="zákl. přenesená",N161,0)</f>
        <v>0</v>
      </c>
      <c r="BH161" s="144">
        <f>IF(U161="sníž. přenesená",N161,0)</f>
        <v>0</v>
      </c>
      <c r="BI161" s="144">
        <f>IF(U161="nulová",N161,0)</f>
        <v>0</v>
      </c>
      <c r="BJ161" s="24" t="s">
        <v>87</v>
      </c>
      <c r="BK161" s="144">
        <f>ROUND(L161*K161,2)</f>
        <v>0</v>
      </c>
      <c r="BL161" s="24" t="s">
        <v>167</v>
      </c>
      <c r="BM161" s="24" t="s">
        <v>729</v>
      </c>
    </row>
    <row r="162" spans="2:47" s="1" customFormat="1" ht="36" customHeight="1">
      <c r="B162" s="48"/>
      <c r="C162" s="49"/>
      <c r="D162" s="49"/>
      <c r="E162" s="49"/>
      <c r="F162" s="291" t="s">
        <v>730</v>
      </c>
      <c r="G162" s="69"/>
      <c r="H162" s="69"/>
      <c r="I162" s="69"/>
      <c r="J162" s="49"/>
      <c r="K162" s="49"/>
      <c r="L162" s="49"/>
      <c r="M162" s="49"/>
      <c r="N162" s="49"/>
      <c r="O162" s="49"/>
      <c r="P162" s="49"/>
      <c r="Q162" s="49"/>
      <c r="R162" s="50"/>
      <c r="T162" s="193"/>
      <c r="U162" s="49"/>
      <c r="V162" s="49"/>
      <c r="W162" s="49"/>
      <c r="X162" s="49"/>
      <c r="Y162" s="49"/>
      <c r="Z162" s="49"/>
      <c r="AA162" s="102"/>
      <c r="AT162" s="24" t="s">
        <v>644</v>
      </c>
      <c r="AU162" s="24" t="s">
        <v>118</v>
      </c>
    </row>
    <row r="163" spans="2:65" s="1" customFormat="1" ht="16.5" customHeight="1">
      <c r="B163" s="48"/>
      <c r="C163" s="222" t="s">
        <v>288</v>
      </c>
      <c r="D163" s="222" t="s">
        <v>163</v>
      </c>
      <c r="E163" s="223" t="s">
        <v>731</v>
      </c>
      <c r="F163" s="224" t="s">
        <v>732</v>
      </c>
      <c r="G163" s="224"/>
      <c r="H163" s="224"/>
      <c r="I163" s="224"/>
      <c r="J163" s="225" t="s">
        <v>641</v>
      </c>
      <c r="K163" s="226">
        <v>1</v>
      </c>
      <c r="L163" s="227">
        <v>0</v>
      </c>
      <c r="M163" s="228"/>
      <c r="N163" s="229">
        <f>ROUND(L163*K163,2)</f>
        <v>0</v>
      </c>
      <c r="O163" s="229"/>
      <c r="P163" s="229"/>
      <c r="Q163" s="229"/>
      <c r="R163" s="50"/>
      <c r="T163" s="230" t="s">
        <v>22</v>
      </c>
      <c r="U163" s="58" t="s">
        <v>44</v>
      </c>
      <c r="V163" s="49"/>
      <c r="W163" s="231">
        <f>V163*K163</f>
        <v>0</v>
      </c>
      <c r="X163" s="231">
        <v>0</v>
      </c>
      <c r="Y163" s="231">
        <f>X163*K163</f>
        <v>0</v>
      </c>
      <c r="Z163" s="231">
        <v>0</v>
      </c>
      <c r="AA163" s="232">
        <f>Z163*K163</f>
        <v>0</v>
      </c>
      <c r="AR163" s="24" t="s">
        <v>167</v>
      </c>
      <c r="AT163" s="24" t="s">
        <v>163</v>
      </c>
      <c r="AU163" s="24" t="s">
        <v>118</v>
      </c>
      <c r="AY163" s="24" t="s">
        <v>162</v>
      </c>
      <c r="BE163" s="144">
        <f>IF(U163="základní",N163,0)</f>
        <v>0</v>
      </c>
      <c r="BF163" s="144">
        <f>IF(U163="snížená",N163,0)</f>
        <v>0</v>
      </c>
      <c r="BG163" s="144">
        <f>IF(U163="zákl. přenesená",N163,0)</f>
        <v>0</v>
      </c>
      <c r="BH163" s="144">
        <f>IF(U163="sníž. přenesená",N163,0)</f>
        <v>0</v>
      </c>
      <c r="BI163" s="144">
        <f>IF(U163="nulová",N163,0)</f>
        <v>0</v>
      </c>
      <c r="BJ163" s="24" t="s">
        <v>87</v>
      </c>
      <c r="BK163" s="144">
        <f>ROUND(L163*K163,2)</f>
        <v>0</v>
      </c>
      <c r="BL163" s="24" t="s">
        <v>167</v>
      </c>
      <c r="BM163" s="24" t="s">
        <v>733</v>
      </c>
    </row>
    <row r="164" spans="2:47" s="1" customFormat="1" ht="96" customHeight="1">
      <c r="B164" s="48"/>
      <c r="C164" s="49"/>
      <c r="D164" s="49"/>
      <c r="E164" s="49"/>
      <c r="F164" s="291" t="s">
        <v>734</v>
      </c>
      <c r="G164" s="69"/>
      <c r="H164" s="69"/>
      <c r="I164" s="69"/>
      <c r="J164" s="49"/>
      <c r="K164" s="49"/>
      <c r="L164" s="49"/>
      <c r="M164" s="49"/>
      <c r="N164" s="49"/>
      <c r="O164" s="49"/>
      <c r="P164" s="49"/>
      <c r="Q164" s="49"/>
      <c r="R164" s="50"/>
      <c r="T164" s="193"/>
      <c r="U164" s="49"/>
      <c r="V164" s="49"/>
      <c r="W164" s="49"/>
      <c r="X164" s="49"/>
      <c r="Y164" s="49"/>
      <c r="Z164" s="49"/>
      <c r="AA164" s="102"/>
      <c r="AT164" s="24" t="s">
        <v>644</v>
      </c>
      <c r="AU164" s="24" t="s">
        <v>118</v>
      </c>
    </row>
    <row r="165" spans="2:65" s="1" customFormat="1" ht="25.5" customHeight="1">
      <c r="B165" s="48"/>
      <c r="C165" s="222" t="s">
        <v>565</v>
      </c>
      <c r="D165" s="222" t="s">
        <v>163</v>
      </c>
      <c r="E165" s="223" t="s">
        <v>735</v>
      </c>
      <c r="F165" s="224" t="s">
        <v>736</v>
      </c>
      <c r="G165" s="224"/>
      <c r="H165" s="224"/>
      <c r="I165" s="224"/>
      <c r="J165" s="225" t="s">
        <v>641</v>
      </c>
      <c r="K165" s="226">
        <v>1</v>
      </c>
      <c r="L165" s="227">
        <v>0</v>
      </c>
      <c r="M165" s="228"/>
      <c r="N165" s="229">
        <f>ROUND(L165*K165,2)</f>
        <v>0</v>
      </c>
      <c r="O165" s="229"/>
      <c r="P165" s="229"/>
      <c r="Q165" s="229"/>
      <c r="R165" s="50"/>
      <c r="T165" s="230" t="s">
        <v>22</v>
      </c>
      <c r="U165" s="58" t="s">
        <v>44</v>
      </c>
      <c r="V165" s="49"/>
      <c r="W165" s="231">
        <f>V165*K165</f>
        <v>0</v>
      </c>
      <c r="X165" s="231">
        <v>0</v>
      </c>
      <c r="Y165" s="231">
        <f>X165*K165</f>
        <v>0</v>
      </c>
      <c r="Z165" s="231">
        <v>0</v>
      </c>
      <c r="AA165" s="232">
        <f>Z165*K165</f>
        <v>0</v>
      </c>
      <c r="AR165" s="24" t="s">
        <v>167</v>
      </c>
      <c r="AT165" s="24" t="s">
        <v>163</v>
      </c>
      <c r="AU165" s="24" t="s">
        <v>118</v>
      </c>
      <c r="AY165" s="24" t="s">
        <v>162</v>
      </c>
      <c r="BE165" s="144">
        <f>IF(U165="základní",N165,0)</f>
        <v>0</v>
      </c>
      <c r="BF165" s="144">
        <f>IF(U165="snížená",N165,0)</f>
        <v>0</v>
      </c>
      <c r="BG165" s="144">
        <f>IF(U165="zákl. přenesená",N165,0)</f>
        <v>0</v>
      </c>
      <c r="BH165" s="144">
        <f>IF(U165="sníž. přenesená",N165,0)</f>
        <v>0</v>
      </c>
      <c r="BI165" s="144">
        <f>IF(U165="nulová",N165,0)</f>
        <v>0</v>
      </c>
      <c r="BJ165" s="24" t="s">
        <v>87</v>
      </c>
      <c r="BK165" s="144">
        <f>ROUND(L165*K165,2)</f>
        <v>0</v>
      </c>
      <c r="BL165" s="24" t="s">
        <v>167</v>
      </c>
      <c r="BM165" s="24" t="s">
        <v>737</v>
      </c>
    </row>
    <row r="166" spans="2:47" s="1" customFormat="1" ht="84" customHeight="1">
      <c r="B166" s="48"/>
      <c r="C166" s="49"/>
      <c r="D166" s="49"/>
      <c r="E166" s="49"/>
      <c r="F166" s="291" t="s">
        <v>738</v>
      </c>
      <c r="G166" s="69"/>
      <c r="H166" s="69"/>
      <c r="I166" s="69"/>
      <c r="J166" s="49"/>
      <c r="K166" s="49"/>
      <c r="L166" s="49"/>
      <c r="M166" s="49"/>
      <c r="N166" s="49"/>
      <c r="O166" s="49"/>
      <c r="P166" s="49"/>
      <c r="Q166" s="49"/>
      <c r="R166" s="50"/>
      <c r="T166" s="193"/>
      <c r="U166" s="49"/>
      <c r="V166" s="49"/>
      <c r="W166" s="49"/>
      <c r="X166" s="49"/>
      <c r="Y166" s="49"/>
      <c r="Z166" s="49"/>
      <c r="AA166" s="102"/>
      <c r="AT166" s="24" t="s">
        <v>644</v>
      </c>
      <c r="AU166" s="24" t="s">
        <v>118</v>
      </c>
    </row>
    <row r="167" spans="2:65" s="1" customFormat="1" ht="25.5" customHeight="1">
      <c r="B167" s="48"/>
      <c r="C167" s="222" t="s">
        <v>571</v>
      </c>
      <c r="D167" s="222" t="s">
        <v>163</v>
      </c>
      <c r="E167" s="223" t="s">
        <v>739</v>
      </c>
      <c r="F167" s="224" t="s">
        <v>740</v>
      </c>
      <c r="G167" s="224"/>
      <c r="H167" s="224"/>
      <c r="I167" s="224"/>
      <c r="J167" s="225" t="s">
        <v>721</v>
      </c>
      <c r="K167" s="226">
        <v>1</v>
      </c>
      <c r="L167" s="227">
        <v>0</v>
      </c>
      <c r="M167" s="228"/>
      <c r="N167" s="229">
        <f>ROUND(L167*K167,2)</f>
        <v>0</v>
      </c>
      <c r="O167" s="229"/>
      <c r="P167" s="229"/>
      <c r="Q167" s="229"/>
      <c r="R167" s="50"/>
      <c r="T167" s="230" t="s">
        <v>22</v>
      </c>
      <c r="U167" s="58" t="s">
        <v>44</v>
      </c>
      <c r="V167" s="49"/>
      <c r="W167" s="231">
        <f>V167*K167</f>
        <v>0</v>
      </c>
      <c r="X167" s="231">
        <v>0</v>
      </c>
      <c r="Y167" s="231">
        <f>X167*K167</f>
        <v>0</v>
      </c>
      <c r="Z167" s="231">
        <v>0</v>
      </c>
      <c r="AA167" s="232">
        <f>Z167*K167</f>
        <v>0</v>
      </c>
      <c r="AR167" s="24" t="s">
        <v>167</v>
      </c>
      <c r="AT167" s="24" t="s">
        <v>163</v>
      </c>
      <c r="AU167" s="24" t="s">
        <v>118</v>
      </c>
      <c r="AY167" s="24" t="s">
        <v>162</v>
      </c>
      <c r="BE167" s="144">
        <f>IF(U167="základní",N167,0)</f>
        <v>0</v>
      </c>
      <c r="BF167" s="144">
        <f>IF(U167="snížená",N167,0)</f>
        <v>0</v>
      </c>
      <c r="BG167" s="144">
        <f>IF(U167="zákl. přenesená",N167,0)</f>
        <v>0</v>
      </c>
      <c r="BH167" s="144">
        <f>IF(U167="sníž. přenesená",N167,0)</f>
        <v>0</v>
      </c>
      <c r="BI167" s="144">
        <f>IF(U167="nulová",N167,0)</f>
        <v>0</v>
      </c>
      <c r="BJ167" s="24" t="s">
        <v>87</v>
      </c>
      <c r="BK167" s="144">
        <f>ROUND(L167*K167,2)</f>
        <v>0</v>
      </c>
      <c r="BL167" s="24" t="s">
        <v>167</v>
      </c>
      <c r="BM167" s="24" t="s">
        <v>741</v>
      </c>
    </row>
    <row r="168" spans="2:47" s="1" customFormat="1" ht="60" customHeight="1">
      <c r="B168" s="48"/>
      <c r="C168" s="49"/>
      <c r="D168" s="49"/>
      <c r="E168" s="49"/>
      <c r="F168" s="291" t="s">
        <v>742</v>
      </c>
      <c r="G168" s="69"/>
      <c r="H168" s="69"/>
      <c r="I168" s="69"/>
      <c r="J168" s="49"/>
      <c r="K168" s="49"/>
      <c r="L168" s="49"/>
      <c r="M168" s="49"/>
      <c r="N168" s="49"/>
      <c r="O168" s="49"/>
      <c r="P168" s="49"/>
      <c r="Q168" s="49"/>
      <c r="R168" s="50"/>
      <c r="T168" s="193"/>
      <c r="U168" s="49"/>
      <c r="V168" s="49"/>
      <c r="W168" s="49"/>
      <c r="X168" s="49"/>
      <c r="Y168" s="49"/>
      <c r="Z168" s="49"/>
      <c r="AA168" s="102"/>
      <c r="AT168" s="24" t="s">
        <v>644</v>
      </c>
      <c r="AU168" s="24" t="s">
        <v>118</v>
      </c>
    </row>
    <row r="169" spans="2:65" s="1" customFormat="1" ht="25.5" customHeight="1">
      <c r="B169" s="48"/>
      <c r="C169" s="222" t="s">
        <v>580</v>
      </c>
      <c r="D169" s="222" t="s">
        <v>163</v>
      </c>
      <c r="E169" s="223" t="s">
        <v>743</v>
      </c>
      <c r="F169" s="224" t="s">
        <v>744</v>
      </c>
      <c r="G169" s="224"/>
      <c r="H169" s="224"/>
      <c r="I169" s="224"/>
      <c r="J169" s="225" t="s">
        <v>641</v>
      </c>
      <c r="K169" s="226">
        <v>1</v>
      </c>
      <c r="L169" s="227">
        <v>0</v>
      </c>
      <c r="M169" s="228"/>
      <c r="N169" s="229">
        <f>ROUND(L169*K169,2)</f>
        <v>0</v>
      </c>
      <c r="O169" s="229"/>
      <c r="P169" s="229"/>
      <c r="Q169" s="229"/>
      <c r="R169" s="50"/>
      <c r="T169" s="230" t="s">
        <v>22</v>
      </c>
      <c r="U169" s="58" t="s">
        <v>44</v>
      </c>
      <c r="V169" s="49"/>
      <c r="W169" s="231">
        <f>V169*K169</f>
        <v>0</v>
      </c>
      <c r="X169" s="231">
        <v>0</v>
      </c>
      <c r="Y169" s="231">
        <f>X169*K169</f>
        <v>0</v>
      </c>
      <c r="Z169" s="231">
        <v>0</v>
      </c>
      <c r="AA169" s="232">
        <f>Z169*K169</f>
        <v>0</v>
      </c>
      <c r="AR169" s="24" t="s">
        <v>167</v>
      </c>
      <c r="AT169" s="24" t="s">
        <v>163</v>
      </c>
      <c r="AU169" s="24" t="s">
        <v>118</v>
      </c>
      <c r="AY169" s="24" t="s">
        <v>162</v>
      </c>
      <c r="BE169" s="144">
        <f>IF(U169="základní",N169,0)</f>
        <v>0</v>
      </c>
      <c r="BF169" s="144">
        <f>IF(U169="snížená",N169,0)</f>
        <v>0</v>
      </c>
      <c r="BG169" s="144">
        <f>IF(U169="zákl. přenesená",N169,0)</f>
        <v>0</v>
      </c>
      <c r="BH169" s="144">
        <f>IF(U169="sníž. přenesená",N169,0)</f>
        <v>0</v>
      </c>
      <c r="BI169" s="144">
        <f>IF(U169="nulová",N169,0)</f>
        <v>0</v>
      </c>
      <c r="BJ169" s="24" t="s">
        <v>87</v>
      </c>
      <c r="BK169" s="144">
        <f>ROUND(L169*K169,2)</f>
        <v>0</v>
      </c>
      <c r="BL169" s="24" t="s">
        <v>167</v>
      </c>
      <c r="BM169" s="24" t="s">
        <v>745</v>
      </c>
    </row>
    <row r="170" spans="2:47" s="1" customFormat="1" ht="36" customHeight="1">
      <c r="B170" s="48"/>
      <c r="C170" s="49"/>
      <c r="D170" s="49"/>
      <c r="E170" s="49"/>
      <c r="F170" s="291" t="s">
        <v>746</v>
      </c>
      <c r="G170" s="69"/>
      <c r="H170" s="69"/>
      <c r="I170" s="69"/>
      <c r="J170" s="49"/>
      <c r="K170" s="49"/>
      <c r="L170" s="49"/>
      <c r="M170" s="49"/>
      <c r="N170" s="49"/>
      <c r="O170" s="49"/>
      <c r="P170" s="49"/>
      <c r="Q170" s="49"/>
      <c r="R170" s="50"/>
      <c r="T170" s="193"/>
      <c r="U170" s="49"/>
      <c r="V170" s="49"/>
      <c r="W170" s="49"/>
      <c r="X170" s="49"/>
      <c r="Y170" s="49"/>
      <c r="Z170" s="49"/>
      <c r="AA170" s="102"/>
      <c r="AT170" s="24" t="s">
        <v>644</v>
      </c>
      <c r="AU170" s="24" t="s">
        <v>118</v>
      </c>
    </row>
    <row r="171" spans="2:65" s="1" customFormat="1" ht="25.5" customHeight="1">
      <c r="B171" s="48"/>
      <c r="C171" s="222" t="s">
        <v>584</v>
      </c>
      <c r="D171" s="222" t="s">
        <v>163</v>
      </c>
      <c r="E171" s="223" t="s">
        <v>747</v>
      </c>
      <c r="F171" s="224" t="s">
        <v>748</v>
      </c>
      <c r="G171" s="224"/>
      <c r="H171" s="224"/>
      <c r="I171" s="224"/>
      <c r="J171" s="225" t="s">
        <v>641</v>
      </c>
      <c r="K171" s="226">
        <v>1</v>
      </c>
      <c r="L171" s="227">
        <v>0</v>
      </c>
      <c r="M171" s="228"/>
      <c r="N171" s="229">
        <f>ROUND(L171*K171,2)</f>
        <v>0</v>
      </c>
      <c r="O171" s="229"/>
      <c r="P171" s="229"/>
      <c r="Q171" s="229"/>
      <c r="R171" s="50"/>
      <c r="T171" s="230" t="s">
        <v>22</v>
      </c>
      <c r="U171" s="58" t="s">
        <v>44</v>
      </c>
      <c r="V171" s="49"/>
      <c r="W171" s="231">
        <f>V171*K171</f>
        <v>0</v>
      </c>
      <c r="X171" s="231">
        <v>0</v>
      </c>
      <c r="Y171" s="231">
        <f>X171*K171</f>
        <v>0</v>
      </c>
      <c r="Z171" s="231">
        <v>0</v>
      </c>
      <c r="AA171" s="232">
        <f>Z171*K171</f>
        <v>0</v>
      </c>
      <c r="AR171" s="24" t="s">
        <v>167</v>
      </c>
      <c r="AT171" s="24" t="s">
        <v>163</v>
      </c>
      <c r="AU171" s="24" t="s">
        <v>118</v>
      </c>
      <c r="AY171" s="24" t="s">
        <v>162</v>
      </c>
      <c r="BE171" s="144">
        <f>IF(U171="základní",N171,0)</f>
        <v>0</v>
      </c>
      <c r="BF171" s="144">
        <f>IF(U171="snížená",N171,0)</f>
        <v>0</v>
      </c>
      <c r="BG171" s="144">
        <f>IF(U171="zákl. přenesená",N171,0)</f>
        <v>0</v>
      </c>
      <c r="BH171" s="144">
        <f>IF(U171="sníž. přenesená",N171,0)</f>
        <v>0</v>
      </c>
      <c r="BI171" s="144">
        <f>IF(U171="nulová",N171,0)</f>
        <v>0</v>
      </c>
      <c r="BJ171" s="24" t="s">
        <v>87</v>
      </c>
      <c r="BK171" s="144">
        <f>ROUND(L171*K171,2)</f>
        <v>0</v>
      </c>
      <c r="BL171" s="24" t="s">
        <v>167</v>
      </c>
      <c r="BM171" s="24" t="s">
        <v>749</v>
      </c>
    </row>
    <row r="172" spans="2:47" s="1" customFormat="1" ht="60" customHeight="1">
      <c r="B172" s="48"/>
      <c r="C172" s="49"/>
      <c r="D172" s="49"/>
      <c r="E172" s="49"/>
      <c r="F172" s="291" t="s">
        <v>750</v>
      </c>
      <c r="G172" s="69"/>
      <c r="H172" s="69"/>
      <c r="I172" s="69"/>
      <c r="J172" s="49"/>
      <c r="K172" s="49"/>
      <c r="L172" s="49"/>
      <c r="M172" s="49"/>
      <c r="N172" s="49"/>
      <c r="O172" s="49"/>
      <c r="P172" s="49"/>
      <c r="Q172" s="49"/>
      <c r="R172" s="50"/>
      <c r="T172" s="193"/>
      <c r="U172" s="49"/>
      <c r="V172" s="49"/>
      <c r="W172" s="49"/>
      <c r="X172" s="49"/>
      <c r="Y172" s="49"/>
      <c r="Z172" s="49"/>
      <c r="AA172" s="102"/>
      <c r="AT172" s="24" t="s">
        <v>644</v>
      </c>
      <c r="AU172" s="24" t="s">
        <v>118</v>
      </c>
    </row>
    <row r="173" spans="2:65" s="1" customFormat="1" ht="25.5" customHeight="1">
      <c r="B173" s="48"/>
      <c r="C173" s="222" t="s">
        <v>589</v>
      </c>
      <c r="D173" s="222" t="s">
        <v>163</v>
      </c>
      <c r="E173" s="223" t="s">
        <v>751</v>
      </c>
      <c r="F173" s="224" t="s">
        <v>752</v>
      </c>
      <c r="G173" s="224"/>
      <c r="H173" s="224"/>
      <c r="I173" s="224"/>
      <c r="J173" s="225" t="s">
        <v>641</v>
      </c>
      <c r="K173" s="226">
        <v>1</v>
      </c>
      <c r="L173" s="227">
        <v>0</v>
      </c>
      <c r="M173" s="228"/>
      <c r="N173" s="229">
        <f>ROUND(L173*K173,2)</f>
        <v>0</v>
      </c>
      <c r="O173" s="229"/>
      <c r="P173" s="229"/>
      <c r="Q173" s="229"/>
      <c r="R173" s="50"/>
      <c r="T173" s="230" t="s">
        <v>22</v>
      </c>
      <c r="U173" s="58" t="s">
        <v>44</v>
      </c>
      <c r="V173" s="49"/>
      <c r="W173" s="231">
        <f>V173*K173</f>
        <v>0</v>
      </c>
      <c r="X173" s="231">
        <v>0</v>
      </c>
      <c r="Y173" s="231">
        <f>X173*K173</f>
        <v>0</v>
      </c>
      <c r="Z173" s="231">
        <v>0</v>
      </c>
      <c r="AA173" s="232">
        <f>Z173*K173</f>
        <v>0</v>
      </c>
      <c r="AR173" s="24" t="s">
        <v>167</v>
      </c>
      <c r="AT173" s="24" t="s">
        <v>163</v>
      </c>
      <c r="AU173" s="24" t="s">
        <v>118</v>
      </c>
      <c r="AY173" s="24" t="s">
        <v>162</v>
      </c>
      <c r="BE173" s="144">
        <f>IF(U173="základní",N173,0)</f>
        <v>0</v>
      </c>
      <c r="BF173" s="144">
        <f>IF(U173="snížená",N173,0)</f>
        <v>0</v>
      </c>
      <c r="BG173" s="144">
        <f>IF(U173="zákl. přenesená",N173,0)</f>
        <v>0</v>
      </c>
      <c r="BH173" s="144">
        <f>IF(U173="sníž. přenesená",N173,0)</f>
        <v>0</v>
      </c>
      <c r="BI173" s="144">
        <f>IF(U173="nulová",N173,0)</f>
        <v>0</v>
      </c>
      <c r="BJ173" s="24" t="s">
        <v>87</v>
      </c>
      <c r="BK173" s="144">
        <f>ROUND(L173*K173,2)</f>
        <v>0</v>
      </c>
      <c r="BL173" s="24" t="s">
        <v>167</v>
      </c>
      <c r="BM173" s="24" t="s">
        <v>753</v>
      </c>
    </row>
    <row r="174" spans="2:65" s="1" customFormat="1" ht="16.5" customHeight="1">
      <c r="B174" s="48"/>
      <c r="C174" s="222" t="s">
        <v>594</v>
      </c>
      <c r="D174" s="222" t="s">
        <v>163</v>
      </c>
      <c r="E174" s="223" t="s">
        <v>754</v>
      </c>
      <c r="F174" s="224" t="s">
        <v>755</v>
      </c>
      <c r="G174" s="224"/>
      <c r="H174" s="224"/>
      <c r="I174" s="224"/>
      <c r="J174" s="225" t="s">
        <v>721</v>
      </c>
      <c r="K174" s="226">
        <v>1</v>
      </c>
      <c r="L174" s="227">
        <v>0</v>
      </c>
      <c r="M174" s="228"/>
      <c r="N174" s="229">
        <f>ROUND(L174*K174,2)</f>
        <v>0</v>
      </c>
      <c r="O174" s="229"/>
      <c r="P174" s="229"/>
      <c r="Q174" s="229"/>
      <c r="R174" s="50"/>
      <c r="T174" s="230" t="s">
        <v>22</v>
      </c>
      <c r="U174" s="58" t="s">
        <v>44</v>
      </c>
      <c r="V174" s="49"/>
      <c r="W174" s="231">
        <f>V174*K174</f>
        <v>0</v>
      </c>
      <c r="X174" s="231">
        <v>0</v>
      </c>
      <c r="Y174" s="231">
        <f>X174*K174</f>
        <v>0</v>
      </c>
      <c r="Z174" s="231">
        <v>0</v>
      </c>
      <c r="AA174" s="232">
        <f>Z174*K174</f>
        <v>0</v>
      </c>
      <c r="AR174" s="24" t="s">
        <v>167</v>
      </c>
      <c r="AT174" s="24" t="s">
        <v>163</v>
      </c>
      <c r="AU174" s="24" t="s">
        <v>118</v>
      </c>
      <c r="AY174" s="24" t="s">
        <v>162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4" t="s">
        <v>87</v>
      </c>
      <c r="BK174" s="144">
        <f>ROUND(L174*K174,2)</f>
        <v>0</v>
      </c>
      <c r="BL174" s="24" t="s">
        <v>167</v>
      </c>
      <c r="BM174" s="24" t="s">
        <v>756</v>
      </c>
    </row>
    <row r="175" spans="2:47" s="1" customFormat="1" ht="108" customHeight="1">
      <c r="B175" s="48"/>
      <c r="C175" s="49"/>
      <c r="D175" s="49"/>
      <c r="E175" s="49"/>
      <c r="F175" s="291" t="s">
        <v>757</v>
      </c>
      <c r="G175" s="69"/>
      <c r="H175" s="69"/>
      <c r="I175" s="69"/>
      <c r="J175" s="49"/>
      <c r="K175" s="49"/>
      <c r="L175" s="49"/>
      <c r="M175" s="49"/>
      <c r="N175" s="49"/>
      <c r="O175" s="49"/>
      <c r="P175" s="49"/>
      <c r="Q175" s="49"/>
      <c r="R175" s="50"/>
      <c r="T175" s="193"/>
      <c r="U175" s="49"/>
      <c r="V175" s="49"/>
      <c r="W175" s="49"/>
      <c r="X175" s="49"/>
      <c r="Y175" s="49"/>
      <c r="Z175" s="49"/>
      <c r="AA175" s="102"/>
      <c r="AT175" s="24" t="s">
        <v>644</v>
      </c>
      <c r="AU175" s="24" t="s">
        <v>118</v>
      </c>
    </row>
    <row r="176" spans="2:65" s="1" customFormat="1" ht="16.5" customHeight="1">
      <c r="B176" s="48"/>
      <c r="C176" s="222" t="s">
        <v>599</v>
      </c>
      <c r="D176" s="222" t="s">
        <v>163</v>
      </c>
      <c r="E176" s="223" t="s">
        <v>758</v>
      </c>
      <c r="F176" s="224" t="s">
        <v>759</v>
      </c>
      <c r="G176" s="224"/>
      <c r="H176" s="224"/>
      <c r="I176" s="224"/>
      <c r="J176" s="225" t="s">
        <v>641</v>
      </c>
      <c r="K176" s="226">
        <v>1</v>
      </c>
      <c r="L176" s="227">
        <v>0</v>
      </c>
      <c r="M176" s="228"/>
      <c r="N176" s="229">
        <f>ROUND(L176*K176,2)</f>
        <v>0</v>
      </c>
      <c r="O176" s="229"/>
      <c r="P176" s="229"/>
      <c r="Q176" s="229"/>
      <c r="R176" s="50"/>
      <c r="T176" s="230" t="s">
        <v>22</v>
      </c>
      <c r="U176" s="58" t="s">
        <v>44</v>
      </c>
      <c r="V176" s="49"/>
      <c r="W176" s="231">
        <f>V176*K176</f>
        <v>0</v>
      </c>
      <c r="X176" s="231">
        <v>0</v>
      </c>
      <c r="Y176" s="231">
        <f>X176*K176</f>
        <v>0</v>
      </c>
      <c r="Z176" s="231">
        <v>0</v>
      </c>
      <c r="AA176" s="232">
        <f>Z176*K176</f>
        <v>0</v>
      </c>
      <c r="AR176" s="24" t="s">
        <v>167</v>
      </c>
      <c r="AT176" s="24" t="s">
        <v>163</v>
      </c>
      <c r="AU176" s="24" t="s">
        <v>118</v>
      </c>
      <c r="AY176" s="24" t="s">
        <v>162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24" t="s">
        <v>87</v>
      </c>
      <c r="BK176" s="144">
        <f>ROUND(L176*K176,2)</f>
        <v>0</v>
      </c>
      <c r="BL176" s="24" t="s">
        <v>167</v>
      </c>
      <c r="BM176" s="24" t="s">
        <v>760</v>
      </c>
    </row>
    <row r="177" spans="2:65" s="1" customFormat="1" ht="25.5" customHeight="1">
      <c r="B177" s="48"/>
      <c r="C177" s="222" t="s">
        <v>604</v>
      </c>
      <c r="D177" s="222" t="s">
        <v>163</v>
      </c>
      <c r="E177" s="223" t="s">
        <v>761</v>
      </c>
      <c r="F177" s="224" t="s">
        <v>762</v>
      </c>
      <c r="G177" s="224"/>
      <c r="H177" s="224"/>
      <c r="I177" s="224"/>
      <c r="J177" s="225" t="s">
        <v>641</v>
      </c>
      <c r="K177" s="226">
        <v>1</v>
      </c>
      <c r="L177" s="227">
        <v>0</v>
      </c>
      <c r="M177" s="228"/>
      <c r="N177" s="229">
        <f>ROUND(L177*K177,2)</f>
        <v>0</v>
      </c>
      <c r="O177" s="229"/>
      <c r="P177" s="229"/>
      <c r="Q177" s="229"/>
      <c r="R177" s="50"/>
      <c r="T177" s="230" t="s">
        <v>22</v>
      </c>
      <c r="U177" s="58" t="s">
        <v>44</v>
      </c>
      <c r="V177" s="49"/>
      <c r="W177" s="231">
        <f>V177*K177</f>
        <v>0</v>
      </c>
      <c r="X177" s="231">
        <v>0</v>
      </c>
      <c r="Y177" s="231">
        <f>X177*K177</f>
        <v>0</v>
      </c>
      <c r="Z177" s="231">
        <v>0</v>
      </c>
      <c r="AA177" s="232">
        <f>Z177*K177</f>
        <v>0</v>
      </c>
      <c r="AR177" s="24" t="s">
        <v>167</v>
      </c>
      <c r="AT177" s="24" t="s">
        <v>163</v>
      </c>
      <c r="AU177" s="24" t="s">
        <v>118</v>
      </c>
      <c r="AY177" s="24" t="s">
        <v>162</v>
      </c>
      <c r="BE177" s="144">
        <f>IF(U177="základní",N177,0)</f>
        <v>0</v>
      </c>
      <c r="BF177" s="144">
        <f>IF(U177="snížená",N177,0)</f>
        <v>0</v>
      </c>
      <c r="BG177" s="144">
        <f>IF(U177="zákl. přenesená",N177,0)</f>
        <v>0</v>
      </c>
      <c r="BH177" s="144">
        <f>IF(U177="sníž. přenesená",N177,0)</f>
        <v>0</v>
      </c>
      <c r="BI177" s="144">
        <f>IF(U177="nulová",N177,0)</f>
        <v>0</v>
      </c>
      <c r="BJ177" s="24" t="s">
        <v>87</v>
      </c>
      <c r="BK177" s="144">
        <f>ROUND(L177*K177,2)</f>
        <v>0</v>
      </c>
      <c r="BL177" s="24" t="s">
        <v>167</v>
      </c>
      <c r="BM177" s="24" t="s">
        <v>763</v>
      </c>
    </row>
    <row r="178" spans="2:63" s="1" customFormat="1" ht="49.9" customHeight="1">
      <c r="B178" s="48"/>
      <c r="C178" s="49"/>
      <c r="D178" s="211" t="s">
        <v>319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273">
        <f>BK178</f>
        <v>0</v>
      </c>
      <c r="O178" s="274"/>
      <c r="P178" s="274"/>
      <c r="Q178" s="274"/>
      <c r="R178" s="50"/>
      <c r="T178" s="193"/>
      <c r="U178" s="49"/>
      <c r="V178" s="49"/>
      <c r="W178" s="49"/>
      <c r="X178" s="49"/>
      <c r="Y178" s="49"/>
      <c r="Z178" s="49"/>
      <c r="AA178" s="102"/>
      <c r="AT178" s="24" t="s">
        <v>78</v>
      </c>
      <c r="AU178" s="24" t="s">
        <v>79</v>
      </c>
      <c r="AY178" s="24" t="s">
        <v>320</v>
      </c>
      <c r="BK178" s="144">
        <f>SUM(BK179:BK183)</f>
        <v>0</v>
      </c>
    </row>
    <row r="179" spans="2:63" s="1" customFormat="1" ht="22.3" customHeight="1">
      <c r="B179" s="48"/>
      <c r="C179" s="275" t="s">
        <v>22</v>
      </c>
      <c r="D179" s="275" t="s">
        <v>163</v>
      </c>
      <c r="E179" s="276" t="s">
        <v>22</v>
      </c>
      <c r="F179" s="277" t="s">
        <v>22</v>
      </c>
      <c r="G179" s="277"/>
      <c r="H179" s="277"/>
      <c r="I179" s="277"/>
      <c r="J179" s="278" t="s">
        <v>22</v>
      </c>
      <c r="K179" s="279"/>
      <c r="L179" s="227"/>
      <c r="M179" s="229"/>
      <c r="N179" s="229">
        <f>BK179</f>
        <v>0</v>
      </c>
      <c r="O179" s="229"/>
      <c r="P179" s="229"/>
      <c r="Q179" s="229"/>
      <c r="R179" s="50"/>
      <c r="T179" s="230" t="s">
        <v>22</v>
      </c>
      <c r="U179" s="280" t="s">
        <v>44</v>
      </c>
      <c r="V179" s="49"/>
      <c r="W179" s="49"/>
      <c r="X179" s="49"/>
      <c r="Y179" s="49"/>
      <c r="Z179" s="49"/>
      <c r="AA179" s="102"/>
      <c r="AT179" s="24" t="s">
        <v>320</v>
      </c>
      <c r="AU179" s="24" t="s">
        <v>87</v>
      </c>
      <c r="AY179" s="24" t="s">
        <v>320</v>
      </c>
      <c r="BE179" s="144">
        <f>IF(U179="základní",N179,0)</f>
        <v>0</v>
      </c>
      <c r="BF179" s="144">
        <f>IF(U179="snížená",N179,0)</f>
        <v>0</v>
      </c>
      <c r="BG179" s="144">
        <f>IF(U179="zákl. přenesená",N179,0)</f>
        <v>0</v>
      </c>
      <c r="BH179" s="144">
        <f>IF(U179="sníž. přenesená",N179,0)</f>
        <v>0</v>
      </c>
      <c r="BI179" s="144">
        <f>IF(U179="nulová",N179,0)</f>
        <v>0</v>
      </c>
      <c r="BJ179" s="24" t="s">
        <v>87</v>
      </c>
      <c r="BK179" s="144">
        <f>L179*K179</f>
        <v>0</v>
      </c>
    </row>
    <row r="180" spans="2:63" s="1" customFormat="1" ht="22.3" customHeight="1">
      <c r="B180" s="48"/>
      <c r="C180" s="275" t="s">
        <v>22</v>
      </c>
      <c r="D180" s="275" t="s">
        <v>163</v>
      </c>
      <c r="E180" s="276" t="s">
        <v>22</v>
      </c>
      <c r="F180" s="277" t="s">
        <v>22</v>
      </c>
      <c r="G180" s="277"/>
      <c r="H180" s="277"/>
      <c r="I180" s="277"/>
      <c r="J180" s="278" t="s">
        <v>22</v>
      </c>
      <c r="K180" s="279"/>
      <c r="L180" s="227"/>
      <c r="M180" s="229"/>
      <c r="N180" s="229">
        <f>BK180</f>
        <v>0</v>
      </c>
      <c r="O180" s="229"/>
      <c r="P180" s="229"/>
      <c r="Q180" s="229"/>
      <c r="R180" s="50"/>
      <c r="T180" s="230" t="s">
        <v>22</v>
      </c>
      <c r="U180" s="280" t="s">
        <v>44</v>
      </c>
      <c r="V180" s="49"/>
      <c r="W180" s="49"/>
      <c r="X180" s="49"/>
      <c r="Y180" s="49"/>
      <c r="Z180" s="49"/>
      <c r="AA180" s="102"/>
      <c r="AT180" s="24" t="s">
        <v>320</v>
      </c>
      <c r="AU180" s="24" t="s">
        <v>87</v>
      </c>
      <c r="AY180" s="24" t="s">
        <v>320</v>
      </c>
      <c r="BE180" s="144">
        <f>IF(U180="základní",N180,0)</f>
        <v>0</v>
      </c>
      <c r="BF180" s="144">
        <f>IF(U180="snížená",N180,0)</f>
        <v>0</v>
      </c>
      <c r="BG180" s="144">
        <f>IF(U180="zákl. přenesená",N180,0)</f>
        <v>0</v>
      </c>
      <c r="BH180" s="144">
        <f>IF(U180="sníž. přenesená",N180,0)</f>
        <v>0</v>
      </c>
      <c r="BI180" s="144">
        <f>IF(U180="nulová",N180,0)</f>
        <v>0</v>
      </c>
      <c r="BJ180" s="24" t="s">
        <v>87</v>
      </c>
      <c r="BK180" s="144">
        <f>L180*K180</f>
        <v>0</v>
      </c>
    </row>
    <row r="181" spans="2:63" s="1" customFormat="1" ht="22.3" customHeight="1">
      <c r="B181" s="48"/>
      <c r="C181" s="275" t="s">
        <v>22</v>
      </c>
      <c r="D181" s="275" t="s">
        <v>163</v>
      </c>
      <c r="E181" s="276" t="s">
        <v>22</v>
      </c>
      <c r="F181" s="277" t="s">
        <v>22</v>
      </c>
      <c r="G181" s="277"/>
      <c r="H181" s="277"/>
      <c r="I181" s="277"/>
      <c r="J181" s="278" t="s">
        <v>22</v>
      </c>
      <c r="K181" s="279"/>
      <c r="L181" s="227"/>
      <c r="M181" s="229"/>
      <c r="N181" s="229">
        <f>BK181</f>
        <v>0</v>
      </c>
      <c r="O181" s="229"/>
      <c r="P181" s="229"/>
      <c r="Q181" s="229"/>
      <c r="R181" s="50"/>
      <c r="T181" s="230" t="s">
        <v>22</v>
      </c>
      <c r="U181" s="280" t="s">
        <v>44</v>
      </c>
      <c r="V181" s="49"/>
      <c r="W181" s="49"/>
      <c r="X181" s="49"/>
      <c r="Y181" s="49"/>
      <c r="Z181" s="49"/>
      <c r="AA181" s="102"/>
      <c r="AT181" s="24" t="s">
        <v>320</v>
      </c>
      <c r="AU181" s="24" t="s">
        <v>87</v>
      </c>
      <c r="AY181" s="24" t="s">
        <v>320</v>
      </c>
      <c r="BE181" s="144">
        <f>IF(U181="základní",N181,0)</f>
        <v>0</v>
      </c>
      <c r="BF181" s="144">
        <f>IF(U181="snížená",N181,0)</f>
        <v>0</v>
      </c>
      <c r="BG181" s="144">
        <f>IF(U181="zákl. přenesená",N181,0)</f>
        <v>0</v>
      </c>
      <c r="BH181" s="144">
        <f>IF(U181="sníž. přenesená",N181,0)</f>
        <v>0</v>
      </c>
      <c r="BI181" s="144">
        <f>IF(U181="nulová",N181,0)</f>
        <v>0</v>
      </c>
      <c r="BJ181" s="24" t="s">
        <v>87</v>
      </c>
      <c r="BK181" s="144">
        <f>L181*K181</f>
        <v>0</v>
      </c>
    </row>
    <row r="182" spans="2:63" s="1" customFormat="1" ht="22.3" customHeight="1">
      <c r="B182" s="48"/>
      <c r="C182" s="275" t="s">
        <v>22</v>
      </c>
      <c r="D182" s="275" t="s">
        <v>163</v>
      </c>
      <c r="E182" s="276" t="s">
        <v>22</v>
      </c>
      <c r="F182" s="277" t="s">
        <v>22</v>
      </c>
      <c r="G182" s="277"/>
      <c r="H182" s="277"/>
      <c r="I182" s="277"/>
      <c r="J182" s="278" t="s">
        <v>22</v>
      </c>
      <c r="K182" s="279"/>
      <c r="L182" s="227"/>
      <c r="M182" s="229"/>
      <c r="N182" s="229">
        <f>BK182</f>
        <v>0</v>
      </c>
      <c r="O182" s="229"/>
      <c r="P182" s="229"/>
      <c r="Q182" s="229"/>
      <c r="R182" s="50"/>
      <c r="T182" s="230" t="s">
        <v>22</v>
      </c>
      <c r="U182" s="280" t="s">
        <v>44</v>
      </c>
      <c r="V182" s="49"/>
      <c r="W182" s="49"/>
      <c r="X182" s="49"/>
      <c r="Y182" s="49"/>
      <c r="Z182" s="49"/>
      <c r="AA182" s="102"/>
      <c r="AT182" s="24" t="s">
        <v>320</v>
      </c>
      <c r="AU182" s="24" t="s">
        <v>87</v>
      </c>
      <c r="AY182" s="24" t="s">
        <v>320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24" t="s">
        <v>87</v>
      </c>
      <c r="BK182" s="144">
        <f>L182*K182</f>
        <v>0</v>
      </c>
    </row>
    <row r="183" spans="2:63" s="1" customFormat="1" ht="22.3" customHeight="1">
      <c r="B183" s="48"/>
      <c r="C183" s="275" t="s">
        <v>22</v>
      </c>
      <c r="D183" s="275" t="s">
        <v>163</v>
      </c>
      <c r="E183" s="276" t="s">
        <v>22</v>
      </c>
      <c r="F183" s="277" t="s">
        <v>22</v>
      </c>
      <c r="G183" s="277"/>
      <c r="H183" s="277"/>
      <c r="I183" s="277"/>
      <c r="J183" s="278" t="s">
        <v>22</v>
      </c>
      <c r="K183" s="279"/>
      <c r="L183" s="227"/>
      <c r="M183" s="229"/>
      <c r="N183" s="229">
        <f>BK183</f>
        <v>0</v>
      </c>
      <c r="O183" s="229"/>
      <c r="P183" s="229"/>
      <c r="Q183" s="229"/>
      <c r="R183" s="50"/>
      <c r="T183" s="230" t="s">
        <v>22</v>
      </c>
      <c r="U183" s="280" t="s">
        <v>44</v>
      </c>
      <c r="V183" s="74"/>
      <c r="W183" s="74"/>
      <c r="X183" s="74"/>
      <c r="Y183" s="74"/>
      <c r="Z183" s="74"/>
      <c r="AA183" s="76"/>
      <c r="AT183" s="24" t="s">
        <v>320</v>
      </c>
      <c r="AU183" s="24" t="s">
        <v>87</v>
      </c>
      <c r="AY183" s="24" t="s">
        <v>320</v>
      </c>
      <c r="BE183" s="144">
        <f>IF(U183="základní",N183,0)</f>
        <v>0</v>
      </c>
      <c r="BF183" s="144">
        <f>IF(U183="snížená",N183,0)</f>
        <v>0</v>
      </c>
      <c r="BG183" s="144">
        <f>IF(U183="zákl. přenesená",N183,0)</f>
        <v>0</v>
      </c>
      <c r="BH183" s="144">
        <f>IF(U183="sníž. přenesená",N183,0)</f>
        <v>0</v>
      </c>
      <c r="BI183" s="144">
        <f>IF(U183="nulová",N183,0)</f>
        <v>0</v>
      </c>
      <c r="BJ183" s="24" t="s">
        <v>87</v>
      </c>
      <c r="BK183" s="144">
        <f>L183*K183</f>
        <v>0</v>
      </c>
    </row>
    <row r="184" spans="2:18" s="1" customFormat="1" ht="6.95" customHeight="1"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9"/>
    </row>
  </sheetData>
  <sheetProtection password="CC35" sheet="1" objects="1" scenarios="1" formatColumns="0" formatRows="0"/>
  <mergeCells count="20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N118:Q118"/>
    <mergeCell ref="N119:Q119"/>
    <mergeCell ref="N120:Q120"/>
    <mergeCell ref="N178:Q178"/>
    <mergeCell ref="H1:K1"/>
    <mergeCell ref="S2:AC2"/>
  </mergeCells>
  <dataValidations count="2">
    <dataValidation type="list" allowBlank="1" showInputMessage="1" showErrorMessage="1" error="Povoleny jsou hodnoty K, M." sqref="D179:D184">
      <formula1>"K, M"</formula1>
    </dataValidation>
    <dataValidation type="list" allowBlank="1" showInputMessage="1" showErrorMessage="1" error="Povoleny jsou hodnoty základní, snížená, zákl. přenesená, sníž. přenesená, nulová." sqref="U179:U18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Rajnoch</dc:creator>
  <cp:keywords/>
  <dc:description/>
  <cp:lastModifiedBy>Rajnoch</cp:lastModifiedBy>
  <dcterms:created xsi:type="dcterms:W3CDTF">2017-12-04T08:28:57Z</dcterms:created>
  <dcterms:modified xsi:type="dcterms:W3CDTF">2017-12-04T08:29:01Z</dcterms:modified>
  <cp:category/>
  <cp:version/>
  <cp:contentType/>
  <cp:contentStatus/>
</cp:coreProperties>
</file>