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420" yWindow="504" windowWidth="17916" windowHeight="12372" activeTab="0"/>
  </bookViews>
  <sheets>
    <sheet name="Rekapitulace stavby" sheetId="1" r:id="rId1"/>
    <sheet name="SO-01 - Výpustné zařízení" sheetId="2" r:id="rId2"/>
    <sheet name="SO-02 - Bezpečnostní přeliv" sheetId="3" r:id="rId3"/>
    <sheet name="SO-03 - Úprava hráze" sheetId="4" r:id="rId4"/>
    <sheet name="VON - Vedlejší a ostatní ..." sheetId="5" r:id="rId5"/>
    <sheet name="Pokyny pro vyplnění" sheetId="6" r:id="rId6"/>
  </sheets>
  <definedNames>
    <definedName name="_xlnm._FilterDatabase" localSheetId="1" hidden="1">'SO-01 - Výpustné zařízení'!$C$87:$K$87</definedName>
    <definedName name="_xlnm._FilterDatabase" localSheetId="2" hidden="1">'SO-02 - Bezpečnostní přeliv'!$C$83:$K$83</definedName>
    <definedName name="_xlnm._FilterDatabase" localSheetId="3" hidden="1">'SO-03 - Úprava hráze'!$C$81:$K$81</definedName>
    <definedName name="_xlnm._FilterDatabase" localSheetId="4" hidden="1">'VON - Vedlejší a ostatní ...'!$C$78:$K$78</definedName>
    <definedName name="_xlnm.Print_Area" localSheetId="5">'Pokyny pro vyplnění'!$B$2:$K$69,'Pokyny pro vyplnění'!$B$72:$K$116,'Pokyny pro vyplnění'!$B$119:$K$188,'Pokyny pro vyplnění'!$B$196:$K$216</definedName>
    <definedName name="_xlnm.Print_Area" localSheetId="0">'Rekapitulace stavby'!$D$4:$AO$33,'Rekapitulace stavby'!$C$39:$AQ$56</definedName>
    <definedName name="_xlnm.Print_Area" localSheetId="1">'SO-01 - Výpustné zařízení'!$C$4:$J$36,'SO-01 - Výpustné zařízení'!$C$42:$J$69,'SO-01 - Výpustné zařízení'!$C$75:$K$335</definedName>
    <definedName name="_xlnm.Print_Area" localSheetId="2">'SO-02 - Bezpečnostní přeliv'!$C$4:$J$36,'SO-02 - Bezpečnostní přeliv'!$C$42:$J$65,'SO-02 - Bezpečnostní přeliv'!$C$71:$K$193</definedName>
    <definedName name="_xlnm.Print_Area" localSheetId="3">'SO-03 - Úprava hráze'!$C$4:$J$36,'SO-03 - Úprava hráze'!$C$42:$J$63,'SO-03 - Úprava hráze'!$C$69:$K$155</definedName>
    <definedName name="_xlnm.Print_Area" localSheetId="4">'VON - Vedlejší a ostatní ...'!$C$4:$J$36,'VON - Vedlejší a ostatní ...'!$C$42:$J$60,'VON - Vedlejší a ostatní ...'!$C$66:$K$101</definedName>
    <definedName name="_xlnm.Print_Titles" localSheetId="0">'Rekapitulace stavby'!$49:$49</definedName>
    <definedName name="_xlnm.Print_Titles" localSheetId="1">'SO-01 - Výpustné zařízení'!$87:$87</definedName>
    <definedName name="_xlnm.Print_Titles" localSheetId="2">'SO-02 - Bezpečnostní přeliv'!$83:$83</definedName>
    <definedName name="_xlnm.Print_Titles" localSheetId="3">'SO-03 - Úprava hráze'!$81:$81</definedName>
    <definedName name="_xlnm.Print_Titles" localSheetId="4">'VON - Vedlejší a ostatní ...'!$78:$78</definedName>
  </definedNames>
  <calcPr calcId="125725"/>
</workbook>
</file>

<file path=xl/sharedStrings.xml><?xml version="1.0" encoding="utf-8"?>
<sst xmlns="http://schemas.openxmlformats.org/spreadsheetml/2006/main" count="4743" uniqueCount="953">
  <si>
    <t>Export VZ</t>
  </si>
  <si>
    <t>List obsahuje:</t>
  </si>
  <si>
    <t>3.0</t>
  </si>
  <si>
    <t>ZAMOK</t>
  </si>
  <si>
    <t>False</t>
  </si>
  <si>
    <t>{1396ac74-e407-4bb2-a2a9-416f5d0e49a5}</t>
  </si>
  <si>
    <t>0,01</t>
  </si>
  <si>
    <t>21</t>
  </si>
  <si>
    <t>15</t>
  </si>
  <si>
    <t>REKAPITULACE STAVBY</t>
  </si>
  <si>
    <t>v ---  níže se nacházejí doplnkové a pomocné údaje k sestavám  --- v</t>
  </si>
  <si>
    <t>Návod na vyplnění</t>
  </si>
  <si>
    <t>0,001</t>
  </si>
  <si>
    <t>Kód:</t>
  </si>
  <si>
    <t>VOD</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</si>
  <si>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</si>
  <si>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</si>
  <si>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MVN Libchavský rybník, rekonstrukce nádrže</t>
  </si>
  <si>
    <t>0,1</t>
  </si>
  <si>
    <t>KSO:</t>
  </si>
  <si>
    <t/>
  </si>
  <si>
    <t>CC-CZ:</t>
  </si>
  <si>
    <t>1</t>
  </si>
  <si>
    <t>Místo:</t>
  </si>
  <si>
    <t xml:space="preserve"> </t>
  </si>
  <si>
    <t>Datum:</t>
  </si>
  <si>
    <t>14. 11. 2016</t>
  </si>
  <si>
    <t>10</t>
  </si>
  <si>
    <t>100</t>
  </si>
  <si>
    <t>Zadavatel:</t>
  </si>
  <si>
    <t>IČ:</t>
  </si>
  <si>
    <t>Povodí Labe, státní podnik, Hradec Králové</t>
  </si>
  <si>
    <t>DIČ:</t>
  </si>
  <si>
    <t>Uchazeč:</t>
  </si>
  <si>
    <t>Vyplň údaj</t>
  </si>
  <si>
    <t>Projektant:</t>
  </si>
  <si>
    <t>Agroprojekce Litomyšl, s.r.o.</t>
  </si>
  <si>
    <t>True</t>
  </si>
  <si>
    <t>Poznámka:</t>
  </si>
  <si>
    <t>KROS4 verze 2016/II</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</si>
  <si>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</si>
  <si>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</si>
  <si>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</si>
  <si>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</si>
  <si>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</si>
  <si>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</si>
  <si>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</si>
  <si>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</si>
  <si>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</si>
  <si>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</si>
  <si>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</si>
  <si>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</si>
  <si>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</si>
  <si>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</si>
  <si>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</si>
  <si>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</si>
  <si>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</si>
  <si>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</si>
  <si>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</si>
  <si>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</si>
  <si>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</si>
  <si>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</si>
  <si>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</si>
  <si>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</si>
  <si>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</si>
  <si>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</si>
  <si>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</si>
  <si>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</si>
  <si>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</si>
  <si>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</si>
  <si>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</si>
  <si>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</si>
  <si>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</si>
  <si>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</si>
  <si>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</si>
  <si>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</si>
  <si>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</si>
  <si>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</si>
  <si>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SO-01</t>
  </si>
  <si>
    <t>Výpustné zařízení</t>
  </si>
  <si>
    <t>STA</t>
  </si>
  <si>
    <t>{ea82f9a9-540d-4551-8947-2a2a5a70743a}</t>
  </si>
  <si>
    <t>832 3</t>
  </si>
  <si>
    <t>2</t>
  </si>
  <si>
    <t>SO-02</t>
  </si>
  <si>
    <t>Bezpečnostní přeliv</t>
  </si>
  <si>
    <t>{bc7d1969-0e21-4994-bbae-b14d8f125399}</t>
  </si>
  <si>
    <t>SO-03</t>
  </si>
  <si>
    <t>Úprava hráze</t>
  </si>
  <si>
    <t>{f67e4277-66af-43e2-9b7c-152ba959ad84}</t>
  </si>
  <si>
    <t>832 1</t>
  </si>
  <si>
    <t>VON</t>
  </si>
  <si>
    <t>Vedlejší a ostatní náklady</t>
  </si>
  <si>
    <t>{2ccb8f53-83dd-480d-afe3-4d83986c6db2}</t>
  </si>
  <si>
    <t>Zpět na list:</t>
  </si>
  <si>
    <t>KRYCÍ LIST SOUPISU</t>
  </si>
  <si>
    <t>Objekt:</t>
  </si>
  <si>
    <t>SO-01 - Výpustné zařízení</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</si>
  <si>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</si>
  <si>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</si>
  <si>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</si>
  <si>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</si>
  <si>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</si>
  <si>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</si>
  <si>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</si>
  <si>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</si>
  <si>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</si>
  <si>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</si>
  <si>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8 - Trubní vedení</t>
  </si>
  <si>
    <t xml:space="preserve">    9 - Ostatní konstrukce a práce, bourání</t>
  </si>
  <si>
    <t xml:space="preserve">    997 - Přesun sutě</t>
  </si>
  <si>
    <t xml:space="preserve">    998 - Přesun hmot</t>
  </si>
  <si>
    <t>PSV - Práce a dodávky PSV</t>
  </si>
  <si>
    <t xml:space="preserve">    767 - Konstrukce zámečnické</t>
  </si>
  <si>
    <t xml:space="preserve">    783 - Dokončovací práce - nátěry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</si>
  <si>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</si>
  <si>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</si>
  <si>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</si>
  <si>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</si>
  <si>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</si>
  <si>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</si>
  <si>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</si>
  <si>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</si>
  <si>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</si>
  <si>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</si>
  <si>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</si>
  <si>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</si>
  <si>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</si>
  <si>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</si>
  <si>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</si>
  <si>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</si>
  <si>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</si>
  <si>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</si>
  <si>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</si>
  <si>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115001105</t>
  </si>
  <si>
    <t>Převedení vody potrubím DN do 600</t>
  </si>
  <si>
    <t>m</t>
  </si>
  <si>
    <t>CS ÚRS 2016 02</t>
  </si>
  <si>
    <t>4</t>
  </si>
  <si>
    <t>-1165517843</t>
  </si>
  <si>
    <t>PP</t>
  </si>
  <si>
    <t>Převedení vody potrubím průměru DN přes 300 do 600</t>
  </si>
  <si>
    <t>PSC</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</si>
  <si>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</si>
  <si>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115101201</t>
  </si>
  <si>
    <t>Čerpání vody na dopravní výšku do 10 m průměrný přítok do 500 l/min</t>
  </si>
  <si>
    <t>hod</t>
  </si>
  <si>
    <t>-1236879622</t>
  </si>
  <si>
    <t>Čerpání vody na dopravní výšku do 10 m s uvažovaným průměrným přítokem do 500 l/min</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</si>
  <si>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</si>
  <si>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3</t>
  </si>
  <si>
    <t>122201101</t>
  </si>
  <si>
    <t>Odkopávky a prokopávky nezapažené v hornině tř. 3 objem do 100 m3</t>
  </si>
  <si>
    <t>m3</t>
  </si>
  <si>
    <t>-1826029626</t>
  </si>
  <si>
    <t>Odkopávky a prokopávky nezapažené s přehozením výkopku na vzdálenost do 3 m nebo s naložením na dopravní prostředek v hornině tř. 3 do 100 m3</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</si>
  <si>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</si>
  <si>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VV</t>
  </si>
  <si>
    <t>"zrušení zahrázkování" 10,0</t>
  </si>
  <si>
    <t>131201101</t>
  </si>
  <si>
    <t>Hloubení jam nezapažených v hornině tř. 3 objemu do 100 m3</t>
  </si>
  <si>
    <t>317303593</t>
  </si>
  <si>
    <t>Hloubení nezapažených jam a zářezů s urovnáním dna do předepsaného profilu a spádu v hornině tř. 3 do 100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</si>
  <si>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</si>
  <si>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"předpolí požeráku" 3,3*0,5*0,6</t>
  </si>
  <si>
    <t>"vývar - viz. D.2.6." 8,3*3,2*1,8+5,5*1,8*0,6+1,0*0,9*1,6</t>
  </si>
  <si>
    <t>5</t>
  </si>
  <si>
    <t>131201102</t>
  </si>
  <si>
    <t>Hloubení jam nezapažených v hornině tř. 3 objemu do 1000 m3</t>
  </si>
  <si>
    <t>-1527241267</t>
  </si>
  <si>
    <t>Hloubení nezapažených jam a zářezů s urovnáním dna do předepsaného profilu a spádu v hornině tř. 3 přes 100 do 1 000 m3</t>
  </si>
  <si>
    <t>"překop hráze - viz. D.2.5." 630,0</t>
  </si>
  <si>
    <t>6</t>
  </si>
  <si>
    <t>132201201</t>
  </si>
  <si>
    <t>Hloubení rýh š do 2000 mm v hornině tř. 3 objemu do 100 m3</t>
  </si>
  <si>
    <t>1408019952</t>
  </si>
  <si>
    <t>Hloubení zapažených i nezapažených rýh šířky přes 600 do 2 000 mm s urovnáním dna do předepsaného profilu a spádu v hornině tř. 3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</si>
  <si>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</si>
  <si>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"základ lávky - viz. D.2.6." 1,5*0,9*1,0</t>
  </si>
  <si>
    <t>"práh vývaru - viz. D.2.6." 6,7*0,7*0,3+2*1,5*0,9*2,3</t>
  </si>
  <si>
    <t>7</t>
  </si>
  <si>
    <t>162501102</t>
  </si>
  <si>
    <t>Vodorovné přemístění do 3000 m výkopku/sypaniny z horniny tř. 1 až 4</t>
  </si>
  <si>
    <t>-34603437</t>
  </si>
  <si>
    <t>Vodorovné přemístění výkopku nebo sypaniny po suchu na obvyklém dopravním prostředku, bez naložení výkopku, avšak se složením bez rozhrnutí z horniny tř. 1 až 4 na vzdálenost přes 2 500 do 3 000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</si>
  <si>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</si>
  <si>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"přebytečná zemina" 59,6</t>
  </si>
  <si>
    <t>8</t>
  </si>
  <si>
    <t>167101101</t>
  </si>
  <si>
    <t>Nakládání výkopku z hornin tř. 1 až 4 do 100 m3</t>
  </si>
  <si>
    <t>-1147952311</t>
  </si>
  <si>
    <t>Nakládání, skládání a překládání neulehlého výkopku nebo sypaniny nakládání, množství do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</si>
  <si>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</si>
  <si>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"přebytečná zemina" 56,2+9,0-5,6</t>
  </si>
  <si>
    <t>9</t>
  </si>
  <si>
    <t>171103101</t>
  </si>
  <si>
    <t>Zemní hrázky melioračních kanálů z horniny tř. 1 až 4</t>
  </si>
  <si>
    <t>-1620105114</t>
  </si>
  <si>
    <t>Zemní hrázky přívodních a odpadních melioračních kanálů zhutňované po vrstvách tloušťky 200 mm, s přemístěním sypaniny do 20 m nebo s jejím přehozením do 3 m z hornin tř. 1 až 4</t>
  </si>
  <si>
    <t xml:space="preserve">Poznámka k souboru cen:
1. V ceně nejsou započteny náklady na úpravy pláně na koruně hrázek a na svahování na bocích hrázek; tyto zemní práce se oceňují cenami souborů cen 181 *0-11 Úprava pláně vyrovnáním výškových rozdílů a 182 . 0-11 Svahování trvalých svahů do projektovaných profilů, části A 01 tohoto katalogu. 2. Přemístění sypaniny na vzdálenost přes 20 m se oceňuje cenami souboru cen 162 . 0-1 . Vodorovné přemístění výkopku části A01 tohoto katalogu, přičemž vzdálenost 20 m uvedená v popisu souboru cen se neodečítá. </t>
  </si>
  <si>
    <t>"zahrázkování" 5,0*2,0*1,0</t>
  </si>
  <si>
    <t>171109001R</t>
  </si>
  <si>
    <t>Třídění a prosátí zemin</t>
  </si>
  <si>
    <t>-80612961</t>
  </si>
  <si>
    <t>"zemina na zásyp" 630,0</t>
  </si>
  <si>
    <t>11</t>
  </si>
  <si>
    <t>171201201</t>
  </si>
  <si>
    <t>Uložení sypaniny na skládky</t>
  </si>
  <si>
    <t>-1762270300</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</si>
  <si>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</si>
  <si>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12</t>
  </si>
  <si>
    <t>171201211</t>
  </si>
  <si>
    <t>Poplatek za uložení odpadu ze sypaniny na skládce (skládkovné)</t>
  </si>
  <si>
    <t>t</t>
  </si>
  <si>
    <t>-1130648824</t>
  </si>
  <si>
    <t>Uložení sypaniny poplatek za uložení sypaniny na skládce (skládkovné)</t>
  </si>
  <si>
    <t>"přebytečná zemina" 59,6*1,8</t>
  </si>
  <si>
    <t>13</t>
  </si>
  <si>
    <t>174101101</t>
  </si>
  <si>
    <t>Zásyp jam, šachet rýh nebo kolem objektů sypaninou se zhutněním</t>
  </si>
  <si>
    <t>-617697457</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</si>
  <si>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</si>
  <si>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</si>
  <si>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"základ lávky " 1,5*0,6*1,0</t>
  </si>
  <si>
    <t>"práh vývaru - viz. D.2.6." 2*1,5*0,6*2,6</t>
  </si>
  <si>
    <t>14</t>
  </si>
  <si>
    <t>174101103</t>
  </si>
  <si>
    <t>Zásyp zářezů pro podzemní vedení sypaninou se zhutněním</t>
  </si>
  <si>
    <t>-1265859610</t>
  </si>
  <si>
    <t>Zásyp sypaninou z jakékoliv horniny s uložením výkopku ve vrstvách se zhutněním zářezů se šikmými stěnami pro podzemní vedení a kolem objektů zřízených v těchto zářezech</t>
  </si>
  <si>
    <t>"viz. D.2.5." 630,0</t>
  </si>
  <si>
    <t>Zakládání</t>
  </si>
  <si>
    <t>273313311</t>
  </si>
  <si>
    <t>Základové desky z betonu tř. C 8/10</t>
  </si>
  <si>
    <t>492527500</t>
  </si>
  <si>
    <t>Základy z betonu prostého desky z betonu kamenem neprokládaného tř. C 8/10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</si>
  <si>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</si>
  <si>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"výtokové čelo - viz. D.2.6." 5,7*0,7*0,1</t>
  </si>
  <si>
    <t>"práh vývaru - viz. D.2.6." 6,7*0,5*0,1</t>
  </si>
  <si>
    <t>16</t>
  </si>
  <si>
    <t>273351215</t>
  </si>
  <si>
    <t>Zřízení bednění stěn základových desek</t>
  </si>
  <si>
    <t>m2</t>
  </si>
  <si>
    <t>-1145277956</t>
  </si>
  <si>
    <t>Bednění základových stěn desek svislé nebo šikmé (odkloněné), půdorysně přímé nebo zalomené ve volných nebo zapažených jámách, rýhách, šachtách, včetně případných vzpěr zřízení</t>
  </si>
  <si>
    <t>"výtokové čelo - viz. D.2.6." 2*0,7*0,1</t>
  </si>
  <si>
    <t>"práh vývaru - viz. D.2.6." 2*0,5*0,1</t>
  </si>
  <si>
    <t>17</t>
  </si>
  <si>
    <t>274321116</t>
  </si>
  <si>
    <t>Základové pasy, prahy, věnce a ostruhy ze ŽB C 20/25 XC2</t>
  </si>
  <si>
    <t>-866908727</t>
  </si>
  <si>
    <t>Základové konstrukce z betonu železového pásy, prahy, věnce a ostruhy ve výkopu nebo na hlavách pilot C 20/25 XC2</t>
  </si>
  <si>
    <t xml:space="preserve">Poznámka k souboru cen:
1. V cenách jsou započteny i náklady na: a) kontrolu bednění před betonáží, vlastní betonáž zejména čerpadlem betonu, rozhrnutí a hutnění betonu požadované konzistence bez ohledu na hustotu výztuže, uhlazení horního povrchu základu s případnou technologickou přestávkou nutnou pro vytvoření založení dříku opěry nebo pilíře, b) kontrolu uložení výztuže s předepsaným krytím, c) ošetření a ochranu čerstvě uloženého betonu. 2. V cenách nejsou započteny náklady na podkladní vrstvu základu, tyto se oceňují souborem cen 451 3-511 Podkladní nebo vyrovnávací vrstva z betonu prostého. </t>
  </si>
  <si>
    <t>"základ lávky - viz. D.2.6." 1,5*0,3*1,0</t>
  </si>
  <si>
    <t>"nabetonávka základu požeráku - viz. D.2.6.+7." 2,6*2,6*0,6-1,23*1,4*0,6</t>
  </si>
  <si>
    <t>"výtokové čelo - viz. D.2.6." 5,5*0,5*2,7-3,14*0,36*0,36*0,5</t>
  </si>
  <si>
    <t>"práh vývaru - viz. D.2.6." 6,5*0,3*2,6-2,5*0,3*1,0</t>
  </si>
  <si>
    <t>18</t>
  </si>
  <si>
    <t>274354111</t>
  </si>
  <si>
    <t>Bednění základových pasů - zřízení</t>
  </si>
  <si>
    <t>1539885926</t>
  </si>
  <si>
    <t>Bednění základových konstrukcí pasů, prahů, věnců a ostruh zřízení</t>
  </si>
  <si>
    <t xml:space="preserve">Poznámka k souboru cen:
1. V ceně -4111 jsou započteny i náklady na založení, sestavení a osazení systémového bednění mobilním jeřábem, nástřik bednění odformovacím postřikem, měsíční nájemné rámů inventárního bednění a spínacích prvků vztažené k ploše bednění, spotřebu výplní rámů bednění z překližek pro nepohledové bednění a distančních prvků. 2. Drobný spotřební materiál (např. hřebíky, vruty, materiál pro vyplnění kuželových otvorů v základu po spínacích tyčích bednění) je započten v režijních nákladech. 3. V ceně -4211 je započteno odbednění a očištění bednění. 4. V cenách nejsou obsaženy náklady na bednění vložky nebo výplně pracovních a dilatačních spár základu. </t>
  </si>
  <si>
    <t>"základ lávky " (1,5+0,3)*2*1,0</t>
  </si>
  <si>
    <t>"nabetonávka základu požeráku " 2,6*4*0,6</t>
  </si>
  <si>
    <t>"výtokové čelo " (5,5+0,5)*2*2,7</t>
  </si>
  <si>
    <t>"práh vývaru - viz. D.2.6." (6,5+0,3)*2*2,6-2,5*1,0*2</t>
  </si>
  <si>
    <t>19</t>
  </si>
  <si>
    <t>274354211</t>
  </si>
  <si>
    <t>Bednění základových pasů - odstranění</t>
  </si>
  <si>
    <t>-207660008</t>
  </si>
  <si>
    <t>Bednění základových konstrukcí pasů, prahů, věnců a ostruh odstranění bednění</t>
  </si>
  <si>
    <t>20</t>
  </si>
  <si>
    <t>274361412</t>
  </si>
  <si>
    <t>Výztuž základových pasů, prahů, věnců a ostruh ze svařovaných sítí do 6 kg/m2</t>
  </si>
  <si>
    <t>-1724488304</t>
  </si>
  <si>
    <t>Výztuž základových konstrukcí pasů, prahů, věnců a ostruh ze svařovaných sítí, hmotnosti přes 3,5 do 6 kg/m2</t>
  </si>
  <si>
    <t xml:space="preserve">Poznámka k souboru cen:
1. V cenách jsou započteny náklady na dodání výztuže z žebírkové betonářské oceli nebo svařovaných sítí, sestavení armokošů a jejich uložení do bednění jeřábem se zajištěním polohy výztuže, vázání výztuže nebo bodové svary jako náhrada za vázání, případné úpravy výztuže nutné pro osazení bednění nebo při spojkování závitové výztuže spojkami WD 90. 2. V cenách jsou započteny i náklady na osazení distančních tělísek pro předepsané krytí výztuže. Materiál těchto tělísek je zahrnut v cenách bednění základů. </t>
  </si>
  <si>
    <t>"práh vývaru, výtokové čelo, základ lávky - viz. D.2.6." 68,0*4,44*0,001</t>
  </si>
  <si>
    <t>Svislé a kompletní konstrukce</t>
  </si>
  <si>
    <t>328999001</t>
  </si>
  <si>
    <t>M+D Prefabrikovaného požeráku vč. vystrojení a 2 ks nerezových značek z pásoviny (normální a maximální hladina)</t>
  </si>
  <si>
    <t>1237423</t>
  </si>
  <si>
    <t xml:space="preserve">M+D Prefabrikovaného požeráku vč. vystrojení </t>
  </si>
  <si>
    <t>"viz. D.2.6." 4,9</t>
  </si>
  <si>
    <t>Vodorovné konstrukce</t>
  </si>
  <si>
    <t>22</t>
  </si>
  <si>
    <t>452311131</t>
  </si>
  <si>
    <t>Podkladní desky z betonu prostého tř. C 12/15 otevřený výkop</t>
  </si>
  <si>
    <t>1576622595</t>
  </si>
  <si>
    <t>Podkladní a zajišťovací konstrukce z betonu prostého v otevřeném výkopu desky pod potrubí, stoky a drobné objekty z betonu tř. C 12/15</t>
  </si>
  <si>
    <t xml:space="preserve">Poznámka k souboru cen:
1. Ceny -1121 až -1181 a -1192 lze použít i pro ochrannou vrstvu pod železobetonové konstrukce. 2. Ceny -2121 až -2181 a -2192 jsou určeny pro jakékoliv úkosy sedel. </t>
  </si>
  <si>
    <t>"výpustné potrubí - viz. D.2.6." 17,5*1,1*0,1+0,5*0,5/2*1,1</t>
  </si>
  <si>
    <t>23</t>
  </si>
  <si>
    <t>452351101</t>
  </si>
  <si>
    <t>Bednění podkladních desek nebo bloků nebo sedlového lože otevřený výkop</t>
  </si>
  <si>
    <t>100199504</t>
  </si>
  <si>
    <t>Bednění podkladních a zajišťovacích konstrukcí v otevřeném výkopu desek nebo sedlových loží pod potrubí, stoky a drobné objekty</t>
  </si>
  <si>
    <t>"výpustné potrubí " 17,5*2*0,1+0,5*0,5/2*2</t>
  </si>
  <si>
    <t>24</t>
  </si>
  <si>
    <t>452384111</t>
  </si>
  <si>
    <t>Podkladní pražce z betonu prostého tř. B 7,5 otevřený výkop pl do 25000 mm2</t>
  </si>
  <si>
    <t>886489512</t>
  </si>
  <si>
    <t>Podkladní a vyrovnávací konstrukce z betonu pražce z prostého betonu tř. B 7,5 pod potrubí v otevřeném výkopu, průřezové plochy do 25000 mm2</t>
  </si>
  <si>
    <t xml:space="preserve">Poznámka k souboru cen:
1. V cenách jsou započteny i náklady na bednění, odbednění a na nátěr bednění proti přilnavosti betonu. 2. Množství podkladní konstrukce z pražců se určuje v m součtem jednotlivých délek pražců. 3. Pro výpočet přesunu hmot se celková hmotnost položky sníží o hmotnost betonu, pokud je beton dodáván přímo na místo zabudování nebo do prostoru technologické manipulace. </t>
  </si>
  <si>
    <t>"výpustné potrubí - viz. D.2.6." 15*0,6</t>
  </si>
  <si>
    <t>25</t>
  </si>
  <si>
    <t>462511270</t>
  </si>
  <si>
    <t>Zához z lomového kamene bez proštěrkování z terénu hmotnost do 200 kg</t>
  </si>
  <si>
    <t>-320850764</t>
  </si>
  <si>
    <t>Zához z lomového kamene neupraveného záhozového bez proštěrkování z terénu, hmotnosti jednotlivých kamenů do 200 kg</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</si>
  <si>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</si>
  <si>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P</t>
  </si>
  <si>
    <t>Poznámka k položce:
lomový kámen 80-120 kg</t>
  </si>
  <si>
    <t>"vývar - viz. D.2.6." 5,5*1,8*0,6+1,0*0,9*1,6+8,0*6,6*0,6+(0,5*1,1+1,1*1,1)*0,5</t>
  </si>
  <si>
    <t>26</t>
  </si>
  <si>
    <t>462519002</t>
  </si>
  <si>
    <t>Příplatek za urovnání ploch záhozu z lomového kamene hmotnost do 200 kg</t>
  </si>
  <si>
    <t>-34418982</t>
  </si>
  <si>
    <t>Zához z lomového kamene neupraveného záhozového Příplatek k cenám za urovnání viditelných ploch záhozu z kamene, hmotnosti jednotlivých kamenů do 200 kg</t>
  </si>
  <si>
    <t>"vývar - viz. D.2.6." 5,5*1,8+8,0*6,6</t>
  </si>
  <si>
    <t>27</t>
  </si>
  <si>
    <t>464531112</t>
  </si>
  <si>
    <t>Pohoz z hrubého drceného kamenivo zrno 63 až 125 mm z terénu</t>
  </si>
  <si>
    <t>-994166483</t>
  </si>
  <si>
    <t>Pohoz dna nebo svahů jakékoliv tloušťky z hrubého drceného kameniva, z terénu, frakce 63 - 125 mm</t>
  </si>
  <si>
    <t xml:space="preserve">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</si>
  <si>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"stabilizace potrubí u výtok. čela - viz. D.2.6." 7,5*1,05*3,1</t>
  </si>
  <si>
    <t>Trubní vedení</t>
  </si>
  <si>
    <t>28</t>
  </si>
  <si>
    <t>871440410</t>
  </si>
  <si>
    <t>Montáž kanalizačního potrubí korugovaného SN 10 z polypropylenu DN 600</t>
  </si>
  <si>
    <t>495875399</t>
  </si>
  <si>
    <t>Montáž kanalizačního potrubí z plastů z polypropylenu PP korugovaného SN 10 DN 600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</si>
  <si>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</si>
  <si>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"výpustné potrubí - viz. D.2.6." 18,6</t>
  </si>
  <si>
    <t>29</t>
  </si>
  <si>
    <t>M</t>
  </si>
  <si>
    <t>28699012</t>
  </si>
  <si>
    <t>Trubka kanalizační PVC žebrovaná 600x6 000 mm SN 8</t>
  </si>
  <si>
    <t>kus</t>
  </si>
  <si>
    <t>1666535516</t>
  </si>
  <si>
    <t>4*1,03</t>
  </si>
  <si>
    <t>30</t>
  </si>
  <si>
    <t>899623161</t>
  </si>
  <si>
    <t>Obetonování potrubí nebo zdiva stok betonem prostým tř. C 20/25 XC2 v otevřeném výkopu</t>
  </si>
  <si>
    <t>-21378041</t>
  </si>
  <si>
    <t>Obetonování potrubí nebo zdiva stok betonem prostým v otevřeném výkopu, beton tř. C 20/25</t>
  </si>
  <si>
    <t xml:space="preserve">Poznámka k souboru cen:
1. Obetonování zdiva stok ve štole se oceňuje cenami souboru cen 359 31-02 Výplň za rubem cihelného zdiva stok části A 03 tohoto katalogu. </t>
  </si>
  <si>
    <t>"výpustné potrubí - viz. D.2.6." 17,9*(1,05*0,46+3,14*0,56*0,56/2-3,14*0,36*0,36)</t>
  </si>
  <si>
    <t>31</t>
  </si>
  <si>
    <t>899643111</t>
  </si>
  <si>
    <t>Bednění pro obetonování potrubí otevřený výkop</t>
  </si>
  <si>
    <t>719962922</t>
  </si>
  <si>
    <t>Bednění pro obetonování potrubí v otevřeném výkopu</t>
  </si>
  <si>
    <t>"výpustné potrubí - viz. D.2.6." 17,9*0,7*2</t>
  </si>
  <si>
    <t>Ostatní konstrukce a práce, bourání</t>
  </si>
  <si>
    <t>32</t>
  </si>
  <si>
    <t>931976112</t>
  </si>
  <si>
    <t>Úprava dilatační spáry z asfaltové lepenky dvojité</t>
  </si>
  <si>
    <t>-1933486487</t>
  </si>
  <si>
    <t>Úprava dilatační spáry konstrukcí z prostého nebo železového betonu s použitím asfaltové lepenky dvojité s oboustrannými asfaltovými nátěry</t>
  </si>
  <si>
    <t xml:space="preserve">Poznámka k souboru cen:
1. Ceny jsou určeny: a) pro spáry vodorovné, svislé i šikmé, jakéhokoliv tvaru, b) pro těsnění ploch pod dotlačným klínem z prostého nebo železového betonu. 2. V cenách jsou započteny i náklady na: a) očištění ploch spár před úpravou, b) očištění okolí spáry po úpravě. 3. Množství měrných jednotek a) plocha se stanoví v m2 rozvinuté plochy upravované spáry, b) hmotnost se stanoví v kg zálivky a plechu, c) délka se stanoví v m upravované spáry. </t>
  </si>
  <si>
    <t>"požerák - viz. D.2.7." 1,1*1,1</t>
  </si>
  <si>
    <t>33</t>
  </si>
  <si>
    <t>931994111</t>
  </si>
  <si>
    <t>Těsnění styčné spáry u prefa dílců bobtnajícím profilem</t>
  </si>
  <si>
    <t>1742583294</t>
  </si>
  <si>
    <t>Těsnění spáry betonové konstrukce pásy, profily, tmely profilem, spáry styčné u prefa dílců bobtnajícím</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</si>
  <si>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</si>
  <si>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"viz. D.2.7." 5,0</t>
  </si>
  <si>
    <t>34</t>
  </si>
  <si>
    <t>936501111</t>
  </si>
  <si>
    <t>Limnigrafická lať</t>
  </si>
  <si>
    <t>-1098398529</t>
  </si>
  <si>
    <t>Limnigrafická lať osazená v jakémkoliv sklonu</t>
  </si>
  <si>
    <t xml:space="preserve">Poznámka k souboru cen:
1. V ceně jsou započteny i náklady na provedení úpravy podkladů na nosné konstrukci. 2. Množství jednotek se stanoví v m celkové délky limnigrafické latě. </t>
  </si>
  <si>
    <t>35</t>
  </si>
  <si>
    <t>938902122</t>
  </si>
  <si>
    <t>Čištění ploch betonových konstrukcí tlakovou vodou</t>
  </si>
  <si>
    <t>1054367331</t>
  </si>
  <si>
    <t>Čištění nádrží, ploch dřevěných nebo betonových konstrukcí, potrubí ploch betonových konstrukcí tlakovou vodou</t>
  </si>
  <si>
    <t xml:space="preserve">Poznámka k souboru cen:
1. V ceně -1131 jsou započteny i náklady na rozpojení bahna a naložení, ruční přemístění vodorovné za prvních 10 m, svislé za prvních 3,5 m, ztížení prací při rozmáčení. 2. V ceně -1132 jsou započteny i náklady na odstranění zbytků nečistot zametením nebo seškrábáním včetně naložení, ruční vodorovné přemístění za prvních 10 m, svislé přemístění za prvních 3,5 m, opláchnutí vyčištěných míst proudem tlakové vody. 3. V ceně -1150, -1151 jsou započteny i náklady na vodorovné přemístění m3 bahna za každých dalších 10 m, nebo svislé přemístění za každých 3,5 m nad základní přemístění započítané v cenách -1131 a -1132. 4. V cenách -1150 a -1151 nejsou započteny náklady na odvoz bahna auty. Toto vodorovné přemístění se oceňuje cenami ceníku 800-1 Zemní práce. 5. Množství měrných jednotek se určuje u cen: a) 1131, -1150, -1151 za m3 odstraňovaného nerozpojeného bahna; b) 1132, -2121, -2122, -2123 v m2 očištěné plochy. </t>
  </si>
  <si>
    <t>"nabetonávka základu požeráku - viz. D.2.6.+7." 2,6*2,6</t>
  </si>
  <si>
    <t>36</t>
  </si>
  <si>
    <t>938902123</t>
  </si>
  <si>
    <t>Čištění ploch betonových konstrukcí ocelovými kartáči</t>
  </si>
  <si>
    <t>895597921</t>
  </si>
  <si>
    <t>Čištění nádrží, ploch dřevěných nebo betonových konstrukcí, potrubí ploch betonových konstrukcí ocelovými kartáči</t>
  </si>
  <si>
    <t>37</t>
  </si>
  <si>
    <t>953961117R</t>
  </si>
  <si>
    <t>Kotvy chemickým tmelem M 16 hl 250 mm do betonu, ŽB nebo kamene s vyvrtáním otvoru</t>
  </si>
  <si>
    <t>903518376</t>
  </si>
  <si>
    <t>Kotvy chemické s vyvrtáním otvoru do betonu, železobetonu nebo tvrdého kamene tmel, velikost M 16, hloubka 250 mm</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</si>
  <si>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</si>
  <si>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 xml:space="preserve">Poznámka k položce:
- vrty DN 20 mm, hl. min. 250 mm + ocelové trny B500A - 10 505 D 16 mm, dl. 500 mm. Chemická kotva bude použita rychle tuhnoucí 2-komponentní na bázi epoxidových pryskyřic bez přídavných rozpouštědel.
</t>
  </si>
  <si>
    <t>"nabetonávka základu požeráku - viz. D.2.6.+7." 36,0</t>
  </si>
  <si>
    <t>38</t>
  </si>
  <si>
    <t>960111221</t>
  </si>
  <si>
    <t>Bourání vodních staveb z dílců prefabrikovaných betonových a železobetonových, z vodní hladiny</t>
  </si>
  <si>
    <t>-1290458432</t>
  </si>
  <si>
    <t>Bourání konstrukcí vodních staveb z hladiny, s naložením vybouraných hmot a suti na dopravní prostředek nebo s odklizením na hromady do vzdálenosti 20 m z dílců prefabrikovaných betonových a železobetonových</t>
  </si>
  <si>
    <t xml:space="preserve">Poznámka k souboru cen:
1. Ceny jsou určeny: a) cena 960 11-1221 i pro bourání: - konstrukcí z prostého nebo prokládaného betonu a asfaltobetonu, - patky z prefabrikátů, - záhozu z betonových bloků, - dlažby z kamene, - dlažby z betonových desek a tvárnic, - skruží studní pro kontrolní měření, pozorování čerpání vody, - prefabrikovaných obezdívek krátkých ražených štol, - prefabrikovaných těles kabelových tratí. b) cena 960 19-1241 i pro bourání: - kamenných krycích desek, - obkladního zdiva, - schodů z kopáků, - balvanitého skluzu. c) cena 960 21-1251 i pro bourání: - kyklopského zdiva, - těsnícího jádra z asfaltové malty i asfaltové malty prokládané kamenem, - patky z lomového kamene, - záhozu a pohozu prolitého cementovou nebo asfaltovou maltou, - rovnaniny z lomového kamene, - schodů z lomového kamene, - zdiva cihelného, tvárnicového, příček, mazanin a potěrů, - monolitických obezdívek krátkých ražených štol, d) cena 960 32-1271 i pro bourání betonových konstrukcí s vloženými ocelovými trubkami (pro měření a pozorování). 2. Ceny nelze použít pro: a) bourání ve výkopišti, kdy bourání je součástí zemních prací; tyto práce se oceňují cenami katalogu 800-1 Zemní práce, b) bourání konstrukcí lože z kameniva, filtračních vrstev záhozu z lomového kamene, pohozu z kamene a kameniva; toto se oceňuje cenami katalogu 800-1 Zemní práce, c) bourání opeření svodidel, drátokamenného opevnění, břehového opevnění perforovanou folií, obsluhovacích lávek a stavidlových tabulí, limnigrafických latí, geotextilií; tyto práce se oceňují individuálně. 3. V cenách jsou započteny i náklady na bourání geotextilií, výplně otvorů tvárnic, drenáží, trubek a dilatačních prvků apod., zabudovaných v bouraných konstrukcích. 4. V cenách nejsou započteny náklady na: a) roubení horniny za bouranými konstrukcemi. Tyto se oceňují cenami katalogu 800-1 Zemní práce, b) svislou dopravu suti; tyto práce se oceňují cenami souboru cen 997 32-12 Svislá doprava suti a vybouraných hmot, c) vodorovnou dopravu suti na vzdálenost přes 20 m; tyto práce se oceňují cenami souboru cen 997 32-1 . . Vodorovná doprava suti a vybouraných hmot s tím, že započtených 20 m se z celkové dopravní vzdálenosti neodečítá, d) uložení suti a vybouraných hmot do násypu nebo na skládku; tyto práce se oceňují cenami katalogu 800-1 Zemní práce. 5. Objem se stanoví v m3 bourané konstrukce. </t>
  </si>
  <si>
    <t>"stávající výpustné potrubí - viz. D.2." 18,6</t>
  </si>
  <si>
    <t>"stávající požerák vč. ubourání základu - viz. D.2." 17,1</t>
  </si>
  <si>
    <t>39</t>
  </si>
  <si>
    <t>960211251</t>
  </si>
  <si>
    <t>Bourání vodních staveb zděných z kamene nebo z cihel, z vodní hladiny</t>
  </si>
  <si>
    <t>-990723558</t>
  </si>
  <si>
    <t>Bourání konstrukcí vodních staveb z hladiny, s naložením vybouraných hmot a suti na dopravní prostředek nebo s odklizením na hromady do vzdálenosti 20 m zděných z kamene nebo z cihel</t>
  </si>
  <si>
    <t>"stávající výtok. čelo - viz. D.2." 2,7</t>
  </si>
  <si>
    <t>40</t>
  </si>
  <si>
    <t>961065212</t>
  </si>
  <si>
    <t>Bourání mostních opěr ze dřeva tvrdého základů</t>
  </si>
  <si>
    <t>-2044358968</t>
  </si>
  <si>
    <t>Bourání mostních konstrukcí základů opěr dřevěných a pažení opěr ze dřeva tvrdého</t>
  </si>
  <si>
    <t xml:space="preserve">Poznámka k souboru cen: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</si>
  <si>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"dřevěné prvky stávajícího výtok. čela - viz. D.2." 0,5</t>
  </si>
  <si>
    <t>41</t>
  </si>
  <si>
    <t>985323211</t>
  </si>
  <si>
    <t>Spojovací můstek reprofilovaného betonu na epoxidové bázi tl 1 mm</t>
  </si>
  <si>
    <t>-1533482446</t>
  </si>
  <si>
    <t>Spojovací můstek reprofilovaného betonu na epoxidové bázi, tloušťky 1 mm</t>
  </si>
  <si>
    <t>42</t>
  </si>
  <si>
    <t>985323912</t>
  </si>
  <si>
    <t>Příplatek k cenám spojovacího můstku za plochu do 10 m2 jednotlivě</t>
  </si>
  <si>
    <t>412373709</t>
  </si>
  <si>
    <t>Spojovací můstek reprofilovaného betonu Příplatek k cenám za plochu do 10 m2 jednotlivě</t>
  </si>
  <si>
    <t>997</t>
  </si>
  <si>
    <t>Přesun sutě</t>
  </si>
  <si>
    <t>43</t>
  </si>
  <si>
    <t>997013801</t>
  </si>
  <si>
    <t>Poplatek za uložení stavebního betonového odpadu na skládce (skládkovné)</t>
  </si>
  <si>
    <t>-2127556033</t>
  </si>
  <si>
    <t>Poplatek za uložení stavebního odpadu na skládce (skládkovné) betonového</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</si>
  <si>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</si>
  <si>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"stávající výpustné potrubí a požerák " 87,358</t>
  </si>
  <si>
    <t>44</t>
  </si>
  <si>
    <t>997013811</t>
  </si>
  <si>
    <t>Poplatek za uložení stavebního dřevěného odpadu na skládce (skládkovné)</t>
  </si>
  <si>
    <t>-769390235</t>
  </si>
  <si>
    <t>Poplatek za uložení stavebního odpadu na skládce (skládkovné) dřevěného</t>
  </si>
  <si>
    <t>"dřevěné prvky stávajícího výtok. čela" 0,386</t>
  </si>
  <si>
    <t>45</t>
  </si>
  <si>
    <t>997221855</t>
  </si>
  <si>
    <t>Poplatek za uložení odpadu z kameniva na skládce (skládkovné)</t>
  </si>
  <si>
    <t>-145140044</t>
  </si>
  <si>
    <t>Poplatek za uložení stavebního odpadu na skládce (skládkovné) z kameniva</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</si>
  <si>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</si>
  <si>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"stávající výtok. čelo" 7,155</t>
  </si>
  <si>
    <t>46</t>
  </si>
  <si>
    <t>997321511</t>
  </si>
  <si>
    <t>Vodorovná doprava suti a vybouraných hmot po suchu do 1 km</t>
  </si>
  <si>
    <t>-532700359</t>
  </si>
  <si>
    <t>Vodorovná doprava suti a vybouraných hmot bez naložení, s vyložením a hrubým urovnáním po suchu, na vzdálenost do 1 km</t>
  </si>
  <si>
    <t xml:space="preserve">Poznámka k souboru cen:
1. Ceny jsou určeny: a) pro další manipulaci s vybouranými hmotami a sutí až na místo definitivního uložení na vzdálenost od těžiště nakládky do těžiště vykládky, pokud není dále stanoveno jinak, b) při dopravě po vodě na vodorovnou vzdálenost přemístění určenou od přilehlé průsečnice původního terénu (původní břehové plochy) s hladinou vody k těžišti hromady nebo dopravního prostředku po nejhospodárnější dopravní trase. c) i pro další manipulaci s ocelovými hradidly, porostem, bahnem, sutí a vybouranými hmotami, u nichž základní manipulace je započtena v cenách části C01 - Udržování a opravy konstrukcí. 2. Cenu 997 32-1611 nelze použít pro první naložení na dopravní prostředek; náklady na toto naložení jsou započteny v cenách 467 95-10 Odstranění prahu, 960 . . -12 Bourání konstrukcí vodních staveb a 978 02-71 Odstranění poškozených cementových omítek. 3. V cenách jsou započteny i náklady a) při vodorovné dopravě po suchu na přepravu za ztížených provozních podmínek, b) při vodorovné dopravě po vodě na vyložení na hromady na suchu nebo na přeložení na dopravní prostředek na suchu do 15 m vodorovně a současně do 4 m svisle, c) při nakládání nebo překládání na dopravu do 15 m vodorovně a současně do 4 m svisle. 4. V cenách nejsou započteny náklady na uložení suti a vybouraných hmot do násypu nebo na skládku; tyto práce se oceňují cenami katalogu 800-1 Zemní práce. </t>
  </si>
  <si>
    <t>47</t>
  </si>
  <si>
    <t>997321519</t>
  </si>
  <si>
    <t>Příplatek ZKD 1km vodorovné dopravy suti a vybouraných hmot po suchu</t>
  </si>
  <si>
    <t>-390686591</t>
  </si>
  <si>
    <t>Vodorovná doprava suti a vybouraných hmot bez naložení, s vyložením a hrubým urovnáním po suchu, na vzdálenost Příplatek k cenám za každý další i započatý 1 km přes 1 km</t>
  </si>
  <si>
    <t>2*94,898</t>
  </si>
  <si>
    <t>998</t>
  </si>
  <si>
    <t>Přesun hmot</t>
  </si>
  <si>
    <t>48</t>
  </si>
  <si>
    <t>998324011</t>
  </si>
  <si>
    <t>Přesun hmot pro objekty související se sypanými hrázemi a vodní elektrárny</t>
  </si>
  <si>
    <t>478405191</t>
  </si>
  <si>
    <t>Přesun hmot pro objekty budované v souvislosti se sypanými hrázemi a vodní elektrárny dopravní vzdálenost do 500 m</t>
  </si>
  <si>
    <t xml:space="preserve">Poznámka k souboru cen:
1. Ceny jsou určeny pro jakoukoliv konstrukčně-materiálovou charakteristiku. </t>
  </si>
  <si>
    <t>PSV</t>
  </si>
  <si>
    <t>Práce a dodávky PSV</t>
  </si>
  <si>
    <t>767</t>
  </si>
  <si>
    <t>Konstrukce zámečnické</t>
  </si>
  <si>
    <t>49</t>
  </si>
  <si>
    <t>767590110</t>
  </si>
  <si>
    <t>Montáž podlahového roštu svařovaného</t>
  </si>
  <si>
    <t>kg</t>
  </si>
  <si>
    <t>1315632505</t>
  </si>
  <si>
    <t>Montáž podlahových konstrukcí podlahových roštů, podlah připevněných svařováním</t>
  </si>
  <si>
    <t>50</t>
  </si>
  <si>
    <t>553470570</t>
  </si>
  <si>
    <t>rošt podlahový svařovaný PZN velikost 30/3 mm 1000 x 1000 mm</t>
  </si>
  <si>
    <t>-1335252348</t>
  </si>
  <si>
    <t>rošt podlahový svařovaný žárově zinkovaný velikost 30/3 mm 1000 x 1000 mm</t>
  </si>
  <si>
    <t>51</t>
  </si>
  <si>
    <t>767995113</t>
  </si>
  <si>
    <t>Montáž atypických zámečnických konstrukcí hmotnosti do 20 kg</t>
  </si>
  <si>
    <t>-1747520573</t>
  </si>
  <si>
    <t>Montáž ostatních atypických zámečnických konstrukcí hmotnosti přes 10 do 20 kg</t>
  </si>
  <si>
    <t xml:space="preserve">Poznámka k souboru cen:
1. Určení cen se řídí hmotností jednotlivě montovaného dílu konstrukce. </t>
  </si>
  <si>
    <t>"česle - viz. D.2.9." 4,57+2,64+11,84</t>
  </si>
  <si>
    <t>52</t>
  </si>
  <si>
    <t>55399032</t>
  </si>
  <si>
    <t>Ocelové česle 0,83x0,68 m žárově pozinkované + epoxidový nátěr dvouvrstvý</t>
  </si>
  <si>
    <t>kpl</t>
  </si>
  <si>
    <t>-1126514371</t>
  </si>
  <si>
    <t>53</t>
  </si>
  <si>
    <t>767995114</t>
  </si>
  <si>
    <t>Montáž atypických zámečnických konstrukcí hmotnosti do 50 kg</t>
  </si>
  <si>
    <t>665511619</t>
  </si>
  <si>
    <t>Montáž ostatních atypických zámečnických konstrukcí hmotnosti přes 20 do 50 kg</t>
  </si>
  <si>
    <t>"škrcení - viz. D.2.7." 0,5*98,6</t>
  </si>
  <si>
    <t>"poklop požeráku - viz. D.2.8." 1,2*0,9*40,0+0,1*3,77</t>
  </si>
  <si>
    <t>"branka lávky - viz. D.2.10." 34,7</t>
  </si>
  <si>
    <t>54</t>
  </si>
  <si>
    <t>55299038</t>
  </si>
  <si>
    <t>Poklop požeráku z nerezového plechu tl. 5 mm uzamykatelný 1,2 x 0,9 m</t>
  </si>
  <si>
    <t>1700549214</t>
  </si>
  <si>
    <t>55</t>
  </si>
  <si>
    <t>14399016</t>
  </si>
  <si>
    <t>Trubka ocelová podélně svařovaná hladká D 508/8,0 mm</t>
  </si>
  <si>
    <t>995799081</t>
  </si>
  <si>
    <t>56</t>
  </si>
  <si>
    <t>55399063</t>
  </si>
  <si>
    <t>Ocelová branka 0,95 x 1,01 m žárově pozinkovaná + epoxidový nátěr dvouvrstvý (vč. pantů, kliky a zámku)</t>
  </si>
  <si>
    <t>617230661</t>
  </si>
  <si>
    <t>57</t>
  </si>
  <si>
    <t>767995115</t>
  </si>
  <si>
    <t>Montáž atypických zámečnických konstrukcí hmotnosti do 100 kg</t>
  </si>
  <si>
    <t>-1424263255</t>
  </si>
  <si>
    <t>Montáž ostatních atypických zámečnických konstrukcí hmotnosti přes 50 do 100 kg</t>
  </si>
  <si>
    <t>"nosná kce lávky (2xI160) - viz. D.2.10." 179,0</t>
  </si>
  <si>
    <t>"zábradlí lávky - viz. D.2.10." 38,1+36,58+39,62</t>
  </si>
  <si>
    <t>"přichycení lávky k požeráku - viz. D.2." 1,1*59,93</t>
  </si>
  <si>
    <t>58</t>
  </si>
  <si>
    <t>130107180</t>
  </si>
  <si>
    <t>ocel profilová IPN, v jakosti 11 375, h=160 mm</t>
  </si>
  <si>
    <t>1793275373</t>
  </si>
  <si>
    <t>Poznámka k položce:
Hmotnost: 17,90 kg/m</t>
  </si>
  <si>
    <t>179,0*1,08*0,001</t>
  </si>
  <si>
    <t>59</t>
  </si>
  <si>
    <t>55399088</t>
  </si>
  <si>
    <t>Ocelové zábradlí z čtvercových trubek Jackl č. 50, v. 1,1 m, dl. 5,0 m žárově pozinkované + nátěr</t>
  </si>
  <si>
    <t>1064647319</t>
  </si>
  <si>
    <t>60</t>
  </si>
  <si>
    <t>130104500</t>
  </si>
  <si>
    <t>úhelník ocelový rovnostranný, v jakosti 11 375, 200 x 200 x 20 mm</t>
  </si>
  <si>
    <t>114588288</t>
  </si>
  <si>
    <t>Poznámka k položce:
Hmotnost: 59,93 kg/m</t>
  </si>
  <si>
    <t>65,92*1,08*0,001</t>
  </si>
  <si>
    <t>61</t>
  </si>
  <si>
    <t>767999003</t>
  </si>
  <si>
    <t>Žárové pozinkování</t>
  </si>
  <si>
    <t>-777247645</t>
  </si>
  <si>
    <t>"nosná kce lávky (2xI160)" 179,0</t>
  </si>
  <si>
    <t>"přichycení lávky k požeráku" 65,9</t>
  </si>
  <si>
    <t>62</t>
  </si>
  <si>
    <t>998767101</t>
  </si>
  <si>
    <t>Přesun hmot tonážní pro zámečnické konstrukce v objektech v do 6 m</t>
  </si>
  <si>
    <t>1549343791</t>
  </si>
  <si>
    <t>Přesun hmot pro zámečnické konstrukce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</si>
  <si>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</si>
  <si>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</si>
  <si>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</si>
  <si>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63</t>
  </si>
  <si>
    <t>783334201</t>
  </si>
  <si>
    <t>Základní antikorozní jednonásobný epoxidový nátěr zámečnických konstrukcí</t>
  </si>
  <si>
    <t>-376752091</t>
  </si>
  <si>
    <t>Základní antikorozní nátěr zámečnických konstrukcí jednonásobný syntetický epoxidový</t>
  </si>
  <si>
    <t>"I160 + L200" 2*5,0*0,623+1,1*0,787</t>
  </si>
  <si>
    <t>64</t>
  </si>
  <si>
    <t>783337101</t>
  </si>
  <si>
    <t>Krycí jednonásobný epoxidový nátěr zámečnických konstrukcí</t>
  </si>
  <si>
    <t>259279821</t>
  </si>
  <si>
    <t>Krycí nátěr (email) zámečnických konstrukcí jednonásobný syntetický epoxidový</t>
  </si>
  <si>
    <t>SO-02 - Bezpečnostní přeliv</t>
  </si>
  <si>
    <t>114203104</t>
  </si>
  <si>
    <t>Rozebrání záhozů a rovnanin na sucho</t>
  </si>
  <si>
    <t>-1893098784</t>
  </si>
  <si>
    <t>Rozebrání dlažeb nebo záhozů s naložením na dopravní prostředek záhozů, rovnanin a soustřeďovacích staveb provedených na sucho</t>
  </si>
  <si>
    <t xml:space="preserve">Poznámka k souboru cen: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</si>
  <si>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"viz. D.2." 4,9</t>
  </si>
  <si>
    <t>-1237176743</t>
  </si>
  <si>
    <t>"přeliv - viz. D.2.4." 14,4*5,6*2,5</t>
  </si>
  <si>
    <t>"odpočet bourání" -(16,4+4,9)</t>
  </si>
  <si>
    <t>-1731303293</t>
  </si>
  <si>
    <t>"přebytečná zemina" 53,1</t>
  </si>
  <si>
    <t>162501152</t>
  </si>
  <si>
    <t>Vodorovné přemístění do 3000 m výkopku/sypaniny z horniny tř. 5 až 7</t>
  </si>
  <si>
    <t>1411057532</t>
  </si>
  <si>
    <t>Vodorovné přemístění výkopku nebo sypaniny po suchu na obvyklém dopravním prostředku, bez naložení výkopku, avšak se složením bez rozhrnutí z horniny tř. 5 až 7 na vzdálenost přes 2 500 do 3 000 m</t>
  </si>
  <si>
    <t>"kámen z opevnění" 4,9</t>
  </si>
  <si>
    <t>167101102</t>
  </si>
  <si>
    <t>Nakládání výkopku z hornin tř. 1 až 4 přes 100 m3</t>
  </si>
  <si>
    <t>-521185539</t>
  </si>
  <si>
    <t>Nakládání, skládání a překládání neulehlého výkopku nebo sypaniny nakládání, množství přes 100 m3, z hornin tř. 1 až 4</t>
  </si>
  <si>
    <t>"přebytečná zemina" 180,3-127,2</t>
  </si>
  <si>
    <t>-589625210</t>
  </si>
  <si>
    <t>"zemina na zásyp" 127,2</t>
  </si>
  <si>
    <t>-99032459</t>
  </si>
  <si>
    <t>-897356454</t>
  </si>
  <si>
    <t>1252905747</t>
  </si>
  <si>
    <t>"přeliv - viz. D.2.4." 11,4*(0,8*1,4*2+2,7*1,8)+2*1,5*(0,8*2,5*2+2,7*2,5)+2*5,6*0,5*2,5</t>
  </si>
  <si>
    <t>273313711</t>
  </si>
  <si>
    <t>Základové desky z betonu tř. C 20/25 XC1, XA2</t>
  </si>
  <si>
    <t>-787803680</t>
  </si>
  <si>
    <t>Základy z betonu prostého desky z betonu kamenem neprokládaného tř. C 20/25</t>
  </si>
  <si>
    <t>"viz. D.2.4." 13,6*1,1*0,1*2</t>
  </si>
  <si>
    <t>-147392896</t>
  </si>
  <si>
    <t>"viz. D.2.4." (13,6+1,1)*2*0,1*2</t>
  </si>
  <si>
    <t>273351216</t>
  </si>
  <si>
    <t>Odstranění bednění stěn základových desek</t>
  </si>
  <si>
    <t>-2048180058</t>
  </si>
  <si>
    <t>Bednění základových stěn desek svislé nebo šikmé (odkloněné), půdorysně přímé nebo zalomené ve volných nebo zapažených jámách, rýhách, šachtách, včetně případných vzpěr odstranění</t>
  </si>
  <si>
    <t>321321116</t>
  </si>
  <si>
    <t>Konstrukce vodních staveb ze ŽB mrazuvzdorného tř. C 30/37 XC4, XF1, XA2</t>
  </si>
  <si>
    <t>-1046089384</t>
  </si>
  <si>
    <t>Konstrukce z betonu vodních staveb přehrad, jezů a plavebních komor, spodní stavby vodních elektráren, jader přehrad, odběrných věží a výpustných zařízení, opěrných zdí, šachet, šachtic a ostatních konstrukcí železového pro prostředí s mrazovými cykly tř. C 30/37</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</si>
  <si>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Objem se stanoví v m3 betonové konstrukce; objem dutin jednotlivě do 0,20 m3 se od celkového objemu neodečítá. </t>
  </si>
  <si>
    <t>"prahy BP - viz. D.2.4." 13,5*0,7*2,0*2</t>
  </si>
  <si>
    <t>321351010</t>
  </si>
  <si>
    <t>Bednění konstrukcí vodních staveb rovinné - zřízení</t>
  </si>
  <si>
    <t>1044054117</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</si>
  <si>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</si>
  <si>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</si>
  <si>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"prahy BP - viz. D.2.4." (13,5+0,9)*2*2,0*2</t>
  </si>
  <si>
    <t>321352010</t>
  </si>
  <si>
    <t>Bednění konstrukcí vodních staveb rovinné - odstranění</t>
  </si>
  <si>
    <t>1571428795</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</si>
  <si>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</si>
  <si>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321368211</t>
  </si>
  <si>
    <t>Výztuž železobetonových konstrukcí vodních staveb ze svařovaných sítí</t>
  </si>
  <si>
    <t>-707200864</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</si>
  <si>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</si>
  <si>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</si>
  <si>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"prahy BP - viz. D.2.4." 119,0*5,0*0,001</t>
  </si>
  <si>
    <t>451311511R</t>
  </si>
  <si>
    <t>Podklad pro dlažbu z betonu prostého mrazuvzdorného tř. C 30/37 XC4, XF1, XA2 vrstva tl do 100 mm</t>
  </si>
  <si>
    <t>1458716305</t>
  </si>
  <si>
    <t>Podklad z prostého betonu pod dlažbu pro prostředí s mrazovými cykly, ve vrstvě tl. do 100 mm</t>
  </si>
  <si>
    <t>463212111</t>
  </si>
  <si>
    <t>Rovnanina z lomového kamene upraveného s vyklínováním spár úlomky kamene</t>
  </si>
  <si>
    <t>1995818742</t>
  </si>
  <si>
    <t>Rovnanina z lomového kamene upraveného, tříděného jakékoliv tloušťky rovnaniny s vyklínováním spár a dutin úlomky kamene</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</si>
  <si>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</si>
  <si>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Poznámka k položce:
80% kamene 80 kg + 20% menší frakce</t>
  </si>
  <si>
    <t>"viz. D.2.4." 34,0*0,5</t>
  </si>
  <si>
    <t>465513127</t>
  </si>
  <si>
    <t>Dlažba z lomového kamene na cementovou maltu s vyspárováním tl 200 mm</t>
  </si>
  <si>
    <t>672550989</t>
  </si>
  <si>
    <t>Dlažba z lomového kamene lomařsky upraveného na cementovou maltu, s vyspárováním cementovou maltou, tl. kamene 200 mm</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</si>
  <si>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</si>
  <si>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"viz. D.2.4." 34,6</t>
  </si>
  <si>
    <t>-549931651</t>
  </si>
  <si>
    <t>"prahy BP - viz. D.2.4." 0,7*2,0*2</t>
  </si>
  <si>
    <t>931994106</t>
  </si>
  <si>
    <t>Těsnění dilatační spáry betonové konstrukce vnitřním těsnicím pásem</t>
  </si>
  <si>
    <t>141001148</t>
  </si>
  <si>
    <t>Těsnění spáry betonové konstrukce pásy, profily, tmely těsnicím pásem vnitřním, spáry dilatační</t>
  </si>
  <si>
    <t>"prahy BP - viz. D.2.4." 2,0*2</t>
  </si>
  <si>
    <t>960321271</t>
  </si>
  <si>
    <t>Bourání vodních staveb ze železobetonu, z vodní hladiny</t>
  </si>
  <si>
    <t>685880876</t>
  </si>
  <si>
    <t>Bourání konstrukcí vodních staveb z hladiny, s naložením vybouraných hmot a suti na dopravní prostředek nebo s odklizením na hromady do vzdálenosti 20 m ze železobetonu</t>
  </si>
  <si>
    <t>"stávající přeliv - viz. D.2." 16,4</t>
  </si>
  <si>
    <t>997013802</t>
  </si>
  <si>
    <t>Poplatek za uložení stavebního železobetonového odpadu na skládce (skládkovné)</t>
  </si>
  <si>
    <t>1484341662</t>
  </si>
  <si>
    <t>Poplatek za uložení stavebního odpadu na skládce (skládkovné) železobetonového</t>
  </si>
  <si>
    <t>-307399162</t>
  </si>
  <si>
    <t>"kámen z opevnění" 4,9*2,160</t>
  </si>
  <si>
    <t>-1971618249</t>
  </si>
  <si>
    <t>-1904286430</t>
  </si>
  <si>
    <t>2*46,740</t>
  </si>
  <si>
    <t>-408504037</t>
  </si>
  <si>
    <t>SO-03 - Úprava hráze</t>
  </si>
  <si>
    <t>122201102</t>
  </si>
  <si>
    <t>Odkopávky a prokopávky nezapažené v hornině tř. 3 objem do 1000 m3</t>
  </si>
  <si>
    <t>-552986544</t>
  </si>
  <si>
    <t>Odkopávky a prokopávky nezapažené s přehozením výkopku na vzdálenost do 3 m nebo s naložením na dopravní prostředek v hornině tř. 3 přes 100 do 1 000 m3</t>
  </si>
  <si>
    <t>"viz. D.2.3." 260,0</t>
  </si>
  <si>
    <t>"odpočet rýhy" -56,4</t>
  </si>
  <si>
    <t>-1317370736</t>
  </si>
  <si>
    <t>"pro patku - viz. část př. řezů D.2.2." 94,0*1,2*0,5</t>
  </si>
  <si>
    <t>162201102</t>
  </si>
  <si>
    <t>Vodorovné přemístění do 50 m výkopku/sypaniny z horniny tř. 1 až 4</t>
  </si>
  <si>
    <t>994005939</t>
  </si>
  <si>
    <t>Vodorovné přemístění výkopku nebo sypaniny po suchu na obvyklém dopravním prostředku, bez naložení výkopku, avšak se složením bez rozhrnutí z horniny tř. 1 až 4 na vzdálenost přes 20 do 50 m</t>
  </si>
  <si>
    <t>"zemina na dorovnání koruny hráze" 26,0</t>
  </si>
  <si>
    <t>1891885146</t>
  </si>
  <si>
    <t>"přebytečná zemina" 203,6+56,4-26,0</t>
  </si>
  <si>
    <t>171103202</t>
  </si>
  <si>
    <t>Uložení sypanin z horniny tř. 1 až 4 do hrází nádrží se zhutněním 100 % PS C s příměsí jílu do 50 %</t>
  </si>
  <si>
    <t>314595635</t>
  </si>
  <si>
    <t>Uložení netříděných sypanin z hornin tř. 1 až 4 do zemních hrází pro jakoukoliv šířku koruny přehradních a jiných vodních nádrží se zhutněním do 100 % PS - koef. C s příměsí jílové hlíny přes 20 do 50 % objemu</t>
  </si>
  <si>
    <t xml:space="preserve">Poznámka k souboru cen:
1. Ceny 10-3201 až -3291 lze použít i pro: a) uložení sypanin do zemních hrází přívodních kanálů, inundačních nebo ochranných s předepsaným zhutněním, jsou-li tyto hráze navrhovány dle ČSN 73 6824 Malé vodní nádrže; b) uložení do zemních hrází rybníků (obor KSO 832 16). 2. Ceny nelze použít pro rozšíření návodního nebo vzdušného líce zemních hrází, jehož šířka je menší než 3 m; toto rozšíření se ocení cenou 172 10-3102 Zřízení těsnícího jádra nebo šířky těsnící vrstvy přes 1 do 3 m. </t>
  </si>
  <si>
    <t>"dorovnání koruny hráze - viz. D.2." 130,0*0,2</t>
  </si>
  <si>
    <t>-1616187164</t>
  </si>
  <si>
    <t>1992972374</t>
  </si>
  <si>
    <t>"přebytečná zemina" 234,0</t>
  </si>
  <si>
    <t>1437858692</t>
  </si>
  <si>
    <t>"přebytečná zemina" 234,0*1,8</t>
  </si>
  <si>
    <t>181951102</t>
  </si>
  <si>
    <t>Úprava pláně v hornině tř. 1 až 4 se zhutněním</t>
  </si>
  <si>
    <t>-198564703</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</si>
  <si>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</si>
  <si>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</si>
  <si>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"dorovnání koruny hráze - viz. D.2." 130,0</t>
  </si>
  <si>
    <t>-284671122</t>
  </si>
  <si>
    <t>"viz. D.2.3." 858,0*0,5</t>
  </si>
  <si>
    <t>1251374525</t>
  </si>
  <si>
    <t>"stávající opevnění (vegetační tvárnice) - viz. D.2." 44,5</t>
  </si>
  <si>
    <t>-1531434950</t>
  </si>
  <si>
    <t>"stávající opevnění (kam. práh podpírající veget. tvárnice) - viz. D.2." 6,5</t>
  </si>
  <si>
    <t>-1327914892</t>
  </si>
  <si>
    <t>"stávající opevnění (vegetační tvárnice) " 108,892</t>
  </si>
  <si>
    <t>-1160947469</t>
  </si>
  <si>
    <t>"stávající opevnění (kam. práh podpírající veget. tvárnice)" 17,225</t>
  </si>
  <si>
    <t>-186987139</t>
  </si>
  <si>
    <t>-998316068</t>
  </si>
  <si>
    <t>2*126,117</t>
  </si>
  <si>
    <t>998332011</t>
  </si>
  <si>
    <t>Přesun hmot pro úpravy vodních toků a kanály</t>
  </si>
  <si>
    <t>-1323535950</t>
  </si>
  <si>
    <t>Přesun hmot pro úpravy vodních toků a kanály, hráze rybníků apod. dopravní vzdálenost do 500 m</t>
  </si>
  <si>
    <t>VON - Vedlejší a ostatní náklady</t>
  </si>
  <si>
    <t>Povodí Labe, státní podnik, H. Králové</t>
  </si>
  <si>
    <t>VRN - Vedlejší rozpočtové náklady</t>
  </si>
  <si>
    <t xml:space="preserve">    VRN2 - Vedlejší náklady</t>
  </si>
  <si>
    <t xml:space="preserve">    VRN9 - Ostatní náklady</t>
  </si>
  <si>
    <t>VRN</t>
  </si>
  <si>
    <t>Vedlejší rozpočtové náklady</t>
  </si>
  <si>
    <t>VRN2</t>
  </si>
  <si>
    <t>Vedlejší náklady</t>
  </si>
  <si>
    <t>031002000</t>
  </si>
  <si>
    <t>Zařízení staveniště</t>
  </si>
  <si>
    <t>1024</t>
  </si>
  <si>
    <t>-1886255009</t>
  </si>
  <si>
    <t xml:space="preserve">Poznámka k položce:
- zajištění místnosti pro TDI v ZS vč. jejího vybavení
- zajištění ohlášení všech staveb zařízení staveniště dle § 104 odst. (2) zákona č. 183/2006 Sb.
- zajištění oplocení prostoru ZS, jeho napojení na inž. sítě
- zajištění následné likvidace všech objektů ZS včetně  při
pojení na sítě
- zajištění zřízení a odstranění dočasných komunikací, sjezdů a nájezdů pro realizaci stavby 
- zajištění zřízení a odstranění mezideponie pro uložení sedimentu
- zajištění ostrahy stavby a staveniště po dobu realizace stavby
- zajištění podmínek pro použití přístupových komunikací dotčených stavbou s příslušnými vlastníky či správci a zajištění jejich splnění
- zřízení čistících zón před výjezdem z obvodu staveniště
- provedení takových opatření, aby plochy obvodu staveniště nebyly znečištěny ropnými látkami a jinými podobnými produkty
- provedení takových opatření, aby nebyly překročeny limity prašnosti a hlučnosti dané obecně závaznou vyhláškou
- zajištění péče o nepředané objekty a konstrukce stavby, jejich ošetřování a zimní opatření
- zajištění ochrany veškeré zeleně v prostoru staveniště a v jeho bezprostřední blízkosti pro poškození během realizace stavby
</t>
  </si>
  <si>
    <t>031002002</t>
  </si>
  <si>
    <t>Zajištění dopravně inženýrských opatření</t>
  </si>
  <si>
    <t>-1776018360</t>
  </si>
  <si>
    <t xml:space="preserve">Poznámka k položce:
- zajištění dopravně inženýrských opatření
- zajištění zřízení a likvidace dopravního značení včetně případné světelné signalizace
- zajištění vydání dopravně inženýrského rozhodnutí
</t>
  </si>
  <si>
    <t>VRN9</t>
  </si>
  <si>
    <t>Ostatní náklady</t>
  </si>
  <si>
    <t>090001000</t>
  </si>
  <si>
    <t>Zajištění veškerých geodetických prací souvisejících s realizací díla vč. vytýčení parcel</t>
  </si>
  <si>
    <t>1770051848</t>
  </si>
  <si>
    <t>091003000</t>
  </si>
  <si>
    <t xml:space="preserve">Vypracování geodetického zaměření skutečného stavu </t>
  </si>
  <si>
    <t>-1891469386</t>
  </si>
  <si>
    <t>091204000</t>
  </si>
  <si>
    <t>Vypracování  projektu skutečného provedení díla</t>
  </si>
  <si>
    <t>ks</t>
  </si>
  <si>
    <t>-378625904</t>
  </si>
  <si>
    <t>091404000</t>
  </si>
  <si>
    <t>Zajištění veškerých předepsaných rozborů, atestů, zkoušek a revizí dle příslušných norem</t>
  </si>
  <si>
    <t>1213016086</t>
  </si>
  <si>
    <t>Poznámka k položce:
Zajištění veškerých předepsaných rozborů, atestů, zkoušek a revizí dle příslušných norem a dalších předpisů a nařízení platných v ČR, kterými bude prokázáno dosažení předepsané kvality a parametrů dokončeného díla (vč. zkoušek hutnění hráze).</t>
  </si>
  <si>
    <t>091704000</t>
  </si>
  <si>
    <t xml:space="preserve">Vypracování Plánu opatření pro případ havárie
</t>
  </si>
  <si>
    <t>194124890</t>
  </si>
  <si>
    <t xml:space="preserve">Poznámka k položce:
Zhotovitelem vypracovaný Plán opatření pro případ úniku závadných látek (např. ropné produkty, cementové výluhy, odpadní vody z těsnících clon,atd.)
</t>
  </si>
  <si>
    <t>091804000</t>
  </si>
  <si>
    <t xml:space="preserve">Zpracování povodňového plánu stavby dle §71 zákona č. 254/2001 Sb. včetně zajištění schválení příslušnými orgány správy a Povodím Labe, státní podnik
</t>
  </si>
  <si>
    <t>-1775984219</t>
  </si>
  <si>
    <t>091904001</t>
  </si>
  <si>
    <t>Zajištění obnovy asfaltové komunikace</t>
  </si>
  <si>
    <t>-687393349</t>
  </si>
  <si>
    <t xml:space="preserve">Zajištění obnovy asfaltové komunikace
</t>
  </si>
  <si>
    <t xml:space="preserve">Poznámka k položce:
oprava asfaltu 110 m2"
</t>
  </si>
  <si>
    <t>091904002</t>
  </si>
  <si>
    <t>Oprava nezpevněných ploch</t>
  </si>
  <si>
    <t>34572072</t>
  </si>
  <si>
    <t xml:space="preserve">Poznámka k položce:
pruh dl. 250 m, š. 3 m
</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</si>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</sst>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AE682"/>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8"/>
      <color theme="10"/>
      <name val="Trebuchet MS"/>
      <family val="2"/>
    </font>
    <font>
      <sz val="18"/>
      <color theme="10"/>
      <name val="Wingdings 2"/>
      <family val="1"/>
    </font>
    <font>
      <sz val="10"/>
      <color rgb="FF960000"/>
      <name val="Trebuchet MS"/>
      <family val="2"/>
    </font>
    <font>
      <sz val="10"/>
      <name val="Trebuchet MS"/>
      <family val="2"/>
    </font>
    <font>
      <u val="single"/>
      <sz val="10"/>
      <color theme="10"/>
      <name val="Trebuchet MS"/>
      <family val="2"/>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3" fillId="0" borderId="0" applyNumberFormat="0" applyFill="0" applyBorder="0">
      <alignment/>
      <protection locked="0"/>
    </xf>
    <xf numFmtId="0" fontId="0" fillId="0" borderId="0">
      <alignment/>
      <protection locked="0"/>
    </xf>
  </cellStyleXfs>
  <cellXfs count="36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2" borderId="0" xfId="0" applyFont="1" applyFill="1" applyAlignment="1">
      <alignment horizontal="left" vertical="center"/>
    </xf>
    <xf numFmtId="0" fontId="0" fillId="2" borderId="0" xfId="0" applyFill="1"/>
    <xf numFmtId="0" fontId="10"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1" fillId="0" borderId="0" xfId="0" applyFont="1" applyBorder="1" applyAlignment="1" applyProtection="1">
      <alignment horizontal="left" vertical="center"/>
      <protection/>
    </xf>
    <xf numFmtId="0" fontId="0" fillId="0" borderId="5" xfId="0" applyBorder="1" applyProtection="1">
      <protection/>
    </xf>
    <xf numFmtId="0" fontId="12" fillId="0" borderId="0" xfId="0" applyFont="1" applyAlignment="1">
      <alignment horizontal="left" vertical="center"/>
    </xf>
    <xf numFmtId="0" fontId="13" fillId="0" borderId="0" xfId="0" applyFont="1" applyAlignment="1">
      <alignment horizontal="left" vertical="center"/>
    </xf>
    <xf numFmtId="0" fontId="14"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4"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6"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1"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4"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pplyProtection="1">
      <alignment vertical="center"/>
      <protection/>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7" xfId="0" applyFont="1" applyFill="1" applyBorder="1" applyAlignment="1" applyProtection="1">
      <alignment horizontal="center" vertical="center"/>
      <protection/>
    </xf>
    <xf numFmtId="0" fontId="14" fillId="0" borderId="18" xfId="0" applyFont="1" applyBorder="1" applyAlignment="1" applyProtection="1">
      <alignment horizontal="center" vertical="center" wrapText="1"/>
      <protection/>
    </xf>
    <xf numFmtId="0" fontId="14" fillId="0" borderId="19" xfId="0" applyFont="1" applyBorder="1" applyAlignment="1" applyProtection="1">
      <alignment horizontal="center" vertical="center" wrapText="1"/>
      <protection/>
    </xf>
    <xf numFmtId="0" fontId="14" fillId="0" borderId="20" xfId="0" applyFont="1" applyBorder="1" applyAlignment="1" applyProtection="1">
      <alignment horizontal="center" vertical="center" wrapText="1"/>
      <protection/>
    </xf>
    <xf numFmtId="0" fontId="0" fillId="0" borderId="21"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19" fillId="0" borderId="0" xfId="0" applyFont="1" applyAlignment="1" applyProtection="1">
      <alignment horizontal="left" vertical="center"/>
      <protection/>
    </xf>
    <xf numFmtId="0" fontId="19" fillId="0" borderId="0" xfId="0" applyFont="1" applyAlignment="1" applyProtection="1">
      <alignment vertical="center"/>
      <protection/>
    </xf>
    <xf numFmtId="0" fontId="4" fillId="0" borderId="0" xfId="0" applyFont="1" applyAlignment="1" applyProtection="1">
      <alignment horizontal="center" vertical="center"/>
      <protection/>
    </xf>
    <xf numFmtId="4" fontId="18" fillId="0" borderId="16" xfId="0" applyNumberFormat="1" applyFont="1" applyBorder="1" applyAlignment="1" applyProtection="1">
      <alignment vertical="center"/>
      <protection/>
    </xf>
    <xf numFmtId="4" fontId="18" fillId="0" borderId="0" xfId="0" applyNumberFormat="1" applyFont="1" applyBorder="1" applyAlignment="1" applyProtection="1">
      <alignment vertical="center"/>
      <protection/>
    </xf>
    <xf numFmtId="166" fontId="18" fillId="0" borderId="0" xfId="0" applyNumberFormat="1" applyFont="1" applyBorder="1" applyAlignment="1" applyProtection="1">
      <alignment vertical="center"/>
      <protection/>
    </xf>
    <xf numFmtId="4" fontId="18" fillId="0" borderId="15" xfId="0" applyNumberFormat="1" applyFont="1" applyBorder="1" applyAlignment="1" applyProtection="1">
      <alignment vertical="center"/>
      <protection/>
    </xf>
    <xf numFmtId="0" fontId="4" fillId="0" borderId="0" xfId="0" applyFont="1" applyAlignment="1">
      <alignment horizontal="left" vertical="center"/>
    </xf>
    <xf numFmtId="0" fontId="20" fillId="0" borderId="0" xfId="0" applyFont="1" applyAlignment="1">
      <alignment horizontal="left" vertical="center"/>
    </xf>
    <xf numFmtId="0" fontId="5" fillId="0" borderId="4" xfId="0" applyFont="1" applyBorder="1" applyAlignment="1" applyProtection="1">
      <alignment vertical="center"/>
      <protection/>
    </xf>
    <xf numFmtId="0" fontId="21" fillId="0" borderId="0" xfId="0" applyFont="1" applyAlignment="1" applyProtection="1">
      <alignment vertical="center"/>
      <protection/>
    </xf>
    <xf numFmtId="0" fontId="22" fillId="0" borderId="0" xfId="0" applyFont="1" applyAlignment="1" applyProtection="1">
      <alignment vertical="center"/>
      <protection/>
    </xf>
    <xf numFmtId="0" fontId="23" fillId="0" borderId="0" xfId="0" applyFont="1" applyAlignment="1" applyProtection="1">
      <alignment horizontal="center" vertical="center"/>
      <protection/>
    </xf>
    <xf numFmtId="0" fontId="5" fillId="0" borderId="4" xfId="0" applyFont="1" applyBorder="1" applyAlignment="1">
      <alignment vertical="center"/>
    </xf>
    <xf numFmtId="4" fontId="24" fillId="0" borderId="16"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5" fillId="0" borderId="0" xfId="0" applyFont="1" applyAlignment="1">
      <alignment horizontal="left" vertical="center"/>
    </xf>
    <xf numFmtId="4" fontId="24" fillId="0" borderId="22" xfId="0" applyNumberFormat="1" applyFont="1" applyBorder="1" applyAlignment="1" applyProtection="1">
      <alignment vertical="center"/>
      <protection/>
    </xf>
    <xf numFmtId="4" fontId="24" fillId="0" borderId="23" xfId="0" applyNumberFormat="1" applyFont="1" applyBorder="1" applyAlignment="1" applyProtection="1">
      <alignment vertical="center"/>
      <protection/>
    </xf>
    <xf numFmtId="166" fontId="24" fillId="0" borderId="23" xfId="0" applyNumberFormat="1" applyFont="1" applyBorder="1" applyAlignment="1" applyProtection="1">
      <alignment vertical="center"/>
      <protection/>
    </xf>
    <xf numFmtId="4" fontId="24" fillId="0" borderId="24" xfId="0" applyNumberFormat="1" applyFont="1" applyBorder="1" applyAlignment="1" applyProtection="1">
      <alignment vertical="center"/>
      <protection/>
    </xf>
    <xf numFmtId="0" fontId="0" fillId="0" borderId="0" xfId="0" applyProtection="1">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4"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16" fillId="0" borderId="0" xfId="0" applyFont="1" applyBorder="1" applyAlignment="1" applyProtection="1">
      <alignment horizontal="left" vertical="center"/>
      <protection/>
    </xf>
    <xf numFmtId="4" fontId="19"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25"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4"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26" fillId="5" borderId="19"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19" fillId="0" borderId="0" xfId="0" applyNumberFormat="1" applyFont="1" applyAlignment="1" applyProtection="1">
      <alignment/>
      <protection/>
    </xf>
    <xf numFmtId="166" fontId="27" fillId="0" borderId="13" xfId="0" applyNumberFormat="1" applyFont="1" applyBorder="1" applyAlignment="1" applyProtection="1">
      <alignment/>
      <protection/>
    </xf>
    <xf numFmtId="166" fontId="27" fillId="0" borderId="14" xfId="0" applyNumberFormat="1" applyFont="1" applyBorder="1" applyAlignment="1" applyProtection="1">
      <alignment/>
      <protection/>
    </xf>
    <xf numFmtId="4" fontId="28"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6"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29" fillId="0" borderId="0" xfId="0" applyFont="1" applyAlignment="1" applyProtection="1">
      <alignment horizontal="left" vertical="center"/>
      <protection/>
    </xf>
    <xf numFmtId="0" fontId="30" fillId="0" borderId="0" xfId="0" applyFont="1" applyAlignment="1" applyProtection="1">
      <alignment horizontal="left" vertical="center" wrapText="1"/>
      <protection/>
    </xf>
    <xf numFmtId="0" fontId="29" fillId="0" borderId="0" xfId="0" applyFont="1" applyBorder="1" applyAlignment="1" applyProtection="1">
      <alignment horizontal="left" vertical="center"/>
      <protection/>
    </xf>
    <xf numFmtId="0" fontId="31" fillId="0" borderId="0" xfId="0" applyFont="1" applyBorder="1" applyAlignment="1" applyProtection="1">
      <alignment vertical="center" wrapText="1"/>
      <protection/>
    </xf>
    <xf numFmtId="0" fontId="31" fillId="0" borderId="0" xfId="0" applyFont="1" applyAlignment="1" applyProtection="1">
      <alignment vertical="center" wrapText="1"/>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6"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31" fillId="0" borderId="0" xfId="0" applyFont="1" applyAlignment="1" applyProtection="1">
      <alignment vertical="top" wrapText="1"/>
      <protection/>
    </xf>
    <xf numFmtId="0" fontId="32" fillId="0" borderId="27" xfId="0" applyFont="1" applyBorder="1" applyAlignment="1" applyProtection="1">
      <alignment horizontal="center" vertical="center"/>
      <protection/>
    </xf>
    <xf numFmtId="49" fontId="32" fillId="0" borderId="27" xfId="0" applyNumberFormat="1" applyFont="1" applyBorder="1" applyAlignment="1" applyProtection="1">
      <alignment horizontal="left" vertical="center" wrapText="1"/>
      <protection/>
    </xf>
    <xf numFmtId="0" fontId="32" fillId="0" borderId="27" xfId="0" applyFont="1" applyBorder="1" applyAlignment="1" applyProtection="1">
      <alignment horizontal="left" vertical="center" wrapText="1"/>
      <protection/>
    </xf>
    <xf numFmtId="0" fontId="32" fillId="0" borderId="27" xfId="0" applyFont="1" applyBorder="1" applyAlignment="1" applyProtection="1">
      <alignment horizontal="center" vertical="center" wrapText="1"/>
      <protection/>
    </xf>
    <xf numFmtId="167" fontId="32" fillId="0" borderId="27" xfId="0" applyNumberFormat="1" applyFont="1" applyBorder="1" applyAlignment="1" applyProtection="1">
      <alignment vertical="center"/>
      <protection/>
    </xf>
    <xf numFmtId="4" fontId="32" fillId="3" borderId="27" xfId="0" applyNumberFormat="1" applyFont="1" applyFill="1" applyBorder="1" applyAlignment="1" applyProtection="1">
      <alignment vertical="center"/>
      <protection locked="0"/>
    </xf>
    <xf numFmtId="4" fontId="32" fillId="0" borderId="27" xfId="0" applyNumberFormat="1" applyFont="1" applyBorder="1" applyAlignment="1" applyProtection="1">
      <alignment vertical="center"/>
      <protection/>
    </xf>
    <xf numFmtId="0" fontId="32" fillId="0" borderId="4" xfId="0" applyFont="1" applyBorder="1" applyAlignment="1">
      <alignment vertical="center"/>
    </xf>
    <xf numFmtId="0" fontId="32" fillId="3" borderId="27" xfId="0" applyFont="1" applyFill="1" applyBorder="1" applyAlignment="1" applyProtection="1">
      <alignment horizontal="left" vertical="center"/>
      <protection locked="0"/>
    </xf>
    <xf numFmtId="0" fontId="32" fillId="0" borderId="0" xfId="0" applyFont="1" applyBorder="1" applyAlignment="1" applyProtection="1">
      <alignment horizontal="center" vertical="center"/>
      <protection/>
    </xf>
    <xf numFmtId="0" fontId="30" fillId="0" borderId="0" xfId="0" applyFont="1" applyBorder="1" applyAlignment="1" applyProtection="1">
      <alignment horizontal="left" vertical="center" wrapText="1"/>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31" fillId="0" borderId="0" xfId="0" applyFont="1" applyBorder="1" applyAlignment="1" applyProtection="1">
      <alignment vertical="top" wrapText="1"/>
      <protection/>
    </xf>
    <xf numFmtId="0" fontId="15" fillId="0" borderId="0" xfId="0" applyFont="1" applyAlignment="1">
      <alignment horizontal="left" vertical="top" wrapText="1"/>
    </xf>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0" fontId="3" fillId="0" borderId="0" xfId="0" applyFont="1" applyBorder="1" applyAlignment="1" applyProtection="1">
      <alignment horizontal="left" vertical="center" wrapText="1"/>
      <protection/>
    </xf>
    <xf numFmtId="4" fontId="16"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5"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7"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pplyProtection="1">
      <alignment vertical="center"/>
      <protection/>
    </xf>
    <xf numFmtId="0" fontId="18" fillId="0" borderId="21" xfId="0" applyFont="1" applyBorder="1" applyAlignment="1">
      <alignment horizontal="center"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6"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2" fillId="0" borderId="0" xfId="0" applyNumberFormat="1" applyFont="1" applyAlignment="1" applyProtection="1">
      <alignment vertical="center"/>
      <protection/>
    </xf>
    <xf numFmtId="0" fontId="22" fillId="0" borderId="0" xfId="0" applyFont="1" applyAlignment="1" applyProtection="1">
      <alignment vertical="center"/>
      <protection/>
    </xf>
    <xf numFmtId="0" fontId="21" fillId="0" borderId="0" xfId="0" applyFont="1" applyAlignment="1" applyProtection="1">
      <alignment horizontal="left" vertical="center" wrapText="1"/>
      <protection/>
    </xf>
    <xf numFmtId="4" fontId="19" fillId="0" borderId="0" xfId="0" applyNumberFormat="1" applyFont="1" applyAlignment="1" applyProtection="1">
      <alignment horizontal="right" vertical="center"/>
      <protection/>
    </xf>
    <xf numFmtId="4" fontId="19" fillId="0" borderId="0" xfId="0" applyNumberFormat="1" applyFont="1" applyAlignment="1" applyProtection="1">
      <alignment vertical="center"/>
      <protection/>
    </xf>
    <xf numFmtId="0" fontId="14"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14" fillId="0" borderId="0" xfId="0" applyFont="1" applyAlignment="1" applyProtection="1">
      <alignment horizontal="left" vertical="center" wrapText="1"/>
      <protection/>
    </xf>
    <xf numFmtId="0" fontId="33" fillId="2" borderId="0" xfId="20" applyFill="1" applyAlignment="1" applyProtection="1">
      <alignment/>
      <protection/>
    </xf>
    <xf numFmtId="0" fontId="34" fillId="0" borderId="0" xfId="20" applyFont="1" applyAlignment="1" applyProtection="1">
      <alignment horizontal="center" vertical="center"/>
      <protection/>
    </xf>
    <xf numFmtId="0" fontId="35" fillId="2" borderId="0" xfId="0" applyFont="1" applyFill="1" applyAlignment="1">
      <alignment horizontal="left" vertical="center"/>
    </xf>
    <xf numFmtId="0" fontId="36" fillId="2" borderId="0" xfId="0" applyFont="1" applyFill="1" applyAlignment="1">
      <alignment vertical="center"/>
    </xf>
    <xf numFmtId="0" fontId="37" fillId="2" borderId="0" xfId="20" applyFont="1" applyFill="1" applyAlignment="1" applyProtection="1">
      <alignment vertical="center"/>
      <protection/>
    </xf>
    <xf numFmtId="0" fontId="10" fillId="2" borderId="0" xfId="0" applyFont="1" applyFill="1" applyAlignment="1" applyProtection="1">
      <alignment horizontal="left" vertical="center"/>
      <protection/>
    </xf>
    <xf numFmtId="0" fontId="36" fillId="2" borderId="0" xfId="0" applyFont="1" applyFill="1" applyAlignment="1" applyProtection="1">
      <alignment vertical="center"/>
      <protection/>
    </xf>
    <xf numFmtId="0" fontId="35" fillId="2" borderId="0" xfId="0" applyFont="1" applyFill="1" applyAlignment="1" applyProtection="1">
      <alignment horizontal="left" vertical="center"/>
      <protection/>
    </xf>
    <xf numFmtId="0" fontId="37" fillId="2" borderId="0" xfId="20" applyFont="1" applyFill="1" applyAlignment="1" applyProtection="1">
      <alignment vertical="center"/>
      <protection/>
    </xf>
    <xf numFmtId="0" fontId="36" fillId="2" borderId="0" xfId="0" applyFont="1" applyFill="1" applyAlignment="1" applyProtection="1">
      <alignment vertical="center"/>
      <protection locked="0"/>
    </xf>
    <xf numFmtId="0" fontId="0" fillId="0" borderId="0" xfId="21" applyAlignment="1" applyProtection="1">
      <alignment vertical="top"/>
      <protection locked="0"/>
    </xf>
    <xf numFmtId="0" fontId="0" fillId="0" borderId="28" xfId="21" applyFont="1" applyBorder="1" applyAlignment="1" applyProtection="1">
      <alignment vertical="center" wrapText="1"/>
      <protection locked="0"/>
    </xf>
    <xf numFmtId="0" fontId="0" fillId="0" borderId="29" xfId="21" applyFont="1" applyBorder="1" applyAlignment="1" applyProtection="1">
      <alignment vertical="center" wrapText="1"/>
      <protection locked="0"/>
    </xf>
    <xf numFmtId="0" fontId="0" fillId="0" borderId="30" xfId="21" applyFont="1" applyBorder="1" applyAlignment="1" applyProtection="1">
      <alignment vertical="center" wrapText="1"/>
      <protection locked="0"/>
    </xf>
    <xf numFmtId="0" fontId="0" fillId="0" borderId="31" xfId="21" applyFont="1" applyBorder="1" applyAlignment="1" applyProtection="1">
      <alignment horizontal="center" vertical="center" wrapText="1"/>
      <protection locked="0"/>
    </xf>
    <xf numFmtId="0" fontId="11" fillId="0" borderId="0" xfId="21" applyFont="1" applyBorder="1" applyAlignment="1" applyProtection="1">
      <alignment horizontal="center" vertical="center" wrapText="1"/>
      <protection locked="0"/>
    </xf>
    <xf numFmtId="0" fontId="0" fillId="0" borderId="32" xfId="21" applyFont="1" applyBorder="1" applyAlignment="1" applyProtection="1">
      <alignment horizontal="center" vertical="center" wrapText="1"/>
      <protection locked="0"/>
    </xf>
    <xf numFmtId="0" fontId="0" fillId="0" borderId="0" xfId="21" applyAlignment="1" applyProtection="1">
      <alignment horizontal="center" vertical="center"/>
      <protection locked="0"/>
    </xf>
    <xf numFmtId="0" fontId="0" fillId="0" borderId="31" xfId="21" applyFont="1" applyBorder="1" applyAlignment="1" applyProtection="1">
      <alignment vertical="center" wrapText="1"/>
      <protection locked="0"/>
    </xf>
    <xf numFmtId="0" fontId="23" fillId="0" borderId="33" xfId="21" applyFont="1" applyBorder="1" applyAlignment="1" applyProtection="1">
      <alignment horizontal="left" wrapText="1"/>
      <protection locked="0"/>
    </xf>
    <xf numFmtId="0" fontId="0" fillId="0" borderId="32" xfId="21" applyFont="1" applyBorder="1" applyAlignment="1" applyProtection="1">
      <alignment vertical="center" wrapText="1"/>
      <protection locked="0"/>
    </xf>
    <xf numFmtId="0" fontId="23" fillId="0" borderId="0" xfId="21" applyFont="1" applyBorder="1" applyAlignment="1" applyProtection="1">
      <alignment horizontal="left" vertical="center" wrapText="1"/>
      <protection locked="0"/>
    </xf>
    <xf numFmtId="0" fontId="3" fillId="0" borderId="0" xfId="21" applyFont="1" applyBorder="1" applyAlignment="1" applyProtection="1">
      <alignment horizontal="left" vertical="center" wrapText="1"/>
      <protection locked="0"/>
    </xf>
    <xf numFmtId="0" fontId="3" fillId="0" borderId="31" xfId="21" applyFont="1" applyBorder="1" applyAlignment="1" applyProtection="1">
      <alignment vertical="center" wrapText="1"/>
      <protection locked="0"/>
    </xf>
    <xf numFmtId="0" fontId="3" fillId="0" borderId="0" xfId="21" applyFont="1" applyBorder="1" applyAlignment="1" applyProtection="1">
      <alignment horizontal="left" vertical="center" wrapText="1"/>
      <protection locked="0"/>
    </xf>
    <xf numFmtId="0" fontId="3" fillId="0" borderId="0" xfId="21" applyFont="1" applyBorder="1" applyAlignment="1" applyProtection="1">
      <alignment vertical="center" wrapText="1"/>
      <protection locked="0"/>
    </xf>
    <xf numFmtId="0" fontId="3" fillId="0" borderId="0" xfId="21" applyFont="1" applyBorder="1" applyAlignment="1" applyProtection="1">
      <alignment vertical="center"/>
      <protection locked="0"/>
    </xf>
    <xf numFmtId="0" fontId="3" fillId="0" borderId="0" xfId="21" applyFont="1" applyBorder="1" applyAlignment="1" applyProtection="1">
      <alignment horizontal="left" vertical="center"/>
      <protection locked="0"/>
    </xf>
    <xf numFmtId="49" fontId="3" fillId="0" borderId="0" xfId="21" applyNumberFormat="1" applyFont="1" applyBorder="1" applyAlignment="1" applyProtection="1">
      <alignment horizontal="left" vertical="center" wrapText="1"/>
      <protection locked="0"/>
    </xf>
    <xf numFmtId="49" fontId="3" fillId="0" borderId="0" xfId="21" applyNumberFormat="1" applyFont="1" applyBorder="1" applyAlignment="1" applyProtection="1">
      <alignment vertical="center" wrapText="1"/>
      <protection locked="0"/>
    </xf>
    <xf numFmtId="0" fontId="0" fillId="0" borderId="34" xfId="21" applyFont="1" applyBorder="1" applyAlignment="1" applyProtection="1">
      <alignment vertical="center" wrapText="1"/>
      <protection locked="0"/>
    </xf>
    <xf numFmtId="0" fontId="36" fillId="0" borderId="33" xfId="21" applyFont="1" applyBorder="1" applyAlignment="1" applyProtection="1">
      <alignment vertical="center" wrapText="1"/>
      <protection locked="0"/>
    </xf>
    <xf numFmtId="0" fontId="0" fillId="0" borderId="35" xfId="21" applyFont="1" applyBorder="1" applyAlignment="1" applyProtection="1">
      <alignment vertical="center" wrapText="1"/>
      <protection locked="0"/>
    </xf>
    <xf numFmtId="0" fontId="0" fillId="0" borderId="0" xfId="21" applyFont="1" applyBorder="1" applyAlignment="1" applyProtection="1">
      <alignment vertical="top"/>
      <protection locked="0"/>
    </xf>
    <xf numFmtId="0" fontId="0" fillId="0" borderId="0" xfId="21" applyFont="1" applyAlignment="1" applyProtection="1">
      <alignment vertical="top"/>
      <protection locked="0"/>
    </xf>
    <xf numFmtId="0" fontId="0" fillId="0" borderId="28" xfId="21" applyFont="1" applyBorder="1" applyAlignment="1" applyProtection="1">
      <alignment horizontal="left" vertical="center"/>
      <protection locked="0"/>
    </xf>
    <xf numFmtId="0" fontId="0" fillId="0" borderId="29" xfId="21" applyFont="1" applyBorder="1" applyAlignment="1" applyProtection="1">
      <alignment horizontal="left" vertical="center"/>
      <protection locked="0"/>
    </xf>
    <xf numFmtId="0" fontId="0" fillId="0" borderId="30" xfId="21" applyFont="1" applyBorder="1" applyAlignment="1" applyProtection="1">
      <alignment horizontal="left" vertical="center"/>
      <protection locked="0"/>
    </xf>
    <xf numFmtId="0" fontId="0" fillId="0" borderId="31" xfId="21" applyFont="1" applyBorder="1" applyAlignment="1" applyProtection="1">
      <alignment horizontal="left" vertical="center"/>
      <protection locked="0"/>
    </xf>
    <xf numFmtId="0" fontId="11" fillId="0" borderId="0" xfId="21" applyFont="1" applyBorder="1" applyAlignment="1" applyProtection="1">
      <alignment horizontal="center" vertical="center"/>
      <protection locked="0"/>
    </xf>
    <xf numFmtId="0" fontId="0" fillId="0" borderId="32" xfId="21" applyFont="1" applyBorder="1" applyAlignment="1" applyProtection="1">
      <alignment horizontal="left" vertical="center"/>
      <protection locked="0"/>
    </xf>
    <xf numFmtId="0" fontId="23" fillId="0" borderId="0" xfId="21" applyFont="1" applyBorder="1" applyAlignment="1" applyProtection="1">
      <alignment horizontal="left" vertical="center"/>
      <protection locked="0"/>
    </xf>
    <xf numFmtId="0" fontId="5" fillId="0" borderId="0" xfId="21" applyFont="1" applyAlignment="1" applyProtection="1">
      <alignment horizontal="left" vertical="center"/>
      <protection locked="0"/>
    </xf>
    <xf numFmtId="0" fontId="23" fillId="0" borderId="33" xfId="21" applyFont="1" applyBorder="1" applyAlignment="1" applyProtection="1">
      <alignment horizontal="left" vertical="center"/>
      <protection locked="0"/>
    </xf>
    <xf numFmtId="0" fontId="23" fillId="0" borderId="33" xfId="21" applyFont="1" applyBorder="1" applyAlignment="1" applyProtection="1">
      <alignment horizontal="center" vertical="center"/>
      <protection locked="0"/>
    </xf>
    <xf numFmtId="0" fontId="5" fillId="0" borderId="33" xfId="21" applyFont="1" applyBorder="1" applyAlignment="1" applyProtection="1">
      <alignment horizontal="left" vertical="center"/>
      <protection locked="0"/>
    </xf>
    <xf numFmtId="0" fontId="17" fillId="0" borderId="0" xfId="21" applyFont="1" applyBorder="1" applyAlignment="1" applyProtection="1">
      <alignment horizontal="left" vertical="center"/>
      <protection locked="0"/>
    </xf>
    <xf numFmtId="0" fontId="3" fillId="0" borderId="0" xfId="21" applyFont="1" applyAlignment="1" applyProtection="1">
      <alignment horizontal="left" vertical="center"/>
      <protection locked="0"/>
    </xf>
    <xf numFmtId="0" fontId="3" fillId="0" borderId="0" xfId="21" applyFont="1" applyBorder="1" applyAlignment="1" applyProtection="1">
      <alignment horizontal="center" vertical="center"/>
      <protection locked="0"/>
    </xf>
    <xf numFmtId="0" fontId="3" fillId="0" borderId="31" xfId="21" applyFont="1" applyBorder="1" applyAlignment="1" applyProtection="1">
      <alignment horizontal="left" vertical="center"/>
      <protection locked="0"/>
    </xf>
    <xf numFmtId="0" fontId="3" fillId="0" borderId="0" xfId="21" applyFont="1" applyFill="1" applyBorder="1" applyAlignment="1" applyProtection="1">
      <alignment horizontal="left" vertical="center"/>
      <protection locked="0"/>
    </xf>
    <xf numFmtId="0" fontId="3" fillId="0" borderId="0" xfId="21" applyFont="1" applyFill="1" applyBorder="1" applyAlignment="1" applyProtection="1">
      <alignment horizontal="center" vertical="center"/>
      <protection locked="0"/>
    </xf>
    <xf numFmtId="0" fontId="0" fillId="0" borderId="34" xfId="21" applyFont="1" applyBorder="1" applyAlignment="1" applyProtection="1">
      <alignment horizontal="left" vertical="center"/>
      <protection locked="0"/>
    </xf>
    <xf numFmtId="0" fontId="36" fillId="0" borderId="33" xfId="21" applyFont="1" applyBorder="1" applyAlignment="1" applyProtection="1">
      <alignment horizontal="left" vertical="center"/>
      <protection locked="0"/>
    </xf>
    <xf numFmtId="0" fontId="0" fillId="0" borderId="35" xfId="21" applyFont="1" applyBorder="1" applyAlignment="1" applyProtection="1">
      <alignment horizontal="left" vertical="center"/>
      <protection locked="0"/>
    </xf>
    <xf numFmtId="0" fontId="0" fillId="0" borderId="0" xfId="21" applyFont="1" applyBorder="1" applyAlignment="1" applyProtection="1">
      <alignment horizontal="left" vertical="center"/>
      <protection locked="0"/>
    </xf>
    <xf numFmtId="0" fontId="36" fillId="0" borderId="0" xfId="21" applyFont="1" applyBorder="1" applyAlignment="1" applyProtection="1">
      <alignment horizontal="left" vertical="center"/>
      <protection locked="0"/>
    </xf>
    <xf numFmtId="0" fontId="5" fillId="0" borderId="0" xfId="21" applyFont="1" applyBorder="1" applyAlignment="1" applyProtection="1">
      <alignment horizontal="left" vertical="center"/>
      <protection locked="0"/>
    </xf>
    <xf numFmtId="0" fontId="3" fillId="0" borderId="33" xfId="21" applyFont="1" applyBorder="1" applyAlignment="1" applyProtection="1">
      <alignment horizontal="left" vertical="center"/>
      <protection locked="0"/>
    </xf>
    <xf numFmtId="0" fontId="0" fillId="0" borderId="0" xfId="21" applyFont="1" applyBorder="1" applyAlignment="1" applyProtection="1">
      <alignment horizontal="left" vertical="center" wrapText="1"/>
      <protection locked="0"/>
    </xf>
    <xf numFmtId="0" fontId="3" fillId="0" borderId="0" xfId="21" applyFont="1" applyBorder="1" applyAlignment="1" applyProtection="1">
      <alignment horizontal="center" vertical="center" wrapText="1"/>
      <protection locked="0"/>
    </xf>
    <xf numFmtId="0" fontId="0" fillId="0" borderId="28" xfId="21" applyFont="1" applyBorder="1" applyAlignment="1" applyProtection="1">
      <alignment horizontal="left" vertical="center" wrapText="1"/>
      <protection locked="0"/>
    </xf>
    <xf numFmtId="0" fontId="0" fillId="0" borderId="29" xfId="21" applyFont="1" applyBorder="1" applyAlignment="1" applyProtection="1">
      <alignment horizontal="left" vertical="center" wrapText="1"/>
      <protection locked="0"/>
    </xf>
    <xf numFmtId="0" fontId="0" fillId="0" borderId="30" xfId="21" applyFont="1" applyBorder="1" applyAlignment="1" applyProtection="1">
      <alignment horizontal="left" vertical="center" wrapText="1"/>
      <protection locked="0"/>
    </xf>
    <xf numFmtId="0" fontId="0" fillId="0" borderId="31" xfId="21" applyFont="1" applyBorder="1" applyAlignment="1" applyProtection="1">
      <alignment horizontal="left" vertical="center" wrapText="1"/>
      <protection locked="0"/>
    </xf>
    <xf numFmtId="0" fontId="0" fillId="0" borderId="32" xfId="21" applyFont="1" applyBorder="1" applyAlignment="1" applyProtection="1">
      <alignment horizontal="left" vertical="center" wrapText="1"/>
      <protection locked="0"/>
    </xf>
    <xf numFmtId="0" fontId="5" fillId="0" borderId="31" xfId="21" applyFont="1" applyBorder="1" applyAlignment="1" applyProtection="1">
      <alignment horizontal="left" vertical="center" wrapText="1"/>
      <protection locked="0"/>
    </xf>
    <xf numFmtId="0" fontId="5" fillId="0" borderId="32" xfId="21" applyFont="1" applyBorder="1" applyAlignment="1" applyProtection="1">
      <alignment horizontal="left" vertical="center" wrapText="1"/>
      <protection locked="0"/>
    </xf>
    <xf numFmtId="0" fontId="3" fillId="0" borderId="31"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protection locked="0"/>
    </xf>
    <xf numFmtId="0" fontId="3" fillId="0" borderId="34" xfId="21" applyFont="1" applyBorder="1" applyAlignment="1" applyProtection="1">
      <alignment horizontal="left" vertical="center" wrapText="1"/>
      <protection locked="0"/>
    </xf>
    <xf numFmtId="0" fontId="3" fillId="0" borderId="33" xfId="21" applyFont="1" applyBorder="1" applyAlignment="1" applyProtection="1">
      <alignment horizontal="left" vertical="center" wrapText="1"/>
      <protection locked="0"/>
    </xf>
    <xf numFmtId="0" fontId="3" fillId="0" borderId="35" xfId="21" applyFont="1" applyBorder="1" applyAlignment="1" applyProtection="1">
      <alignment horizontal="left" vertical="center" wrapText="1"/>
      <protection locked="0"/>
    </xf>
    <xf numFmtId="0" fontId="3" fillId="0" borderId="0" xfId="21" applyFont="1" applyBorder="1" applyAlignment="1" applyProtection="1">
      <alignment horizontal="left" vertical="top"/>
      <protection locked="0"/>
    </xf>
    <xf numFmtId="0" fontId="3" fillId="0" borderId="0" xfId="21" applyFont="1" applyBorder="1" applyAlignment="1" applyProtection="1">
      <alignment horizontal="center" vertical="top"/>
      <protection locked="0"/>
    </xf>
    <xf numFmtId="0" fontId="3" fillId="0" borderId="34" xfId="21" applyFont="1" applyBorder="1" applyAlignment="1" applyProtection="1">
      <alignment horizontal="left" vertical="center"/>
      <protection locked="0"/>
    </xf>
    <xf numFmtId="0" fontId="3" fillId="0" borderId="35" xfId="21" applyFont="1" applyBorder="1" applyAlignment="1" applyProtection="1">
      <alignment horizontal="left" vertical="center"/>
      <protection locked="0"/>
    </xf>
    <xf numFmtId="0" fontId="5" fillId="0" borderId="0" xfId="21" applyFont="1" applyAlignment="1" applyProtection="1">
      <alignment vertical="center"/>
      <protection locked="0"/>
    </xf>
    <xf numFmtId="0" fontId="23" fillId="0" borderId="0" xfId="21" applyFont="1" applyBorder="1" applyAlignment="1" applyProtection="1">
      <alignment vertical="center"/>
      <protection locked="0"/>
    </xf>
    <xf numFmtId="0" fontId="5" fillId="0" borderId="33" xfId="21" applyFont="1" applyBorder="1" applyAlignment="1" applyProtection="1">
      <alignment vertical="center"/>
      <protection locked="0"/>
    </xf>
    <xf numFmtId="0" fontId="23" fillId="0" borderId="33" xfId="21" applyFont="1" applyBorder="1" applyAlignment="1" applyProtection="1">
      <alignment vertical="center"/>
      <protection locked="0"/>
    </xf>
    <xf numFmtId="0" fontId="0" fillId="0" borderId="0" xfId="21" applyBorder="1" applyAlignment="1" applyProtection="1">
      <alignment vertical="top"/>
      <protection locked="0"/>
    </xf>
    <xf numFmtId="49" fontId="3" fillId="0" borderId="0" xfId="21" applyNumberFormat="1" applyFont="1" applyBorder="1" applyAlignment="1" applyProtection="1">
      <alignment horizontal="left" vertical="center"/>
      <protection locked="0"/>
    </xf>
    <xf numFmtId="0" fontId="0" fillId="0" borderId="33" xfId="21" applyBorder="1" applyAlignment="1" applyProtection="1">
      <alignment vertical="top"/>
      <protection locked="0"/>
    </xf>
    <xf numFmtId="0" fontId="23" fillId="0" borderId="33" xfId="21" applyFont="1" applyBorder="1" applyAlignment="1" applyProtection="1">
      <alignment horizontal="left"/>
      <protection locked="0"/>
    </xf>
    <xf numFmtId="0" fontId="5" fillId="0" borderId="33" xfId="21" applyFont="1" applyBorder="1" applyAlignment="1" applyProtection="1">
      <alignment/>
      <protection locked="0"/>
    </xf>
    <xf numFmtId="0" fontId="23" fillId="0" borderId="33" xfId="21" applyFont="1" applyBorder="1" applyAlignment="1" applyProtection="1">
      <alignment horizontal="left"/>
      <protection locked="0"/>
    </xf>
    <xf numFmtId="0" fontId="3" fillId="0" borderId="0" xfId="21" applyFont="1" applyBorder="1" applyAlignment="1" applyProtection="1">
      <alignment horizontal="left" vertical="center"/>
      <protection locked="0"/>
    </xf>
    <xf numFmtId="0" fontId="0" fillId="0" borderId="31" xfId="21" applyFont="1" applyBorder="1" applyAlignment="1" applyProtection="1">
      <alignment vertical="top"/>
      <protection locked="0"/>
    </xf>
    <xf numFmtId="0" fontId="3" fillId="0" borderId="0" xfId="21" applyFont="1" applyBorder="1" applyAlignment="1" applyProtection="1">
      <alignment horizontal="left" vertical="top"/>
      <protection locked="0"/>
    </xf>
    <xf numFmtId="0" fontId="0" fillId="0" borderId="32" xfId="21" applyFont="1" applyBorder="1" applyAlignment="1" applyProtection="1">
      <alignment vertical="top"/>
      <protection locked="0"/>
    </xf>
    <xf numFmtId="0" fontId="0" fillId="0" borderId="0" xfId="21" applyFont="1" applyBorder="1" applyAlignment="1" applyProtection="1">
      <alignment horizontal="center" vertical="center"/>
      <protection locked="0"/>
    </xf>
    <xf numFmtId="0" fontId="0" fillId="0" borderId="0" xfId="21" applyFont="1" applyBorder="1" applyAlignment="1" applyProtection="1">
      <alignment horizontal="left" vertical="top"/>
      <protection locked="0"/>
    </xf>
    <xf numFmtId="0" fontId="0" fillId="0" borderId="34" xfId="21" applyFont="1" applyBorder="1" applyAlignment="1" applyProtection="1">
      <alignment vertical="top"/>
      <protection locked="0"/>
    </xf>
    <xf numFmtId="0" fontId="0" fillId="0" borderId="33" xfId="21" applyFont="1" applyBorder="1" applyAlignment="1" applyProtection="1">
      <alignment vertical="top"/>
      <protection locked="0"/>
    </xf>
    <xf numFmtId="0" fontId="0" fillId="0" borderId="35" xfId="21" applyFont="1" applyBorder="1" applyAlignment="1" applyProtection="1">
      <alignment vertical="top"/>
      <protection locked="0"/>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2" name="rad1DD32.tmp" descr="X:\KROSplusData\System\Temp\rad1DD32.tmp">
          <a:hlinkClick r:id="rId3"/>
        </xdr:cNvPr>
        <xdr:cNvPicPr preferRelativeResize="1">
          <a:picLocks noChangeAspect="0"/>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radA004D.tmp" descr="X:\KROSplusData\System\Temp\radA004D.tmp">
          <a:hlinkClick r:id="rId3"/>
        </xdr:cNvPr>
        <xdr:cNvPicPr preferRelativeResize="1">
          <a:picLocks noChangeAspect="0"/>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rad093D0.tmp" descr="X:\KROSplusData\System\Temp\rad093D0.tmp">
          <a:hlinkClick r:id="rId3"/>
        </xdr:cNvPr>
        <xdr:cNvPicPr preferRelativeResize="1">
          <a:picLocks noChangeAspect="0"/>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rad6387E.tmp" descr="X:\KROSplusData\System\Temp\rad6387E.tmp">
          <a:hlinkClick r:id="rId3"/>
        </xdr:cNvPr>
        <xdr:cNvPicPr preferRelativeResize="1">
          <a:picLocks noChangeAspect="0"/>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rad2E5CC.tmp" descr="X:\KROSplusData\System\Temp\rad2E5CC.tmp">
          <a:hlinkClick r:id="rId3"/>
        </xdr:cNvPr>
        <xdr:cNvPicPr preferRelativeResize="1">
          <a:picLocks noChangeAspect="0"/>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33" width="2.33203125" style="0" customWidth="1"/>
    <col min="34" max="34" width="2.83203125" style="0" customWidth="1"/>
    <col min="35" max="35" width="27.16015625" style="0" customWidth="1"/>
    <col min="36" max="37" width="2.16015625" style="0" customWidth="1"/>
    <col min="38" max="38" width="7.16015625" style="0" customWidth="1"/>
    <col min="39" max="39" width="2.83203125" style="0" customWidth="1"/>
    <col min="40" max="40" width="11.5" style="0" customWidth="1"/>
    <col min="41" max="41" width="6.5" style="0" customWidth="1"/>
    <col min="42" max="42" width="3.5" style="0" customWidth="1"/>
    <col min="43" max="43" width="13.5" style="0" customWidth="1"/>
    <col min="44" max="44" width="11.66015625" style="0" customWidth="1"/>
    <col min="45" max="47" width="22.16015625" style="0" hidden="1" customWidth="1"/>
    <col min="48" max="52" width="18.5" style="0" hidden="1" customWidth="1"/>
    <col min="53" max="53" width="16.5" style="0" hidden="1" customWidth="1"/>
    <col min="54" max="54" width="21.5" style="0" hidden="1" customWidth="1"/>
    <col min="55" max="56" width="16.5" style="0" hidden="1" customWidth="1"/>
    <col min="57" max="57" width="57" style="0" customWidth="1"/>
    <col min="71" max="91" width="9.16015625" style="0" hidden="1" customWidth="1"/>
  </cols>
  <sheetData>
    <row r="1" spans="1:74" ht="21.3" customHeight="1">
      <c r="A1" s="275" t="s">
        <v>0</v>
      </c>
      <c r="B1" s="276"/>
      <c r="C1" s="276"/>
      <c r="D1" s="277" t="s">
        <v>1</v>
      </c>
      <c r="E1" s="276"/>
      <c r="F1" s="276"/>
      <c r="G1" s="276"/>
      <c r="H1" s="276"/>
      <c r="I1" s="276"/>
      <c r="J1" s="276"/>
      <c r="K1" s="274" t="s">
        <v>766</v>
      </c>
      <c r="L1" s="274"/>
      <c r="M1" s="274"/>
      <c r="N1" s="274"/>
      <c r="O1" s="274"/>
      <c r="P1" s="274"/>
      <c r="Q1" s="274"/>
      <c r="R1" s="274"/>
      <c r="S1" s="274"/>
      <c r="T1" s="276"/>
      <c r="U1" s="276"/>
      <c r="V1" s="276"/>
      <c r="W1" s="274" t="s">
        <v>767</v>
      </c>
      <c r="X1" s="274"/>
      <c r="Y1" s="274"/>
      <c r="Z1" s="274"/>
      <c r="AA1" s="274"/>
      <c r="AB1" s="274"/>
      <c r="AC1" s="274"/>
      <c r="AD1" s="274"/>
      <c r="AE1" s="274"/>
      <c r="AF1" s="274"/>
      <c r="AG1" s="274"/>
      <c r="AH1" s="274"/>
      <c r="AI1" s="270"/>
      <c r="AJ1" s="13"/>
      <c r="AK1" s="13"/>
      <c r="AL1" s="13"/>
      <c r="AM1" s="13"/>
      <c r="AN1" s="13"/>
      <c r="AO1" s="13"/>
      <c r="AP1" s="13"/>
      <c r="AQ1" s="13"/>
      <c r="AR1" s="13"/>
      <c r="AS1" s="13"/>
      <c r="AT1" s="13"/>
      <c r="AU1" s="13"/>
      <c r="AV1" s="13"/>
      <c r="AW1" s="13"/>
      <c r="AX1" s="13"/>
      <c r="AY1" s="13"/>
      <c r="AZ1" s="13"/>
      <c r="BA1" s="12" t="s">
        <v>2</v>
      </c>
      <c r="BB1" s="12" t="s">
        <v>3</v>
      </c>
      <c r="BC1" s="13"/>
      <c r="BD1" s="13"/>
      <c r="BE1" s="13"/>
      <c r="BF1" s="13"/>
      <c r="BG1" s="13"/>
      <c r="BH1" s="13"/>
      <c r="BI1" s="13"/>
      <c r="BJ1" s="13"/>
      <c r="BK1" s="13"/>
      <c r="BL1" s="13"/>
      <c r="BM1" s="13"/>
      <c r="BN1" s="13"/>
      <c r="BO1" s="13"/>
      <c r="BP1" s="13"/>
      <c r="BQ1" s="13"/>
      <c r="BR1" s="13"/>
      <c r="BT1" s="14" t="s">
        <v>4</v>
      </c>
      <c r="BU1" s="14" t="s">
        <v>4</v>
      </c>
      <c r="BV1" s="14" t="s">
        <v>5</v>
      </c>
    </row>
    <row r="2" spans="3:72" ht="36.9" customHeight="1">
      <c r="AR2" s="228"/>
      <c r="AS2" s="228"/>
      <c r="AT2" s="228"/>
      <c r="AU2" s="228"/>
      <c r="AV2" s="228"/>
      <c r="AW2" s="228"/>
      <c r="AX2" s="228"/>
      <c r="AY2" s="228"/>
      <c r="AZ2" s="228"/>
      <c r="BA2" s="228"/>
      <c r="BB2" s="228"/>
      <c r="BC2" s="228"/>
      <c r="BD2" s="228"/>
      <c r="BE2" s="228"/>
      <c r="BS2" s="15" t="s">
        <v>6</v>
      </c>
      <c r="BT2" s="15" t="s">
        <v>7</v>
      </c>
    </row>
    <row r="3" spans="2:72" ht="6.9"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8"/>
      <c r="BS3" s="15" t="s">
        <v>6</v>
      </c>
      <c r="BT3" s="15" t="s">
        <v>8</v>
      </c>
    </row>
    <row r="4" spans="2:71" ht="36.9"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2"/>
      <c r="AS4" s="23" t="s">
        <v>10</v>
      </c>
      <c r="BE4" s="24" t="s">
        <v>11</v>
      </c>
      <c r="BS4" s="15" t="s">
        <v>12</v>
      </c>
    </row>
    <row r="5" spans="2:71" ht="14.4" customHeight="1">
      <c r="B5" s="19"/>
      <c r="C5" s="20"/>
      <c r="D5" s="25" t="s">
        <v>13</v>
      </c>
      <c r="E5" s="20"/>
      <c r="F5" s="20"/>
      <c r="G5" s="20"/>
      <c r="H5" s="20"/>
      <c r="I5" s="20"/>
      <c r="J5" s="20"/>
      <c r="K5" s="231" t="s">
        <v>14</v>
      </c>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0"/>
      <c r="AQ5" s="22"/>
      <c r="BE5" s="227" t="s">
        <v>15</v>
      </c>
      <c r="BS5" s="15" t="s">
        <v>6</v>
      </c>
    </row>
    <row r="6" spans="2:71" ht="36.9" customHeight="1">
      <c r="B6" s="19"/>
      <c r="C6" s="20"/>
      <c r="D6" s="27" t="s">
        <v>16</v>
      </c>
      <c r="E6" s="20"/>
      <c r="F6" s="20"/>
      <c r="G6" s="20"/>
      <c r="H6" s="20"/>
      <c r="I6" s="20"/>
      <c r="J6" s="20"/>
      <c r="K6" s="233" t="s">
        <v>17</v>
      </c>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0"/>
      <c r="AQ6" s="22"/>
      <c r="BE6" s="228"/>
      <c r="BS6" s="15" t="s">
        <v>18</v>
      </c>
    </row>
    <row r="7" spans="2:71" ht="14.4" customHeight="1">
      <c r="B7" s="19"/>
      <c r="C7" s="20"/>
      <c r="D7" s="28" t="s">
        <v>19</v>
      </c>
      <c r="E7" s="20"/>
      <c r="F7" s="20"/>
      <c r="G7" s="20"/>
      <c r="H7" s="20"/>
      <c r="I7" s="20"/>
      <c r="J7" s="20"/>
      <c r="K7" s="26" t="s">
        <v>20</v>
      </c>
      <c r="L7" s="20"/>
      <c r="M7" s="20"/>
      <c r="N7" s="20"/>
      <c r="O7" s="20"/>
      <c r="P7" s="20"/>
      <c r="Q7" s="20"/>
      <c r="R7" s="20"/>
      <c r="S7" s="20"/>
      <c r="T7" s="20"/>
      <c r="U7" s="20"/>
      <c r="V7" s="20"/>
      <c r="W7" s="20"/>
      <c r="X7" s="20"/>
      <c r="Y7" s="20"/>
      <c r="Z7" s="20"/>
      <c r="AA7" s="20"/>
      <c r="AB7" s="20"/>
      <c r="AC7" s="20"/>
      <c r="AD7" s="20"/>
      <c r="AE7" s="20"/>
      <c r="AF7" s="20"/>
      <c r="AG7" s="20"/>
      <c r="AH7" s="20"/>
      <c r="AI7" s="20"/>
      <c r="AJ7" s="20"/>
      <c r="AK7" s="28" t="s">
        <v>21</v>
      </c>
      <c r="AL7" s="20"/>
      <c r="AM7" s="20"/>
      <c r="AN7" s="26" t="s">
        <v>20</v>
      </c>
      <c r="AO7" s="20"/>
      <c r="AP7" s="20"/>
      <c r="AQ7" s="22"/>
      <c r="BE7" s="228"/>
      <c r="BS7" s="15" t="s">
        <v>22</v>
      </c>
    </row>
    <row r="8" spans="2:71" ht="14.4" customHeight="1">
      <c r="B8" s="19"/>
      <c r="C8" s="20"/>
      <c r="D8" s="28" t="s">
        <v>23</v>
      </c>
      <c r="E8" s="20"/>
      <c r="F8" s="20"/>
      <c r="G8" s="20"/>
      <c r="H8" s="20"/>
      <c r="I8" s="20"/>
      <c r="J8" s="20"/>
      <c r="K8" s="26" t="s">
        <v>24</v>
      </c>
      <c r="L8" s="20"/>
      <c r="M8" s="20"/>
      <c r="N8" s="20"/>
      <c r="O8" s="20"/>
      <c r="P8" s="20"/>
      <c r="Q8" s="20"/>
      <c r="R8" s="20"/>
      <c r="S8" s="20"/>
      <c r="T8" s="20"/>
      <c r="U8" s="20"/>
      <c r="V8" s="20"/>
      <c r="W8" s="20"/>
      <c r="X8" s="20"/>
      <c r="Y8" s="20"/>
      <c r="Z8" s="20"/>
      <c r="AA8" s="20"/>
      <c r="AB8" s="20"/>
      <c r="AC8" s="20"/>
      <c r="AD8" s="20"/>
      <c r="AE8" s="20"/>
      <c r="AF8" s="20"/>
      <c r="AG8" s="20"/>
      <c r="AH8" s="20"/>
      <c r="AI8" s="20"/>
      <c r="AJ8" s="20"/>
      <c r="AK8" s="28" t="s">
        <v>25</v>
      </c>
      <c r="AL8" s="20"/>
      <c r="AM8" s="20"/>
      <c r="AN8" s="29" t="s">
        <v>26</v>
      </c>
      <c r="AO8" s="20"/>
      <c r="AP8" s="20"/>
      <c r="AQ8" s="22"/>
      <c r="BE8" s="228"/>
      <c r="BS8" s="15" t="s">
        <v>27</v>
      </c>
    </row>
    <row r="9" spans="2:71" ht="14.4"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2"/>
      <c r="BE9" s="228"/>
      <c r="BS9" s="15" t="s">
        <v>28</v>
      </c>
    </row>
    <row r="10" spans="2:71" ht="14.4" customHeight="1">
      <c r="B10" s="19"/>
      <c r="C10" s="20"/>
      <c r="D10" s="28" t="s">
        <v>29</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8" t="s">
        <v>30</v>
      </c>
      <c r="AL10" s="20"/>
      <c r="AM10" s="20"/>
      <c r="AN10" s="26" t="s">
        <v>20</v>
      </c>
      <c r="AO10" s="20"/>
      <c r="AP10" s="20"/>
      <c r="AQ10" s="22"/>
      <c r="BE10" s="228"/>
      <c r="BS10" s="15" t="s">
        <v>18</v>
      </c>
    </row>
    <row r="11" spans="2:71" ht="18.45" customHeight="1">
      <c r="B11" s="19"/>
      <c r="C11" s="20"/>
      <c r="D11" s="20"/>
      <c r="E11" s="26" t="s">
        <v>31</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8" t="s">
        <v>32</v>
      </c>
      <c r="AL11" s="20"/>
      <c r="AM11" s="20"/>
      <c r="AN11" s="26" t="s">
        <v>20</v>
      </c>
      <c r="AO11" s="20"/>
      <c r="AP11" s="20"/>
      <c r="AQ11" s="22"/>
      <c r="BE11" s="228"/>
      <c r="BS11" s="15" t="s">
        <v>18</v>
      </c>
    </row>
    <row r="12" spans="2:71" ht="6.9"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2"/>
      <c r="BE12" s="228"/>
      <c r="BS12" s="15" t="s">
        <v>18</v>
      </c>
    </row>
    <row r="13" spans="2:71" ht="14.4" customHeight="1">
      <c r="B13" s="19"/>
      <c r="C13" s="20"/>
      <c r="D13" s="28" t="s">
        <v>33</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8" t="s">
        <v>30</v>
      </c>
      <c r="AL13" s="20"/>
      <c r="AM13" s="20"/>
      <c r="AN13" s="30" t="s">
        <v>34</v>
      </c>
      <c r="AO13" s="20"/>
      <c r="AP13" s="20"/>
      <c r="AQ13" s="22"/>
      <c r="BE13" s="228"/>
      <c r="BS13" s="15" t="s">
        <v>18</v>
      </c>
    </row>
    <row r="14" spans="2:71" ht="13.2">
      <c r="B14" s="19"/>
      <c r="C14" s="20"/>
      <c r="D14" s="20"/>
      <c r="E14" s="234" t="s">
        <v>34</v>
      </c>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8" t="s">
        <v>32</v>
      </c>
      <c r="AL14" s="20"/>
      <c r="AM14" s="20"/>
      <c r="AN14" s="30" t="s">
        <v>34</v>
      </c>
      <c r="AO14" s="20"/>
      <c r="AP14" s="20"/>
      <c r="AQ14" s="22"/>
      <c r="BE14" s="228"/>
      <c r="BS14" s="15" t="s">
        <v>18</v>
      </c>
    </row>
    <row r="15" spans="2:71" ht="6.9"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2"/>
      <c r="BE15" s="228"/>
      <c r="BS15" s="15" t="s">
        <v>4</v>
      </c>
    </row>
    <row r="16" spans="2:71" ht="14.4" customHeight="1">
      <c r="B16" s="19"/>
      <c r="C16" s="20"/>
      <c r="D16" s="28" t="s">
        <v>35</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8" t="s">
        <v>30</v>
      </c>
      <c r="AL16" s="20"/>
      <c r="AM16" s="20"/>
      <c r="AN16" s="26" t="s">
        <v>20</v>
      </c>
      <c r="AO16" s="20"/>
      <c r="AP16" s="20"/>
      <c r="AQ16" s="22"/>
      <c r="BE16" s="228"/>
      <c r="BS16" s="15" t="s">
        <v>4</v>
      </c>
    </row>
    <row r="17" spans="2:71" ht="18.45" customHeight="1">
      <c r="B17" s="19"/>
      <c r="C17" s="20"/>
      <c r="D17" s="20"/>
      <c r="E17" s="26" t="s">
        <v>36</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8" t="s">
        <v>32</v>
      </c>
      <c r="AL17" s="20"/>
      <c r="AM17" s="20"/>
      <c r="AN17" s="26" t="s">
        <v>20</v>
      </c>
      <c r="AO17" s="20"/>
      <c r="AP17" s="20"/>
      <c r="AQ17" s="22"/>
      <c r="BE17" s="228"/>
      <c r="BS17" s="15" t="s">
        <v>37</v>
      </c>
    </row>
    <row r="18" spans="2:71" ht="6.9"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2"/>
      <c r="BE18" s="228"/>
      <c r="BS18" s="15" t="s">
        <v>6</v>
      </c>
    </row>
    <row r="19" spans="2:71" ht="14.4" customHeight="1">
      <c r="B19" s="19"/>
      <c r="C19" s="20"/>
      <c r="D19" s="28" t="s">
        <v>38</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2"/>
      <c r="BE19" s="228"/>
      <c r="BS19" s="15" t="s">
        <v>6</v>
      </c>
    </row>
    <row r="20" spans="2:71" ht="20.4" customHeight="1">
      <c r="B20" s="19"/>
      <c r="C20" s="20"/>
      <c r="D20" s="20"/>
      <c r="E20" s="235" t="s">
        <v>39</v>
      </c>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0"/>
      <c r="AP20" s="20"/>
      <c r="AQ20" s="22"/>
      <c r="BE20" s="228"/>
      <c r="BS20" s="15" t="s">
        <v>4</v>
      </c>
    </row>
    <row r="21" spans="2:57" ht="6.9"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2"/>
      <c r="BE21" s="228"/>
    </row>
    <row r="22" spans="2:57" ht="6.9" customHeight="1">
      <c r="B22" s="19"/>
      <c r="C22" s="20"/>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20"/>
      <c r="AQ22" s="22"/>
      <c r="BE22" s="228"/>
    </row>
    <row r="23" spans="2:57" s="1" customFormat="1" ht="25.95" customHeight="1">
      <c r="B23" s="32"/>
      <c r="C23" s="33"/>
      <c r="D23" s="34" t="s">
        <v>40</v>
      </c>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236">
        <f>ROUND(AG51,2)</f>
        <v>0</v>
      </c>
      <c r="AL23" s="237"/>
      <c r="AM23" s="237"/>
      <c r="AN23" s="237"/>
      <c r="AO23" s="237"/>
      <c r="AP23" s="33"/>
      <c r="AQ23" s="36"/>
      <c r="BE23" s="229"/>
    </row>
    <row r="24" spans="2:57" s="1" customFormat="1" ht="6.9" customHeight="1">
      <c r="B24" s="32"/>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6"/>
      <c r="BE24" s="229"/>
    </row>
    <row r="25" spans="2:57" s="1" customFormat="1" ht="12">
      <c r="B25" s="32"/>
      <c r="C25" s="33"/>
      <c r="D25" s="33"/>
      <c r="E25" s="33"/>
      <c r="F25" s="33"/>
      <c r="G25" s="33"/>
      <c r="H25" s="33"/>
      <c r="I25" s="33"/>
      <c r="J25" s="33"/>
      <c r="K25" s="33"/>
      <c r="L25" s="238" t="s">
        <v>41</v>
      </c>
      <c r="M25" s="239"/>
      <c r="N25" s="239"/>
      <c r="O25" s="239"/>
      <c r="P25" s="33"/>
      <c r="Q25" s="33"/>
      <c r="R25" s="33"/>
      <c r="S25" s="33"/>
      <c r="T25" s="33"/>
      <c r="U25" s="33"/>
      <c r="V25" s="33"/>
      <c r="W25" s="238" t="s">
        <v>42</v>
      </c>
      <c r="X25" s="239"/>
      <c r="Y25" s="239"/>
      <c r="Z25" s="239"/>
      <c r="AA25" s="239"/>
      <c r="AB25" s="239"/>
      <c r="AC25" s="239"/>
      <c r="AD25" s="239"/>
      <c r="AE25" s="239"/>
      <c r="AF25" s="33"/>
      <c r="AG25" s="33"/>
      <c r="AH25" s="33"/>
      <c r="AI25" s="33"/>
      <c r="AJ25" s="33"/>
      <c r="AK25" s="238" t="s">
        <v>43</v>
      </c>
      <c r="AL25" s="239"/>
      <c r="AM25" s="239"/>
      <c r="AN25" s="239"/>
      <c r="AO25" s="239"/>
      <c r="AP25" s="33"/>
      <c r="AQ25" s="36"/>
      <c r="BE25" s="229"/>
    </row>
    <row r="26" spans="2:57" s="2" customFormat="1" ht="14.4" customHeight="1">
      <c r="B26" s="38"/>
      <c r="C26" s="39"/>
      <c r="D26" s="40" t="s">
        <v>44</v>
      </c>
      <c r="E26" s="39"/>
      <c r="F26" s="40" t="s">
        <v>45</v>
      </c>
      <c r="G26" s="39"/>
      <c r="H26" s="39"/>
      <c r="I26" s="39"/>
      <c r="J26" s="39"/>
      <c r="K26" s="39"/>
      <c r="L26" s="240">
        <v>0.21</v>
      </c>
      <c r="M26" s="241"/>
      <c r="N26" s="241"/>
      <c r="O26" s="241"/>
      <c r="P26" s="39"/>
      <c r="Q26" s="39"/>
      <c r="R26" s="39"/>
      <c r="S26" s="39"/>
      <c r="T26" s="39"/>
      <c r="U26" s="39"/>
      <c r="V26" s="39"/>
      <c r="W26" s="242">
        <f>ROUND(AZ51,2)</f>
        <v>0</v>
      </c>
      <c r="X26" s="241"/>
      <c r="Y26" s="241"/>
      <c r="Z26" s="241"/>
      <c r="AA26" s="241"/>
      <c r="AB26" s="241"/>
      <c r="AC26" s="241"/>
      <c r="AD26" s="241"/>
      <c r="AE26" s="241"/>
      <c r="AF26" s="39"/>
      <c r="AG26" s="39"/>
      <c r="AH26" s="39"/>
      <c r="AI26" s="39"/>
      <c r="AJ26" s="39"/>
      <c r="AK26" s="242">
        <f>ROUND(AV51,2)</f>
        <v>0</v>
      </c>
      <c r="AL26" s="241"/>
      <c r="AM26" s="241"/>
      <c r="AN26" s="241"/>
      <c r="AO26" s="241"/>
      <c r="AP26" s="39"/>
      <c r="AQ26" s="41"/>
      <c r="BE26" s="230"/>
    </row>
    <row r="27" spans="2:57" s="2" customFormat="1" ht="14.4" customHeight="1">
      <c r="B27" s="38"/>
      <c r="C27" s="39"/>
      <c r="D27" s="39"/>
      <c r="E27" s="39"/>
      <c r="F27" s="40" t="s">
        <v>46</v>
      </c>
      <c r="G27" s="39"/>
      <c r="H27" s="39"/>
      <c r="I27" s="39"/>
      <c r="J27" s="39"/>
      <c r="K27" s="39"/>
      <c r="L27" s="240">
        <v>0.15</v>
      </c>
      <c r="M27" s="241"/>
      <c r="N27" s="241"/>
      <c r="O27" s="241"/>
      <c r="P27" s="39"/>
      <c r="Q27" s="39"/>
      <c r="R27" s="39"/>
      <c r="S27" s="39"/>
      <c r="T27" s="39"/>
      <c r="U27" s="39"/>
      <c r="V27" s="39"/>
      <c r="W27" s="242">
        <f>ROUND(BA51,2)</f>
        <v>0</v>
      </c>
      <c r="X27" s="241"/>
      <c r="Y27" s="241"/>
      <c r="Z27" s="241"/>
      <c r="AA27" s="241"/>
      <c r="AB27" s="241"/>
      <c r="AC27" s="241"/>
      <c r="AD27" s="241"/>
      <c r="AE27" s="241"/>
      <c r="AF27" s="39"/>
      <c r="AG27" s="39"/>
      <c r="AH27" s="39"/>
      <c r="AI27" s="39"/>
      <c r="AJ27" s="39"/>
      <c r="AK27" s="242">
        <f>ROUND(AW51,2)</f>
        <v>0</v>
      </c>
      <c r="AL27" s="241"/>
      <c r="AM27" s="241"/>
      <c r="AN27" s="241"/>
      <c r="AO27" s="241"/>
      <c r="AP27" s="39"/>
      <c r="AQ27" s="41"/>
      <c r="BE27" s="230"/>
    </row>
    <row r="28" spans="2:57" s="2" customFormat="1" ht="14.4" customHeight="1" hidden="1">
      <c r="B28" s="38"/>
      <c r="C28" s="39"/>
      <c r="D28" s="39"/>
      <c r="E28" s="39"/>
      <c r="F28" s="40" t="s">
        <v>47</v>
      </c>
      <c r="G28" s="39"/>
      <c r="H28" s="39"/>
      <c r="I28" s="39"/>
      <c r="J28" s="39"/>
      <c r="K28" s="39"/>
      <c r="L28" s="240">
        <v>0.21</v>
      </c>
      <c r="M28" s="241"/>
      <c r="N28" s="241"/>
      <c r="O28" s="241"/>
      <c r="P28" s="39"/>
      <c r="Q28" s="39"/>
      <c r="R28" s="39"/>
      <c r="S28" s="39"/>
      <c r="T28" s="39"/>
      <c r="U28" s="39"/>
      <c r="V28" s="39"/>
      <c r="W28" s="242">
        <f>ROUND(BB51,2)</f>
        <v>0</v>
      </c>
      <c r="X28" s="241"/>
      <c r="Y28" s="241"/>
      <c r="Z28" s="241"/>
      <c r="AA28" s="241"/>
      <c r="AB28" s="241"/>
      <c r="AC28" s="241"/>
      <c r="AD28" s="241"/>
      <c r="AE28" s="241"/>
      <c r="AF28" s="39"/>
      <c r="AG28" s="39"/>
      <c r="AH28" s="39"/>
      <c r="AI28" s="39"/>
      <c r="AJ28" s="39"/>
      <c r="AK28" s="242">
        <v>0</v>
      </c>
      <c r="AL28" s="241"/>
      <c r="AM28" s="241"/>
      <c r="AN28" s="241"/>
      <c r="AO28" s="241"/>
      <c r="AP28" s="39"/>
      <c r="AQ28" s="41"/>
      <c r="BE28" s="230"/>
    </row>
    <row r="29" spans="2:57" s="2" customFormat="1" ht="14.4" customHeight="1" hidden="1">
      <c r="B29" s="38"/>
      <c r="C29" s="39"/>
      <c r="D29" s="39"/>
      <c r="E29" s="39"/>
      <c r="F29" s="40" t="s">
        <v>48</v>
      </c>
      <c r="G29" s="39"/>
      <c r="H29" s="39"/>
      <c r="I29" s="39"/>
      <c r="J29" s="39"/>
      <c r="K29" s="39"/>
      <c r="L29" s="240">
        <v>0.15</v>
      </c>
      <c r="M29" s="241"/>
      <c r="N29" s="241"/>
      <c r="O29" s="241"/>
      <c r="P29" s="39"/>
      <c r="Q29" s="39"/>
      <c r="R29" s="39"/>
      <c r="S29" s="39"/>
      <c r="T29" s="39"/>
      <c r="U29" s="39"/>
      <c r="V29" s="39"/>
      <c r="W29" s="242">
        <f>ROUND(BC51,2)</f>
        <v>0</v>
      </c>
      <c r="X29" s="241"/>
      <c r="Y29" s="241"/>
      <c r="Z29" s="241"/>
      <c r="AA29" s="241"/>
      <c r="AB29" s="241"/>
      <c r="AC29" s="241"/>
      <c r="AD29" s="241"/>
      <c r="AE29" s="241"/>
      <c r="AF29" s="39"/>
      <c r="AG29" s="39"/>
      <c r="AH29" s="39"/>
      <c r="AI29" s="39"/>
      <c r="AJ29" s="39"/>
      <c r="AK29" s="242">
        <v>0</v>
      </c>
      <c r="AL29" s="241"/>
      <c r="AM29" s="241"/>
      <c r="AN29" s="241"/>
      <c r="AO29" s="241"/>
      <c r="AP29" s="39"/>
      <c r="AQ29" s="41"/>
      <c r="BE29" s="230"/>
    </row>
    <row r="30" spans="2:57" s="2" customFormat="1" ht="14.4" customHeight="1" hidden="1">
      <c r="B30" s="38"/>
      <c r="C30" s="39"/>
      <c r="D30" s="39"/>
      <c r="E30" s="39"/>
      <c r="F30" s="40" t="s">
        <v>49</v>
      </c>
      <c r="G30" s="39"/>
      <c r="H30" s="39"/>
      <c r="I30" s="39"/>
      <c r="J30" s="39"/>
      <c r="K30" s="39"/>
      <c r="L30" s="240">
        <v>0</v>
      </c>
      <c r="M30" s="241"/>
      <c r="N30" s="241"/>
      <c r="O30" s="241"/>
      <c r="P30" s="39"/>
      <c r="Q30" s="39"/>
      <c r="R30" s="39"/>
      <c r="S30" s="39"/>
      <c r="T30" s="39"/>
      <c r="U30" s="39"/>
      <c r="V30" s="39"/>
      <c r="W30" s="242">
        <f>ROUND(BD51,2)</f>
        <v>0</v>
      </c>
      <c r="X30" s="241"/>
      <c r="Y30" s="241"/>
      <c r="Z30" s="241"/>
      <c r="AA30" s="241"/>
      <c r="AB30" s="241"/>
      <c r="AC30" s="241"/>
      <c r="AD30" s="241"/>
      <c r="AE30" s="241"/>
      <c r="AF30" s="39"/>
      <c r="AG30" s="39"/>
      <c r="AH30" s="39"/>
      <c r="AI30" s="39"/>
      <c r="AJ30" s="39"/>
      <c r="AK30" s="242">
        <v>0</v>
      </c>
      <c r="AL30" s="241"/>
      <c r="AM30" s="241"/>
      <c r="AN30" s="241"/>
      <c r="AO30" s="241"/>
      <c r="AP30" s="39"/>
      <c r="AQ30" s="41"/>
      <c r="BE30" s="230"/>
    </row>
    <row r="31" spans="2:57" s="1" customFormat="1" ht="6.9" customHeight="1">
      <c r="B31" s="3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6"/>
      <c r="BE31" s="229"/>
    </row>
    <row r="32" spans="2:57" s="1" customFormat="1" ht="25.95" customHeight="1">
      <c r="B32" s="32"/>
      <c r="C32" s="42"/>
      <c r="D32" s="43" t="s">
        <v>50</v>
      </c>
      <c r="E32" s="44"/>
      <c r="F32" s="44"/>
      <c r="G32" s="44"/>
      <c r="H32" s="44"/>
      <c r="I32" s="44"/>
      <c r="J32" s="44"/>
      <c r="K32" s="44"/>
      <c r="L32" s="44"/>
      <c r="M32" s="44"/>
      <c r="N32" s="44"/>
      <c r="O32" s="44"/>
      <c r="P32" s="44"/>
      <c r="Q32" s="44"/>
      <c r="R32" s="44"/>
      <c r="S32" s="44"/>
      <c r="T32" s="45" t="s">
        <v>51</v>
      </c>
      <c r="U32" s="44"/>
      <c r="V32" s="44"/>
      <c r="W32" s="44"/>
      <c r="X32" s="243" t="s">
        <v>52</v>
      </c>
      <c r="Y32" s="244"/>
      <c r="Z32" s="244"/>
      <c r="AA32" s="244"/>
      <c r="AB32" s="244"/>
      <c r="AC32" s="44"/>
      <c r="AD32" s="44"/>
      <c r="AE32" s="44"/>
      <c r="AF32" s="44"/>
      <c r="AG32" s="44"/>
      <c r="AH32" s="44"/>
      <c r="AI32" s="44"/>
      <c r="AJ32" s="44"/>
      <c r="AK32" s="245">
        <f>SUM(AK23:AK30)</f>
        <v>0</v>
      </c>
      <c r="AL32" s="244"/>
      <c r="AM32" s="244"/>
      <c r="AN32" s="244"/>
      <c r="AO32" s="246"/>
      <c r="AP32" s="42"/>
      <c r="AQ32" s="46"/>
      <c r="BE32" s="229"/>
    </row>
    <row r="33" spans="2:43" s="1" customFormat="1" ht="6.9" customHeight="1">
      <c r="B33" s="3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6"/>
    </row>
    <row r="34" spans="2:43" s="1" customFormat="1" ht="6.9" customHeight="1">
      <c r="B34" s="47"/>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9"/>
    </row>
    <row r="38" spans="2:44" s="1" customFormat="1" ht="6.9" customHeight="1">
      <c r="B38" s="50"/>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2"/>
    </row>
    <row r="39" spans="2:44" s="1" customFormat="1" ht="36.9" customHeight="1">
      <c r="B39" s="32"/>
      <c r="C39" s="53" t="s">
        <v>53</v>
      </c>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2"/>
    </row>
    <row r="40" spans="2:44" s="1" customFormat="1" ht="6.9" customHeight="1">
      <c r="B40" s="32"/>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2"/>
    </row>
    <row r="41" spans="2:44" s="3" customFormat="1" ht="14.4" customHeight="1">
      <c r="B41" s="55"/>
      <c r="C41" s="56" t="s">
        <v>13</v>
      </c>
      <c r="D41" s="57"/>
      <c r="E41" s="57"/>
      <c r="F41" s="57"/>
      <c r="G41" s="57"/>
      <c r="H41" s="57"/>
      <c r="I41" s="57"/>
      <c r="J41" s="57"/>
      <c r="K41" s="57"/>
      <c r="L41" s="57" t="str">
        <f>K5</f>
        <v>VOD</v>
      </c>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8"/>
    </row>
    <row r="42" spans="2:44" s="4" customFormat="1" ht="36.9" customHeight="1">
      <c r="B42" s="59"/>
      <c r="C42" s="60" t="s">
        <v>16</v>
      </c>
      <c r="D42" s="61"/>
      <c r="E42" s="61"/>
      <c r="F42" s="61"/>
      <c r="G42" s="61"/>
      <c r="H42" s="61"/>
      <c r="I42" s="61"/>
      <c r="J42" s="61"/>
      <c r="K42" s="61"/>
      <c r="L42" s="247" t="str">
        <f>K6</f>
        <v>MVN Libchavský rybník, rekonstrukce nádrže</v>
      </c>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61"/>
      <c r="AQ42" s="61"/>
      <c r="AR42" s="62"/>
    </row>
    <row r="43" spans="2:44" s="1" customFormat="1" ht="6.9" customHeight="1">
      <c r="B43" s="32"/>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2"/>
    </row>
    <row r="44" spans="2:44" s="1" customFormat="1" ht="13.2">
      <c r="B44" s="32"/>
      <c r="C44" s="56" t="s">
        <v>23</v>
      </c>
      <c r="D44" s="54"/>
      <c r="E44" s="54"/>
      <c r="F44" s="54"/>
      <c r="G44" s="54"/>
      <c r="H44" s="54"/>
      <c r="I44" s="54"/>
      <c r="J44" s="54"/>
      <c r="K44" s="54"/>
      <c r="L44" s="63" t="str">
        <f>IF(K8="","",K8)</f>
        <v xml:space="preserve"> </v>
      </c>
      <c r="M44" s="54"/>
      <c r="N44" s="54"/>
      <c r="O44" s="54"/>
      <c r="P44" s="54"/>
      <c r="Q44" s="54"/>
      <c r="R44" s="54"/>
      <c r="S44" s="54"/>
      <c r="T44" s="54"/>
      <c r="U44" s="54"/>
      <c r="V44" s="54"/>
      <c r="W44" s="54"/>
      <c r="X44" s="54"/>
      <c r="Y44" s="54"/>
      <c r="Z44" s="54"/>
      <c r="AA44" s="54"/>
      <c r="AB44" s="54"/>
      <c r="AC44" s="54"/>
      <c r="AD44" s="54"/>
      <c r="AE44" s="54"/>
      <c r="AF44" s="54"/>
      <c r="AG44" s="54"/>
      <c r="AH44" s="54"/>
      <c r="AI44" s="56" t="s">
        <v>25</v>
      </c>
      <c r="AJ44" s="54"/>
      <c r="AK44" s="54"/>
      <c r="AL44" s="54"/>
      <c r="AM44" s="249" t="str">
        <f>IF(AN8="","",AN8)</f>
        <v>14. 11. 2016</v>
      </c>
      <c r="AN44" s="250"/>
      <c r="AO44" s="54"/>
      <c r="AP44" s="54"/>
      <c r="AQ44" s="54"/>
      <c r="AR44" s="52"/>
    </row>
    <row r="45" spans="2:44" s="1" customFormat="1" ht="6.9" customHeight="1">
      <c r="B45" s="32"/>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2"/>
    </row>
    <row r="46" spans="2:56" s="1" customFormat="1" ht="13.2">
      <c r="B46" s="32"/>
      <c r="C46" s="56" t="s">
        <v>29</v>
      </c>
      <c r="D46" s="54"/>
      <c r="E46" s="54"/>
      <c r="F46" s="54"/>
      <c r="G46" s="54"/>
      <c r="H46" s="54"/>
      <c r="I46" s="54"/>
      <c r="J46" s="54"/>
      <c r="K46" s="54"/>
      <c r="L46" s="57" t="str">
        <f>IF(E11="","",E11)</f>
        <v>Povodí Labe, státní podnik, Hradec Králové</v>
      </c>
      <c r="M46" s="54"/>
      <c r="N46" s="54"/>
      <c r="O46" s="54"/>
      <c r="P46" s="54"/>
      <c r="Q46" s="54"/>
      <c r="R46" s="54"/>
      <c r="S46" s="54"/>
      <c r="T46" s="54"/>
      <c r="U46" s="54"/>
      <c r="V46" s="54"/>
      <c r="W46" s="54"/>
      <c r="X46" s="54"/>
      <c r="Y46" s="54"/>
      <c r="Z46" s="54"/>
      <c r="AA46" s="54"/>
      <c r="AB46" s="54"/>
      <c r="AC46" s="54"/>
      <c r="AD46" s="54"/>
      <c r="AE46" s="54"/>
      <c r="AF46" s="54"/>
      <c r="AG46" s="54"/>
      <c r="AH46" s="54"/>
      <c r="AI46" s="56" t="s">
        <v>35</v>
      </c>
      <c r="AJ46" s="54"/>
      <c r="AK46" s="54"/>
      <c r="AL46" s="54"/>
      <c r="AM46" s="251" t="str">
        <f>IF(E17="","",E17)</f>
        <v>Agroprojekce Litomyšl, s.r.o.</v>
      </c>
      <c r="AN46" s="250"/>
      <c r="AO46" s="250"/>
      <c r="AP46" s="250"/>
      <c r="AQ46" s="54"/>
      <c r="AR46" s="52"/>
      <c r="AS46" s="252" t="s">
        <v>54</v>
      </c>
      <c r="AT46" s="253"/>
      <c r="AU46" s="65"/>
      <c r="AV46" s="65"/>
      <c r="AW46" s="65"/>
      <c r="AX46" s="65"/>
      <c r="AY46" s="65"/>
      <c r="AZ46" s="65"/>
      <c r="BA46" s="65"/>
      <c r="BB46" s="65"/>
      <c r="BC46" s="65"/>
      <c r="BD46" s="66"/>
    </row>
    <row r="47" spans="2:56" s="1" customFormat="1" ht="13.2">
      <c r="B47" s="32"/>
      <c r="C47" s="56" t="s">
        <v>33</v>
      </c>
      <c r="D47" s="54"/>
      <c r="E47" s="54"/>
      <c r="F47" s="54"/>
      <c r="G47" s="54"/>
      <c r="H47" s="54"/>
      <c r="I47" s="54"/>
      <c r="J47" s="54"/>
      <c r="K47" s="54"/>
      <c r="L47" s="57" t="str">
        <f>IF(E14="Vyplň údaj","",E14)</f>
        <v/>
      </c>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2"/>
      <c r="AS47" s="254"/>
      <c r="AT47" s="255"/>
      <c r="AU47" s="67"/>
      <c r="AV47" s="67"/>
      <c r="AW47" s="67"/>
      <c r="AX47" s="67"/>
      <c r="AY47" s="67"/>
      <c r="AZ47" s="67"/>
      <c r="BA47" s="67"/>
      <c r="BB47" s="67"/>
      <c r="BC47" s="67"/>
      <c r="BD47" s="68"/>
    </row>
    <row r="48" spans="2:56" s="1" customFormat="1" ht="10.8" customHeight="1">
      <c r="B48" s="32"/>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2"/>
      <c r="AS48" s="256"/>
      <c r="AT48" s="239"/>
      <c r="AU48" s="33"/>
      <c r="AV48" s="33"/>
      <c r="AW48" s="33"/>
      <c r="AX48" s="33"/>
      <c r="AY48" s="33"/>
      <c r="AZ48" s="33"/>
      <c r="BA48" s="33"/>
      <c r="BB48" s="33"/>
      <c r="BC48" s="33"/>
      <c r="BD48" s="70"/>
    </row>
    <row r="49" spans="2:56" s="1" customFormat="1" ht="29.25" customHeight="1">
      <c r="B49" s="32"/>
      <c r="C49" s="257" t="s">
        <v>55</v>
      </c>
      <c r="D49" s="258"/>
      <c r="E49" s="258"/>
      <c r="F49" s="258"/>
      <c r="G49" s="258"/>
      <c r="H49" s="71"/>
      <c r="I49" s="259" t="s">
        <v>56</v>
      </c>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60" t="s">
        <v>57</v>
      </c>
      <c r="AH49" s="258"/>
      <c r="AI49" s="258"/>
      <c r="AJ49" s="258"/>
      <c r="AK49" s="258"/>
      <c r="AL49" s="258"/>
      <c r="AM49" s="258"/>
      <c r="AN49" s="259" t="s">
        <v>58</v>
      </c>
      <c r="AO49" s="258"/>
      <c r="AP49" s="258"/>
      <c r="AQ49" s="72" t="s">
        <v>59</v>
      </c>
      <c r="AR49" s="52"/>
      <c r="AS49" s="73" t="s">
        <v>60</v>
      </c>
      <c r="AT49" s="74" t="s">
        <v>61</v>
      </c>
      <c r="AU49" s="74" t="s">
        <v>62</v>
      </c>
      <c r="AV49" s="74" t="s">
        <v>63</v>
      </c>
      <c r="AW49" s="74" t="s">
        <v>64</v>
      </c>
      <c r="AX49" s="74" t="s">
        <v>65</v>
      </c>
      <c r="AY49" s="74" t="s">
        <v>66</v>
      </c>
      <c r="AZ49" s="74" t="s">
        <v>67</v>
      </c>
      <c r="BA49" s="74" t="s">
        <v>68</v>
      </c>
      <c r="BB49" s="74" t="s">
        <v>69</v>
      </c>
      <c r="BC49" s="74" t="s">
        <v>70</v>
      </c>
      <c r="BD49" s="75" t="s">
        <v>71</v>
      </c>
    </row>
    <row r="50" spans="2:56" s="1" customFormat="1" ht="10.8" customHeight="1">
      <c r="B50" s="32"/>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2"/>
      <c r="AS50" s="76"/>
      <c r="AT50" s="77"/>
      <c r="AU50" s="77"/>
      <c r="AV50" s="77"/>
      <c r="AW50" s="77"/>
      <c r="AX50" s="77"/>
      <c r="AY50" s="77"/>
      <c r="AZ50" s="77"/>
      <c r="BA50" s="77"/>
      <c r="BB50" s="77"/>
      <c r="BC50" s="77"/>
      <c r="BD50" s="78"/>
    </row>
    <row r="51" spans="2:90" s="4" customFormat="1" ht="32.4" customHeight="1">
      <c r="B51" s="59"/>
      <c r="C51" s="79" t="s">
        <v>72</v>
      </c>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264">
        <f>ROUND(SUM(AG52:AG55),2)</f>
        <v>0</v>
      </c>
      <c r="AH51" s="264"/>
      <c r="AI51" s="264"/>
      <c r="AJ51" s="264"/>
      <c r="AK51" s="264"/>
      <c r="AL51" s="264"/>
      <c r="AM51" s="264"/>
      <c r="AN51" s="265">
        <f>SUM(AG51,AT51)</f>
        <v>0</v>
      </c>
      <c r="AO51" s="265"/>
      <c r="AP51" s="265"/>
      <c r="AQ51" s="81" t="s">
        <v>20</v>
      </c>
      <c r="AR51" s="62"/>
      <c r="AS51" s="82">
        <f>ROUND(SUM(AS52:AS55),2)</f>
        <v>0</v>
      </c>
      <c r="AT51" s="83">
        <f>ROUND(SUM(AV51:AW51),2)</f>
        <v>0</v>
      </c>
      <c r="AU51" s="84">
        <f>ROUND(SUM(AU52:AU55),5)</f>
        <v>0</v>
      </c>
      <c r="AV51" s="83">
        <f>ROUND(AZ51*L26,2)</f>
        <v>0</v>
      </c>
      <c r="AW51" s="83">
        <f>ROUND(BA51*L27,2)</f>
        <v>0</v>
      </c>
      <c r="AX51" s="83">
        <f>ROUND(BB51*L26,2)</f>
        <v>0</v>
      </c>
      <c r="AY51" s="83">
        <f>ROUND(BC51*L27,2)</f>
        <v>0</v>
      </c>
      <c r="AZ51" s="83">
        <f>ROUND(SUM(AZ52:AZ55),2)</f>
        <v>0</v>
      </c>
      <c r="BA51" s="83">
        <f>ROUND(SUM(BA52:BA55),2)</f>
        <v>0</v>
      </c>
      <c r="BB51" s="83">
        <f>ROUND(SUM(BB52:BB55),2)</f>
        <v>0</v>
      </c>
      <c r="BC51" s="83">
        <f>ROUND(SUM(BC52:BC55),2)</f>
        <v>0</v>
      </c>
      <c r="BD51" s="85">
        <f>ROUND(SUM(BD52:BD55),2)</f>
        <v>0</v>
      </c>
      <c r="BS51" s="86" t="s">
        <v>73</v>
      </c>
      <c r="BT51" s="86" t="s">
        <v>74</v>
      </c>
      <c r="BU51" s="87" t="s">
        <v>75</v>
      </c>
      <c r="BV51" s="86" t="s">
        <v>76</v>
      </c>
      <c r="BW51" s="86" t="s">
        <v>5</v>
      </c>
      <c r="BX51" s="86" t="s">
        <v>77</v>
      </c>
      <c r="CL51" s="86" t="s">
        <v>20</v>
      </c>
    </row>
    <row r="52" spans="1:91" s="5" customFormat="1" ht="20.4" customHeight="1">
      <c r="A52" s="271" t="s">
        <v>768</v>
      </c>
      <c r="B52" s="88"/>
      <c r="C52" s="89"/>
      <c r="D52" s="263" t="s">
        <v>78</v>
      </c>
      <c r="E52" s="262"/>
      <c r="F52" s="262"/>
      <c r="G52" s="262"/>
      <c r="H52" s="262"/>
      <c r="I52" s="90"/>
      <c r="J52" s="263" t="s">
        <v>79</v>
      </c>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1">
        <f>'SO-01 - Výpustné zařízení'!J27</f>
        <v>0</v>
      </c>
      <c r="AH52" s="262"/>
      <c r="AI52" s="262"/>
      <c r="AJ52" s="262"/>
      <c r="AK52" s="262"/>
      <c r="AL52" s="262"/>
      <c r="AM52" s="262"/>
      <c r="AN52" s="261">
        <f>SUM(AG52,AT52)</f>
        <v>0</v>
      </c>
      <c r="AO52" s="262"/>
      <c r="AP52" s="262"/>
      <c r="AQ52" s="91" t="s">
        <v>80</v>
      </c>
      <c r="AR52" s="92"/>
      <c r="AS52" s="93">
        <v>0</v>
      </c>
      <c r="AT52" s="94">
        <f>ROUND(SUM(AV52:AW52),2)</f>
        <v>0</v>
      </c>
      <c r="AU52" s="95">
        <f>'SO-01 - Výpustné zařízení'!P88</f>
        <v>0</v>
      </c>
      <c r="AV52" s="94">
        <f>'SO-01 - Výpustné zařízení'!J30</f>
        <v>0</v>
      </c>
      <c r="AW52" s="94">
        <f>'SO-01 - Výpustné zařízení'!J31</f>
        <v>0</v>
      </c>
      <c r="AX52" s="94">
        <f>'SO-01 - Výpustné zařízení'!J32</f>
        <v>0</v>
      </c>
      <c r="AY52" s="94">
        <f>'SO-01 - Výpustné zařízení'!J33</f>
        <v>0</v>
      </c>
      <c r="AZ52" s="94">
        <f>'SO-01 - Výpustné zařízení'!F30</f>
        <v>0</v>
      </c>
      <c r="BA52" s="94">
        <f>'SO-01 - Výpustné zařízení'!F31</f>
        <v>0</v>
      </c>
      <c r="BB52" s="94">
        <f>'SO-01 - Výpustné zařízení'!F32</f>
        <v>0</v>
      </c>
      <c r="BC52" s="94">
        <f>'SO-01 - Výpustné zařízení'!F33</f>
        <v>0</v>
      </c>
      <c r="BD52" s="96">
        <f>'SO-01 - Výpustné zařízení'!F34</f>
        <v>0</v>
      </c>
      <c r="BT52" s="97" t="s">
        <v>22</v>
      </c>
      <c r="BV52" s="97" t="s">
        <v>76</v>
      </c>
      <c r="BW52" s="97" t="s">
        <v>81</v>
      </c>
      <c r="BX52" s="97" t="s">
        <v>5</v>
      </c>
      <c r="CL52" s="97" t="s">
        <v>82</v>
      </c>
      <c r="CM52" s="97" t="s">
        <v>83</v>
      </c>
    </row>
    <row r="53" spans="1:91" s="5" customFormat="1" ht="20.4" customHeight="1">
      <c r="A53" s="271" t="s">
        <v>768</v>
      </c>
      <c r="B53" s="88"/>
      <c r="C53" s="89"/>
      <c r="D53" s="263" t="s">
        <v>84</v>
      </c>
      <c r="E53" s="262"/>
      <c r="F53" s="262"/>
      <c r="G53" s="262"/>
      <c r="H53" s="262"/>
      <c r="I53" s="90"/>
      <c r="J53" s="263" t="s">
        <v>85</v>
      </c>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1">
        <f>'SO-02 - Bezpečnostní přeliv'!J27</f>
        <v>0</v>
      </c>
      <c r="AH53" s="262"/>
      <c r="AI53" s="262"/>
      <c r="AJ53" s="262"/>
      <c r="AK53" s="262"/>
      <c r="AL53" s="262"/>
      <c r="AM53" s="262"/>
      <c r="AN53" s="261">
        <f>SUM(AG53,AT53)</f>
        <v>0</v>
      </c>
      <c r="AO53" s="262"/>
      <c r="AP53" s="262"/>
      <c r="AQ53" s="91" t="s">
        <v>80</v>
      </c>
      <c r="AR53" s="92"/>
      <c r="AS53" s="93">
        <v>0</v>
      </c>
      <c r="AT53" s="94">
        <f>ROUND(SUM(AV53:AW53),2)</f>
        <v>0</v>
      </c>
      <c r="AU53" s="95">
        <f>'SO-02 - Bezpečnostní přeliv'!P84</f>
        <v>0</v>
      </c>
      <c r="AV53" s="94">
        <f>'SO-02 - Bezpečnostní přeliv'!J30</f>
        <v>0</v>
      </c>
      <c r="AW53" s="94">
        <f>'SO-02 - Bezpečnostní přeliv'!J31</f>
        <v>0</v>
      </c>
      <c r="AX53" s="94">
        <f>'SO-02 - Bezpečnostní přeliv'!J32</f>
        <v>0</v>
      </c>
      <c r="AY53" s="94">
        <f>'SO-02 - Bezpečnostní přeliv'!J33</f>
        <v>0</v>
      </c>
      <c r="AZ53" s="94">
        <f>'SO-02 - Bezpečnostní přeliv'!F30</f>
        <v>0</v>
      </c>
      <c r="BA53" s="94">
        <f>'SO-02 - Bezpečnostní přeliv'!F31</f>
        <v>0</v>
      </c>
      <c r="BB53" s="94">
        <f>'SO-02 - Bezpečnostní přeliv'!F32</f>
        <v>0</v>
      </c>
      <c r="BC53" s="94">
        <f>'SO-02 - Bezpečnostní přeliv'!F33</f>
        <v>0</v>
      </c>
      <c r="BD53" s="96">
        <f>'SO-02 - Bezpečnostní přeliv'!F34</f>
        <v>0</v>
      </c>
      <c r="BT53" s="97" t="s">
        <v>22</v>
      </c>
      <c r="BV53" s="97" t="s">
        <v>76</v>
      </c>
      <c r="BW53" s="97" t="s">
        <v>86</v>
      </c>
      <c r="BX53" s="97" t="s">
        <v>5</v>
      </c>
      <c r="CL53" s="97" t="s">
        <v>82</v>
      </c>
      <c r="CM53" s="97" t="s">
        <v>83</v>
      </c>
    </row>
    <row r="54" spans="1:91" s="5" customFormat="1" ht="20.4" customHeight="1">
      <c r="A54" s="271" t="s">
        <v>768</v>
      </c>
      <c r="B54" s="88"/>
      <c r="C54" s="89"/>
      <c r="D54" s="263" t="s">
        <v>87</v>
      </c>
      <c r="E54" s="262"/>
      <c r="F54" s="262"/>
      <c r="G54" s="262"/>
      <c r="H54" s="262"/>
      <c r="I54" s="90"/>
      <c r="J54" s="263" t="s">
        <v>88</v>
      </c>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1">
        <f>'SO-03 - Úprava hráze'!J27</f>
        <v>0</v>
      </c>
      <c r="AH54" s="262"/>
      <c r="AI54" s="262"/>
      <c r="AJ54" s="262"/>
      <c r="AK54" s="262"/>
      <c r="AL54" s="262"/>
      <c r="AM54" s="262"/>
      <c r="AN54" s="261">
        <f>SUM(AG54,AT54)</f>
        <v>0</v>
      </c>
      <c r="AO54" s="262"/>
      <c r="AP54" s="262"/>
      <c r="AQ54" s="91" t="s">
        <v>80</v>
      </c>
      <c r="AR54" s="92"/>
      <c r="AS54" s="93">
        <v>0</v>
      </c>
      <c r="AT54" s="94">
        <f>ROUND(SUM(AV54:AW54),2)</f>
        <v>0</v>
      </c>
      <c r="AU54" s="95">
        <f>'SO-03 - Úprava hráze'!P82</f>
        <v>0</v>
      </c>
      <c r="AV54" s="94">
        <f>'SO-03 - Úprava hráze'!J30</f>
        <v>0</v>
      </c>
      <c r="AW54" s="94">
        <f>'SO-03 - Úprava hráze'!J31</f>
        <v>0</v>
      </c>
      <c r="AX54" s="94">
        <f>'SO-03 - Úprava hráze'!J32</f>
        <v>0</v>
      </c>
      <c r="AY54" s="94">
        <f>'SO-03 - Úprava hráze'!J33</f>
        <v>0</v>
      </c>
      <c r="AZ54" s="94">
        <f>'SO-03 - Úprava hráze'!F30</f>
        <v>0</v>
      </c>
      <c r="BA54" s="94">
        <f>'SO-03 - Úprava hráze'!F31</f>
        <v>0</v>
      </c>
      <c r="BB54" s="94">
        <f>'SO-03 - Úprava hráze'!F32</f>
        <v>0</v>
      </c>
      <c r="BC54" s="94">
        <f>'SO-03 - Úprava hráze'!F33</f>
        <v>0</v>
      </c>
      <c r="BD54" s="96">
        <f>'SO-03 - Úprava hráze'!F34</f>
        <v>0</v>
      </c>
      <c r="BT54" s="97" t="s">
        <v>22</v>
      </c>
      <c r="BV54" s="97" t="s">
        <v>76</v>
      </c>
      <c r="BW54" s="97" t="s">
        <v>89</v>
      </c>
      <c r="BX54" s="97" t="s">
        <v>5</v>
      </c>
      <c r="CL54" s="97" t="s">
        <v>90</v>
      </c>
      <c r="CM54" s="97" t="s">
        <v>83</v>
      </c>
    </row>
    <row r="55" spans="1:91" s="5" customFormat="1" ht="20.4" customHeight="1">
      <c r="A55" s="271" t="s">
        <v>768</v>
      </c>
      <c r="B55" s="88"/>
      <c r="C55" s="89"/>
      <c r="D55" s="263" t="s">
        <v>91</v>
      </c>
      <c r="E55" s="262"/>
      <c r="F55" s="262"/>
      <c r="G55" s="262"/>
      <c r="H55" s="262"/>
      <c r="I55" s="90"/>
      <c r="J55" s="263" t="s">
        <v>92</v>
      </c>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1">
        <f>'VON - Vedlejší a ostatní ...'!J27</f>
        <v>0</v>
      </c>
      <c r="AH55" s="262"/>
      <c r="AI55" s="262"/>
      <c r="AJ55" s="262"/>
      <c r="AK55" s="262"/>
      <c r="AL55" s="262"/>
      <c r="AM55" s="262"/>
      <c r="AN55" s="261">
        <f>SUM(AG55,AT55)</f>
        <v>0</v>
      </c>
      <c r="AO55" s="262"/>
      <c r="AP55" s="262"/>
      <c r="AQ55" s="91" t="s">
        <v>91</v>
      </c>
      <c r="AR55" s="92"/>
      <c r="AS55" s="98">
        <v>0</v>
      </c>
      <c r="AT55" s="99">
        <f>ROUND(SUM(AV55:AW55),2)</f>
        <v>0</v>
      </c>
      <c r="AU55" s="100">
        <f>'VON - Vedlejší a ostatní ...'!P79</f>
        <v>0</v>
      </c>
      <c r="AV55" s="99">
        <f>'VON - Vedlejší a ostatní ...'!J30</f>
        <v>0</v>
      </c>
      <c r="AW55" s="99">
        <f>'VON - Vedlejší a ostatní ...'!J31</f>
        <v>0</v>
      </c>
      <c r="AX55" s="99">
        <f>'VON - Vedlejší a ostatní ...'!J32</f>
        <v>0</v>
      </c>
      <c r="AY55" s="99">
        <f>'VON - Vedlejší a ostatní ...'!J33</f>
        <v>0</v>
      </c>
      <c r="AZ55" s="99">
        <f>'VON - Vedlejší a ostatní ...'!F30</f>
        <v>0</v>
      </c>
      <c r="BA55" s="99">
        <f>'VON - Vedlejší a ostatní ...'!F31</f>
        <v>0</v>
      </c>
      <c r="BB55" s="99">
        <f>'VON - Vedlejší a ostatní ...'!F32</f>
        <v>0</v>
      </c>
      <c r="BC55" s="99">
        <f>'VON - Vedlejší a ostatní ...'!F33</f>
        <v>0</v>
      </c>
      <c r="BD55" s="101">
        <f>'VON - Vedlejší a ostatní ...'!F34</f>
        <v>0</v>
      </c>
      <c r="BT55" s="97" t="s">
        <v>22</v>
      </c>
      <c r="BV55" s="97" t="s">
        <v>76</v>
      </c>
      <c r="BW55" s="97" t="s">
        <v>93</v>
      </c>
      <c r="BX55" s="97" t="s">
        <v>5</v>
      </c>
      <c r="CL55" s="97" t="s">
        <v>20</v>
      </c>
      <c r="CM55" s="97" t="s">
        <v>83</v>
      </c>
    </row>
    <row r="56" spans="2:44" s="1" customFormat="1" ht="30" customHeight="1">
      <c r="B56" s="32"/>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2"/>
    </row>
    <row r="57" spans="2:44" s="1" customFormat="1" ht="6.9" customHeight="1">
      <c r="B57" s="47"/>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52"/>
    </row>
  </sheetData>
  <sheetProtection password="CC35" sheet="1" objects="1" scenarios="1" formatColumns="0" formatRows="0" sort="0" autoFilter="0"/>
  <mergeCells count="53">
    <mergeCell ref="AG51:AM51"/>
    <mergeCell ref="AN51:AP51"/>
    <mergeCell ref="AR2:BE2"/>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tooltip="Rekapitulace stavby" display="1) Rekapitulace stavby"/>
    <hyperlink ref="W1:AI1" location="C51" tooltip="Rekapitulace objektů stavby a soupisů prací" display="2) Rekapitulace objektů stavby a soupisů prací"/>
    <hyperlink ref="A52" location="'SO-01 - Výpustné zařízení'!C2" tooltip="SO-01 - Výpustné zařízení" display="/"/>
    <hyperlink ref="A53" location="'SO-02 - Bezpečnostní přeliv'!C2" tooltip="SO-02 - Bezpečnostní přeliv" display="/"/>
    <hyperlink ref="A54" location="'SO-03 - Úprava hráze'!C2" tooltip="SO-03 - Úprava hráze" display="/"/>
    <hyperlink ref="A55" location="'VON - Vedlejší a ostatní ...'!C2" tooltip="VON - Vedlejší a ostatní ..."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336"/>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02"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13"/>
      <c r="B1" s="273"/>
      <c r="C1" s="273"/>
      <c r="D1" s="272" t="s">
        <v>1</v>
      </c>
      <c r="E1" s="273"/>
      <c r="F1" s="274" t="s">
        <v>769</v>
      </c>
      <c r="G1" s="278" t="s">
        <v>770</v>
      </c>
      <c r="H1" s="278"/>
      <c r="I1" s="279"/>
      <c r="J1" s="274" t="s">
        <v>771</v>
      </c>
      <c r="K1" s="272" t="s">
        <v>94</v>
      </c>
      <c r="L1" s="274" t="s">
        <v>772</v>
      </c>
      <c r="M1" s="274"/>
      <c r="N1" s="274"/>
      <c r="O1" s="274"/>
      <c r="P1" s="274"/>
      <c r="Q1" s="274"/>
      <c r="R1" s="274"/>
      <c r="S1" s="274"/>
      <c r="T1" s="274"/>
      <c r="U1" s="270"/>
      <c r="V1" s="270"/>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row>
    <row r="2" spans="3:46" ht="36.9" customHeight="1">
      <c r="L2" s="228"/>
      <c r="M2" s="228"/>
      <c r="N2" s="228"/>
      <c r="O2" s="228"/>
      <c r="P2" s="228"/>
      <c r="Q2" s="228"/>
      <c r="R2" s="228"/>
      <c r="S2" s="228"/>
      <c r="T2" s="228"/>
      <c r="U2" s="228"/>
      <c r="V2" s="228"/>
      <c r="AT2" s="15" t="s">
        <v>81</v>
      </c>
    </row>
    <row r="3" spans="2:46" ht="6.9" customHeight="1">
      <c r="B3" s="16"/>
      <c r="C3" s="17"/>
      <c r="D3" s="17"/>
      <c r="E3" s="17"/>
      <c r="F3" s="17"/>
      <c r="G3" s="17"/>
      <c r="H3" s="17"/>
      <c r="I3" s="103"/>
      <c r="J3" s="17"/>
      <c r="K3" s="18"/>
      <c r="AT3" s="15" t="s">
        <v>83</v>
      </c>
    </row>
    <row r="4" spans="2:46" ht="36.9" customHeight="1">
      <c r="B4" s="19"/>
      <c r="C4" s="20"/>
      <c r="D4" s="21" t="s">
        <v>95</v>
      </c>
      <c r="E4" s="20"/>
      <c r="F4" s="20"/>
      <c r="G4" s="20"/>
      <c r="H4" s="20"/>
      <c r="I4" s="104"/>
      <c r="J4" s="20"/>
      <c r="K4" s="22"/>
      <c r="M4" s="23" t="s">
        <v>10</v>
      </c>
      <c r="AT4" s="15" t="s">
        <v>4</v>
      </c>
    </row>
    <row r="5" spans="2:11" ht="6.9" customHeight="1">
      <c r="B5" s="19"/>
      <c r="C5" s="20"/>
      <c r="D5" s="20"/>
      <c r="E5" s="20"/>
      <c r="F5" s="20"/>
      <c r="G5" s="20"/>
      <c r="H5" s="20"/>
      <c r="I5" s="104"/>
      <c r="J5" s="20"/>
      <c r="K5" s="22"/>
    </row>
    <row r="6" spans="2:11" ht="13.2">
      <c r="B6" s="19"/>
      <c r="C6" s="20"/>
      <c r="D6" s="28" t="s">
        <v>16</v>
      </c>
      <c r="E6" s="20"/>
      <c r="F6" s="20"/>
      <c r="G6" s="20"/>
      <c r="H6" s="20"/>
      <c r="I6" s="104"/>
      <c r="J6" s="20"/>
      <c r="K6" s="22"/>
    </row>
    <row r="7" spans="2:11" ht="20.4" customHeight="1">
      <c r="B7" s="19"/>
      <c r="C7" s="20"/>
      <c r="D7" s="20"/>
      <c r="E7" s="266" t="str">
        <f>'Rekapitulace stavby'!K6</f>
        <v>MVN Libchavský rybník, rekonstrukce nádrže</v>
      </c>
      <c r="F7" s="232"/>
      <c r="G7" s="232"/>
      <c r="H7" s="232"/>
      <c r="I7" s="104"/>
      <c r="J7" s="20"/>
      <c r="K7" s="22"/>
    </row>
    <row r="8" spans="2:11" s="1" customFormat="1" ht="13.2">
      <c r="B8" s="32"/>
      <c r="C8" s="33"/>
      <c r="D8" s="28" t="s">
        <v>96</v>
      </c>
      <c r="E8" s="33"/>
      <c r="F8" s="33"/>
      <c r="G8" s="33"/>
      <c r="H8" s="33"/>
      <c r="I8" s="105"/>
      <c r="J8" s="33"/>
      <c r="K8" s="36"/>
    </row>
    <row r="9" spans="2:11" s="1" customFormat="1" ht="36.9" customHeight="1">
      <c r="B9" s="32"/>
      <c r="C9" s="33"/>
      <c r="D9" s="33"/>
      <c r="E9" s="267" t="s">
        <v>97</v>
      </c>
      <c r="F9" s="239"/>
      <c r="G9" s="239"/>
      <c r="H9" s="239"/>
      <c r="I9" s="105"/>
      <c r="J9" s="33"/>
      <c r="K9" s="36"/>
    </row>
    <row r="10" spans="2:11" s="1" customFormat="1" ht="12">
      <c r="B10" s="32"/>
      <c r="C10" s="33"/>
      <c r="D10" s="33"/>
      <c r="E10" s="33"/>
      <c r="F10" s="33"/>
      <c r="G10" s="33"/>
      <c r="H10" s="33"/>
      <c r="I10" s="105"/>
      <c r="J10" s="33"/>
      <c r="K10" s="36"/>
    </row>
    <row r="11" spans="2:11" s="1" customFormat="1" ht="14.4" customHeight="1">
      <c r="B11" s="32"/>
      <c r="C11" s="33"/>
      <c r="D11" s="28" t="s">
        <v>19</v>
      </c>
      <c r="E11" s="33"/>
      <c r="F11" s="26" t="s">
        <v>82</v>
      </c>
      <c r="G11" s="33"/>
      <c r="H11" s="33"/>
      <c r="I11" s="106" t="s">
        <v>21</v>
      </c>
      <c r="J11" s="26" t="s">
        <v>20</v>
      </c>
      <c r="K11" s="36"/>
    </row>
    <row r="12" spans="2:11" s="1" customFormat="1" ht="14.4" customHeight="1">
      <c r="B12" s="32"/>
      <c r="C12" s="33"/>
      <c r="D12" s="28" t="s">
        <v>23</v>
      </c>
      <c r="E12" s="33"/>
      <c r="F12" s="26" t="s">
        <v>24</v>
      </c>
      <c r="G12" s="33"/>
      <c r="H12" s="33"/>
      <c r="I12" s="106" t="s">
        <v>25</v>
      </c>
      <c r="J12" s="107" t="str">
        <f>'Rekapitulace stavby'!AN8</f>
        <v>14. 11. 2016</v>
      </c>
      <c r="K12" s="36"/>
    </row>
    <row r="13" spans="2:11" s="1" customFormat="1" ht="10.8" customHeight="1">
      <c r="B13" s="32"/>
      <c r="C13" s="33"/>
      <c r="D13" s="33"/>
      <c r="E13" s="33"/>
      <c r="F13" s="33"/>
      <c r="G13" s="33"/>
      <c r="H13" s="33"/>
      <c r="I13" s="105"/>
      <c r="J13" s="33"/>
      <c r="K13" s="36"/>
    </row>
    <row r="14" spans="2:11" s="1" customFormat="1" ht="14.4" customHeight="1">
      <c r="B14" s="32"/>
      <c r="C14" s="33"/>
      <c r="D14" s="28" t="s">
        <v>29</v>
      </c>
      <c r="E14" s="33"/>
      <c r="F14" s="33"/>
      <c r="G14" s="33"/>
      <c r="H14" s="33"/>
      <c r="I14" s="106" t="s">
        <v>30</v>
      </c>
      <c r="J14" s="26" t="s">
        <v>20</v>
      </c>
      <c r="K14" s="36"/>
    </row>
    <row r="15" spans="2:11" s="1" customFormat="1" ht="18" customHeight="1">
      <c r="B15" s="32"/>
      <c r="C15" s="33"/>
      <c r="D15" s="33"/>
      <c r="E15" s="26" t="s">
        <v>31</v>
      </c>
      <c r="F15" s="33"/>
      <c r="G15" s="33"/>
      <c r="H15" s="33"/>
      <c r="I15" s="106" t="s">
        <v>32</v>
      </c>
      <c r="J15" s="26" t="s">
        <v>20</v>
      </c>
      <c r="K15" s="36"/>
    </row>
    <row r="16" spans="2:11" s="1" customFormat="1" ht="6.9" customHeight="1">
      <c r="B16" s="32"/>
      <c r="C16" s="33"/>
      <c r="D16" s="33"/>
      <c r="E16" s="33"/>
      <c r="F16" s="33"/>
      <c r="G16" s="33"/>
      <c r="H16" s="33"/>
      <c r="I16" s="105"/>
      <c r="J16" s="33"/>
      <c r="K16" s="36"/>
    </row>
    <row r="17" spans="2:11" s="1" customFormat="1" ht="14.4" customHeight="1">
      <c r="B17" s="32"/>
      <c r="C17" s="33"/>
      <c r="D17" s="28" t="s">
        <v>33</v>
      </c>
      <c r="E17" s="33"/>
      <c r="F17" s="33"/>
      <c r="G17" s="33"/>
      <c r="H17" s="33"/>
      <c r="I17" s="106" t="s">
        <v>30</v>
      </c>
      <c r="J17" s="26" t="str">
        <f>IF('Rekapitulace stavby'!AN13="Vyplň údaj","",IF('Rekapitulace stavby'!AN13="","",'Rekapitulace stavby'!AN13))</f>
        <v/>
      </c>
      <c r="K17" s="36"/>
    </row>
    <row r="18" spans="2:11" s="1" customFormat="1" ht="18" customHeight="1">
      <c r="B18" s="32"/>
      <c r="C18" s="33"/>
      <c r="D18" s="33"/>
      <c r="E18" s="26" t="str">
        <f>IF('Rekapitulace stavby'!E14="Vyplň údaj","",IF('Rekapitulace stavby'!E14="","",'Rekapitulace stavby'!E14))</f>
        <v/>
      </c>
      <c r="F18" s="33"/>
      <c r="G18" s="33"/>
      <c r="H18" s="33"/>
      <c r="I18" s="106" t="s">
        <v>32</v>
      </c>
      <c r="J18" s="26" t="str">
        <f>IF('Rekapitulace stavby'!AN14="Vyplň údaj","",IF('Rekapitulace stavby'!AN14="","",'Rekapitulace stavby'!AN14))</f>
        <v/>
      </c>
      <c r="K18" s="36"/>
    </row>
    <row r="19" spans="2:11" s="1" customFormat="1" ht="6.9" customHeight="1">
      <c r="B19" s="32"/>
      <c r="C19" s="33"/>
      <c r="D19" s="33"/>
      <c r="E19" s="33"/>
      <c r="F19" s="33"/>
      <c r="G19" s="33"/>
      <c r="H19" s="33"/>
      <c r="I19" s="105"/>
      <c r="J19" s="33"/>
      <c r="K19" s="36"/>
    </row>
    <row r="20" spans="2:11" s="1" customFormat="1" ht="14.4" customHeight="1">
      <c r="B20" s="32"/>
      <c r="C20" s="33"/>
      <c r="D20" s="28" t="s">
        <v>35</v>
      </c>
      <c r="E20" s="33"/>
      <c r="F20" s="33"/>
      <c r="G20" s="33"/>
      <c r="H20" s="33"/>
      <c r="I20" s="106" t="s">
        <v>30</v>
      </c>
      <c r="J20" s="26" t="s">
        <v>20</v>
      </c>
      <c r="K20" s="36"/>
    </row>
    <row r="21" spans="2:11" s="1" customFormat="1" ht="18" customHeight="1">
      <c r="B21" s="32"/>
      <c r="C21" s="33"/>
      <c r="D21" s="33"/>
      <c r="E21" s="26" t="s">
        <v>36</v>
      </c>
      <c r="F21" s="33"/>
      <c r="G21" s="33"/>
      <c r="H21" s="33"/>
      <c r="I21" s="106" t="s">
        <v>32</v>
      </c>
      <c r="J21" s="26" t="s">
        <v>20</v>
      </c>
      <c r="K21" s="36"/>
    </row>
    <row r="22" spans="2:11" s="1" customFormat="1" ht="6.9" customHeight="1">
      <c r="B22" s="32"/>
      <c r="C22" s="33"/>
      <c r="D22" s="33"/>
      <c r="E22" s="33"/>
      <c r="F22" s="33"/>
      <c r="G22" s="33"/>
      <c r="H22" s="33"/>
      <c r="I22" s="105"/>
      <c r="J22" s="33"/>
      <c r="K22" s="36"/>
    </row>
    <row r="23" spans="2:11" s="1" customFormat="1" ht="14.4" customHeight="1">
      <c r="B23" s="32"/>
      <c r="C23" s="33"/>
      <c r="D23" s="28" t="s">
        <v>38</v>
      </c>
      <c r="E23" s="33"/>
      <c r="F23" s="33"/>
      <c r="G23" s="33"/>
      <c r="H23" s="33"/>
      <c r="I23" s="105"/>
      <c r="J23" s="33"/>
      <c r="K23" s="36"/>
    </row>
    <row r="24" spans="2:11" s="6" customFormat="1" ht="20.4" customHeight="1">
      <c r="B24" s="108"/>
      <c r="C24" s="109"/>
      <c r="D24" s="109"/>
      <c r="E24" s="235" t="s">
        <v>20</v>
      </c>
      <c r="F24" s="268"/>
      <c r="G24" s="268"/>
      <c r="H24" s="268"/>
      <c r="I24" s="110"/>
      <c r="J24" s="109"/>
      <c r="K24" s="111"/>
    </row>
    <row r="25" spans="2:11" s="1" customFormat="1" ht="6.9" customHeight="1">
      <c r="B25" s="32"/>
      <c r="C25" s="33"/>
      <c r="D25" s="33"/>
      <c r="E25" s="33"/>
      <c r="F25" s="33"/>
      <c r="G25" s="33"/>
      <c r="H25" s="33"/>
      <c r="I25" s="105"/>
      <c r="J25" s="33"/>
      <c r="K25" s="36"/>
    </row>
    <row r="26" spans="2:11" s="1" customFormat="1" ht="6.9" customHeight="1">
      <c r="B26" s="32"/>
      <c r="C26" s="33"/>
      <c r="D26" s="77"/>
      <c r="E26" s="77"/>
      <c r="F26" s="77"/>
      <c r="G26" s="77"/>
      <c r="H26" s="77"/>
      <c r="I26" s="112"/>
      <c r="J26" s="77"/>
      <c r="K26" s="113"/>
    </row>
    <row r="27" spans="2:11" s="1" customFormat="1" ht="25.35" customHeight="1">
      <c r="B27" s="32"/>
      <c r="C27" s="33"/>
      <c r="D27" s="114" t="s">
        <v>40</v>
      </c>
      <c r="E27" s="33"/>
      <c r="F27" s="33"/>
      <c r="G27" s="33"/>
      <c r="H27" s="33"/>
      <c r="I27" s="105"/>
      <c r="J27" s="115">
        <f>ROUND(J88,2)</f>
        <v>0</v>
      </c>
      <c r="K27" s="36"/>
    </row>
    <row r="28" spans="2:11" s="1" customFormat="1" ht="6.9" customHeight="1">
      <c r="B28" s="32"/>
      <c r="C28" s="33"/>
      <c r="D28" s="77"/>
      <c r="E28" s="77"/>
      <c r="F28" s="77"/>
      <c r="G28" s="77"/>
      <c r="H28" s="77"/>
      <c r="I28" s="112"/>
      <c r="J28" s="77"/>
      <c r="K28" s="113"/>
    </row>
    <row r="29" spans="2:11" s="1" customFormat="1" ht="14.4" customHeight="1">
      <c r="B29" s="32"/>
      <c r="C29" s="33"/>
      <c r="D29" s="33"/>
      <c r="E29" s="33"/>
      <c r="F29" s="37" t="s">
        <v>42</v>
      </c>
      <c r="G29" s="33"/>
      <c r="H29" s="33"/>
      <c r="I29" s="116" t="s">
        <v>41</v>
      </c>
      <c r="J29" s="37" t="s">
        <v>43</v>
      </c>
      <c r="K29" s="36"/>
    </row>
    <row r="30" spans="2:11" s="1" customFormat="1" ht="14.4" customHeight="1">
      <c r="B30" s="32"/>
      <c r="C30" s="33"/>
      <c r="D30" s="40" t="s">
        <v>44</v>
      </c>
      <c r="E30" s="40" t="s">
        <v>45</v>
      </c>
      <c r="F30" s="117">
        <f>ROUND(SUM(BE88:BE335),2)</f>
        <v>0</v>
      </c>
      <c r="G30" s="33"/>
      <c r="H30" s="33"/>
      <c r="I30" s="118">
        <v>0.21</v>
      </c>
      <c r="J30" s="117">
        <f>ROUND(ROUND((SUM(BE88:BE335)),2)*I30,2)</f>
        <v>0</v>
      </c>
      <c r="K30" s="36"/>
    </row>
    <row r="31" spans="2:11" s="1" customFormat="1" ht="14.4" customHeight="1">
      <c r="B31" s="32"/>
      <c r="C31" s="33"/>
      <c r="D31" s="33"/>
      <c r="E31" s="40" t="s">
        <v>46</v>
      </c>
      <c r="F31" s="117">
        <f>ROUND(SUM(BF88:BF335),2)</f>
        <v>0</v>
      </c>
      <c r="G31" s="33"/>
      <c r="H31" s="33"/>
      <c r="I31" s="118">
        <v>0.15</v>
      </c>
      <c r="J31" s="117">
        <f>ROUND(ROUND((SUM(BF88:BF335)),2)*I31,2)</f>
        <v>0</v>
      </c>
      <c r="K31" s="36"/>
    </row>
    <row r="32" spans="2:11" s="1" customFormat="1" ht="14.4" customHeight="1" hidden="1">
      <c r="B32" s="32"/>
      <c r="C32" s="33"/>
      <c r="D32" s="33"/>
      <c r="E32" s="40" t="s">
        <v>47</v>
      </c>
      <c r="F32" s="117">
        <f>ROUND(SUM(BG88:BG335),2)</f>
        <v>0</v>
      </c>
      <c r="G32" s="33"/>
      <c r="H32" s="33"/>
      <c r="I32" s="118">
        <v>0.21</v>
      </c>
      <c r="J32" s="117">
        <v>0</v>
      </c>
      <c r="K32" s="36"/>
    </row>
    <row r="33" spans="2:11" s="1" customFormat="1" ht="14.4" customHeight="1" hidden="1">
      <c r="B33" s="32"/>
      <c r="C33" s="33"/>
      <c r="D33" s="33"/>
      <c r="E33" s="40" t="s">
        <v>48</v>
      </c>
      <c r="F33" s="117">
        <f>ROUND(SUM(BH88:BH335),2)</f>
        <v>0</v>
      </c>
      <c r="G33" s="33"/>
      <c r="H33" s="33"/>
      <c r="I33" s="118">
        <v>0.15</v>
      </c>
      <c r="J33" s="117">
        <v>0</v>
      </c>
      <c r="K33" s="36"/>
    </row>
    <row r="34" spans="2:11" s="1" customFormat="1" ht="14.4" customHeight="1" hidden="1">
      <c r="B34" s="32"/>
      <c r="C34" s="33"/>
      <c r="D34" s="33"/>
      <c r="E34" s="40" t="s">
        <v>49</v>
      </c>
      <c r="F34" s="117">
        <f>ROUND(SUM(BI88:BI335),2)</f>
        <v>0</v>
      </c>
      <c r="G34" s="33"/>
      <c r="H34" s="33"/>
      <c r="I34" s="118">
        <v>0</v>
      </c>
      <c r="J34" s="117">
        <v>0</v>
      </c>
      <c r="K34" s="36"/>
    </row>
    <row r="35" spans="2:11" s="1" customFormat="1" ht="6.9" customHeight="1">
      <c r="B35" s="32"/>
      <c r="C35" s="33"/>
      <c r="D35" s="33"/>
      <c r="E35" s="33"/>
      <c r="F35" s="33"/>
      <c r="G35" s="33"/>
      <c r="H35" s="33"/>
      <c r="I35" s="105"/>
      <c r="J35" s="33"/>
      <c r="K35" s="36"/>
    </row>
    <row r="36" spans="2:11" s="1" customFormat="1" ht="25.35" customHeight="1">
      <c r="B36" s="32"/>
      <c r="C36" s="119"/>
      <c r="D36" s="120" t="s">
        <v>50</v>
      </c>
      <c r="E36" s="71"/>
      <c r="F36" s="71"/>
      <c r="G36" s="121" t="s">
        <v>51</v>
      </c>
      <c r="H36" s="122" t="s">
        <v>52</v>
      </c>
      <c r="I36" s="123"/>
      <c r="J36" s="124">
        <f>SUM(J27:J34)</f>
        <v>0</v>
      </c>
      <c r="K36" s="125"/>
    </row>
    <row r="37" spans="2:11" s="1" customFormat="1" ht="14.4" customHeight="1">
      <c r="B37" s="47"/>
      <c r="C37" s="48"/>
      <c r="D37" s="48"/>
      <c r="E37" s="48"/>
      <c r="F37" s="48"/>
      <c r="G37" s="48"/>
      <c r="H37" s="48"/>
      <c r="I37" s="126"/>
      <c r="J37" s="48"/>
      <c r="K37" s="49"/>
    </row>
    <row r="41" spans="2:11" s="1" customFormat="1" ht="6.9" customHeight="1">
      <c r="B41" s="127"/>
      <c r="C41" s="128"/>
      <c r="D41" s="128"/>
      <c r="E41" s="128"/>
      <c r="F41" s="128"/>
      <c r="G41" s="128"/>
      <c r="H41" s="128"/>
      <c r="I41" s="129"/>
      <c r="J41" s="128"/>
      <c r="K41" s="130"/>
    </row>
    <row r="42" spans="2:11" s="1" customFormat="1" ht="36.9" customHeight="1">
      <c r="B42" s="32"/>
      <c r="C42" s="21" t="s">
        <v>98</v>
      </c>
      <c r="D42" s="33"/>
      <c r="E42" s="33"/>
      <c r="F42" s="33"/>
      <c r="G42" s="33"/>
      <c r="H42" s="33"/>
      <c r="I42" s="105"/>
      <c r="J42" s="33"/>
      <c r="K42" s="36"/>
    </row>
    <row r="43" spans="2:11" s="1" customFormat="1" ht="6.9" customHeight="1">
      <c r="B43" s="32"/>
      <c r="C43" s="33"/>
      <c r="D43" s="33"/>
      <c r="E43" s="33"/>
      <c r="F43" s="33"/>
      <c r="G43" s="33"/>
      <c r="H43" s="33"/>
      <c r="I43" s="105"/>
      <c r="J43" s="33"/>
      <c r="K43" s="36"/>
    </row>
    <row r="44" spans="2:11" s="1" customFormat="1" ht="14.4" customHeight="1">
      <c r="B44" s="32"/>
      <c r="C44" s="28" t="s">
        <v>16</v>
      </c>
      <c r="D44" s="33"/>
      <c r="E44" s="33"/>
      <c r="F44" s="33"/>
      <c r="G44" s="33"/>
      <c r="H44" s="33"/>
      <c r="I44" s="105"/>
      <c r="J44" s="33"/>
      <c r="K44" s="36"/>
    </row>
    <row r="45" spans="2:11" s="1" customFormat="1" ht="20.4" customHeight="1">
      <c r="B45" s="32"/>
      <c r="C45" s="33"/>
      <c r="D45" s="33"/>
      <c r="E45" s="266" t="str">
        <f>E7</f>
        <v>MVN Libchavský rybník, rekonstrukce nádrže</v>
      </c>
      <c r="F45" s="239"/>
      <c r="G45" s="239"/>
      <c r="H45" s="239"/>
      <c r="I45" s="105"/>
      <c r="J45" s="33"/>
      <c r="K45" s="36"/>
    </row>
    <row r="46" spans="2:11" s="1" customFormat="1" ht="14.4" customHeight="1">
      <c r="B46" s="32"/>
      <c r="C46" s="28" t="s">
        <v>96</v>
      </c>
      <c r="D46" s="33"/>
      <c r="E46" s="33"/>
      <c r="F46" s="33"/>
      <c r="G46" s="33"/>
      <c r="H46" s="33"/>
      <c r="I46" s="105"/>
      <c r="J46" s="33"/>
      <c r="K46" s="36"/>
    </row>
    <row r="47" spans="2:11" s="1" customFormat="1" ht="22.2" customHeight="1">
      <c r="B47" s="32"/>
      <c r="C47" s="33"/>
      <c r="D47" s="33"/>
      <c r="E47" s="267" t="str">
        <f>E9</f>
        <v>SO-01 - Výpustné zařízení</v>
      </c>
      <c r="F47" s="239"/>
      <c r="G47" s="239"/>
      <c r="H47" s="239"/>
      <c r="I47" s="105"/>
      <c r="J47" s="33"/>
      <c r="K47" s="36"/>
    </row>
    <row r="48" spans="2:11" s="1" customFormat="1" ht="6.9" customHeight="1">
      <c r="B48" s="32"/>
      <c r="C48" s="33"/>
      <c r="D48" s="33"/>
      <c r="E48" s="33"/>
      <c r="F48" s="33"/>
      <c r="G48" s="33"/>
      <c r="H48" s="33"/>
      <c r="I48" s="105"/>
      <c r="J48" s="33"/>
      <c r="K48" s="36"/>
    </row>
    <row r="49" spans="2:11" s="1" customFormat="1" ht="18" customHeight="1">
      <c r="B49" s="32"/>
      <c r="C49" s="28" t="s">
        <v>23</v>
      </c>
      <c r="D49" s="33"/>
      <c r="E49" s="33"/>
      <c r="F49" s="26" t="str">
        <f>F12</f>
        <v xml:space="preserve"> </v>
      </c>
      <c r="G49" s="33"/>
      <c r="H49" s="33"/>
      <c r="I49" s="106" t="s">
        <v>25</v>
      </c>
      <c r="J49" s="107" t="str">
        <f>IF(J12="","",J12)</f>
        <v>14. 11. 2016</v>
      </c>
      <c r="K49" s="36"/>
    </row>
    <row r="50" spans="2:11" s="1" customFormat="1" ht="6.9" customHeight="1">
      <c r="B50" s="32"/>
      <c r="C50" s="33"/>
      <c r="D50" s="33"/>
      <c r="E50" s="33"/>
      <c r="F50" s="33"/>
      <c r="G50" s="33"/>
      <c r="H50" s="33"/>
      <c r="I50" s="105"/>
      <c r="J50" s="33"/>
      <c r="K50" s="36"/>
    </row>
    <row r="51" spans="2:11" s="1" customFormat="1" ht="13.2">
      <c r="B51" s="32"/>
      <c r="C51" s="28" t="s">
        <v>29</v>
      </c>
      <c r="D51" s="33"/>
      <c r="E51" s="33"/>
      <c r="F51" s="26" t="str">
        <f>E15</f>
        <v>Povodí Labe, státní podnik, Hradec Králové</v>
      </c>
      <c r="G51" s="33"/>
      <c r="H51" s="33"/>
      <c r="I51" s="106" t="s">
        <v>35</v>
      </c>
      <c r="J51" s="26" t="str">
        <f>E21</f>
        <v>Agroprojekce Litomyšl, s.r.o.</v>
      </c>
      <c r="K51" s="36"/>
    </row>
    <row r="52" spans="2:11" s="1" customFormat="1" ht="14.4" customHeight="1">
      <c r="B52" s="32"/>
      <c r="C52" s="28" t="s">
        <v>33</v>
      </c>
      <c r="D52" s="33"/>
      <c r="E52" s="33"/>
      <c r="F52" s="26" t="str">
        <f>IF(E18="","",E18)</f>
        <v/>
      </c>
      <c r="G52" s="33"/>
      <c r="H52" s="33"/>
      <c r="I52" s="105"/>
      <c r="J52" s="33"/>
      <c r="K52" s="36"/>
    </row>
    <row r="53" spans="2:11" s="1" customFormat="1" ht="10.35" customHeight="1">
      <c r="B53" s="32"/>
      <c r="C53" s="33"/>
      <c r="D53" s="33"/>
      <c r="E53" s="33"/>
      <c r="F53" s="33"/>
      <c r="G53" s="33"/>
      <c r="H53" s="33"/>
      <c r="I53" s="105"/>
      <c r="J53" s="33"/>
      <c r="K53" s="36"/>
    </row>
    <row r="54" spans="2:11" s="1" customFormat="1" ht="29.25" customHeight="1">
      <c r="B54" s="32"/>
      <c r="C54" s="131" t="s">
        <v>99</v>
      </c>
      <c r="D54" s="119"/>
      <c r="E54" s="119"/>
      <c r="F54" s="119"/>
      <c r="G54" s="119"/>
      <c r="H54" s="119"/>
      <c r="I54" s="132"/>
      <c r="J54" s="133" t="s">
        <v>100</v>
      </c>
      <c r="K54" s="134"/>
    </row>
    <row r="55" spans="2:11" s="1" customFormat="1" ht="10.35" customHeight="1">
      <c r="B55" s="32"/>
      <c r="C55" s="33"/>
      <c r="D55" s="33"/>
      <c r="E55" s="33"/>
      <c r="F55" s="33"/>
      <c r="G55" s="33"/>
      <c r="H55" s="33"/>
      <c r="I55" s="105"/>
      <c r="J55" s="33"/>
      <c r="K55" s="36"/>
    </row>
    <row r="56" spans="2:47" s="1" customFormat="1" ht="29.25" customHeight="1">
      <c r="B56" s="32"/>
      <c r="C56" s="135" t="s">
        <v>101</v>
      </c>
      <c r="D56" s="33"/>
      <c r="E56" s="33"/>
      <c r="F56" s="33"/>
      <c r="G56" s="33"/>
      <c r="H56" s="33"/>
      <c r="I56" s="105"/>
      <c r="J56" s="115">
        <f>J88</f>
        <v>0</v>
      </c>
      <c r="K56" s="36"/>
      <c r="AU56" s="15" t="s">
        <v>102</v>
      </c>
    </row>
    <row r="57" spans="2:11" s="7" customFormat="1" ht="24.9" customHeight="1">
      <c r="B57" s="136"/>
      <c r="C57" s="137"/>
      <c r="D57" s="138" t="s">
        <v>103</v>
      </c>
      <c r="E57" s="139"/>
      <c r="F57" s="139"/>
      <c r="G57" s="139"/>
      <c r="H57" s="139"/>
      <c r="I57" s="140"/>
      <c r="J57" s="141">
        <f>J89</f>
        <v>0</v>
      </c>
      <c r="K57" s="142"/>
    </row>
    <row r="58" spans="2:11" s="8" customFormat="1" ht="19.95" customHeight="1">
      <c r="B58" s="143"/>
      <c r="C58" s="144"/>
      <c r="D58" s="145" t="s">
        <v>104</v>
      </c>
      <c r="E58" s="146"/>
      <c r="F58" s="146"/>
      <c r="G58" s="146"/>
      <c r="H58" s="146"/>
      <c r="I58" s="147"/>
      <c r="J58" s="148">
        <f>J90</f>
        <v>0</v>
      </c>
      <c r="K58" s="149"/>
    </row>
    <row r="59" spans="2:11" s="8" customFormat="1" ht="19.95" customHeight="1">
      <c r="B59" s="143"/>
      <c r="C59" s="144"/>
      <c r="D59" s="145" t="s">
        <v>105</v>
      </c>
      <c r="E59" s="146"/>
      <c r="F59" s="146"/>
      <c r="G59" s="146"/>
      <c r="H59" s="146"/>
      <c r="I59" s="147"/>
      <c r="J59" s="148">
        <f>J147</f>
        <v>0</v>
      </c>
      <c r="K59" s="149"/>
    </row>
    <row r="60" spans="2:11" s="8" customFormat="1" ht="19.95" customHeight="1">
      <c r="B60" s="143"/>
      <c r="C60" s="144"/>
      <c r="D60" s="145" t="s">
        <v>106</v>
      </c>
      <c r="E60" s="146"/>
      <c r="F60" s="146"/>
      <c r="G60" s="146"/>
      <c r="H60" s="146"/>
      <c r="I60" s="147"/>
      <c r="J60" s="148">
        <f>J178</f>
        <v>0</v>
      </c>
      <c r="K60" s="149"/>
    </row>
    <row r="61" spans="2:11" s="8" customFormat="1" ht="19.95" customHeight="1">
      <c r="B61" s="143"/>
      <c r="C61" s="144"/>
      <c r="D61" s="145" t="s">
        <v>107</v>
      </c>
      <c r="E61" s="146"/>
      <c r="F61" s="146"/>
      <c r="G61" s="146"/>
      <c r="H61" s="146"/>
      <c r="I61" s="147"/>
      <c r="J61" s="148">
        <f>J182</f>
        <v>0</v>
      </c>
      <c r="K61" s="149"/>
    </row>
    <row r="62" spans="2:11" s="8" customFormat="1" ht="19.95" customHeight="1">
      <c r="B62" s="143"/>
      <c r="C62" s="144"/>
      <c r="D62" s="145" t="s">
        <v>108</v>
      </c>
      <c r="E62" s="146"/>
      <c r="F62" s="146"/>
      <c r="G62" s="146"/>
      <c r="H62" s="146"/>
      <c r="I62" s="147"/>
      <c r="J62" s="148">
        <f>J208</f>
        <v>0</v>
      </c>
      <c r="K62" s="149"/>
    </row>
    <row r="63" spans="2:11" s="8" customFormat="1" ht="19.95" customHeight="1">
      <c r="B63" s="143"/>
      <c r="C63" s="144"/>
      <c r="D63" s="145" t="s">
        <v>109</v>
      </c>
      <c r="E63" s="146"/>
      <c r="F63" s="146"/>
      <c r="G63" s="146"/>
      <c r="H63" s="146"/>
      <c r="I63" s="147"/>
      <c r="J63" s="148">
        <f>J222</f>
        <v>0</v>
      </c>
      <c r="K63" s="149"/>
    </row>
    <row r="64" spans="2:11" s="8" customFormat="1" ht="19.95" customHeight="1">
      <c r="B64" s="143"/>
      <c r="C64" s="144"/>
      <c r="D64" s="145" t="s">
        <v>110</v>
      </c>
      <c r="E64" s="146"/>
      <c r="F64" s="146"/>
      <c r="G64" s="146"/>
      <c r="H64" s="146"/>
      <c r="I64" s="147"/>
      <c r="J64" s="148">
        <f>J264</f>
        <v>0</v>
      </c>
      <c r="K64" s="149"/>
    </row>
    <row r="65" spans="2:11" s="8" customFormat="1" ht="19.95" customHeight="1">
      <c r="B65" s="143"/>
      <c r="C65" s="144"/>
      <c r="D65" s="145" t="s">
        <v>111</v>
      </c>
      <c r="E65" s="146"/>
      <c r="F65" s="146"/>
      <c r="G65" s="146"/>
      <c r="H65" s="146"/>
      <c r="I65" s="147"/>
      <c r="J65" s="148">
        <f>J284</f>
        <v>0</v>
      </c>
      <c r="K65" s="149"/>
    </row>
    <row r="66" spans="2:11" s="7" customFormat="1" ht="24.9" customHeight="1">
      <c r="B66" s="136"/>
      <c r="C66" s="137"/>
      <c r="D66" s="138" t="s">
        <v>112</v>
      </c>
      <c r="E66" s="139"/>
      <c r="F66" s="139"/>
      <c r="G66" s="139"/>
      <c r="H66" s="139"/>
      <c r="I66" s="140"/>
      <c r="J66" s="141">
        <f>J288</f>
        <v>0</v>
      </c>
      <c r="K66" s="142"/>
    </row>
    <row r="67" spans="2:11" s="8" customFormat="1" ht="19.95" customHeight="1">
      <c r="B67" s="143"/>
      <c r="C67" s="144"/>
      <c r="D67" s="145" t="s">
        <v>113</v>
      </c>
      <c r="E67" s="146"/>
      <c r="F67" s="146"/>
      <c r="G67" s="146"/>
      <c r="H67" s="146"/>
      <c r="I67" s="147"/>
      <c r="J67" s="148">
        <f>J289</f>
        <v>0</v>
      </c>
      <c r="K67" s="149"/>
    </row>
    <row r="68" spans="2:11" s="8" customFormat="1" ht="19.95" customHeight="1">
      <c r="B68" s="143"/>
      <c r="C68" s="144"/>
      <c r="D68" s="145" t="s">
        <v>114</v>
      </c>
      <c r="E68" s="146"/>
      <c r="F68" s="146"/>
      <c r="G68" s="146"/>
      <c r="H68" s="146"/>
      <c r="I68" s="147"/>
      <c r="J68" s="148">
        <f>J330</f>
        <v>0</v>
      </c>
      <c r="K68" s="149"/>
    </row>
    <row r="69" spans="2:11" s="1" customFormat="1" ht="21.75" customHeight="1">
      <c r="B69" s="32"/>
      <c r="C69" s="33"/>
      <c r="D69" s="33"/>
      <c r="E69" s="33"/>
      <c r="F69" s="33"/>
      <c r="G69" s="33"/>
      <c r="H69" s="33"/>
      <c r="I69" s="105"/>
      <c r="J69" s="33"/>
      <c r="K69" s="36"/>
    </row>
    <row r="70" spans="2:11" s="1" customFormat="1" ht="6.9" customHeight="1">
      <c r="B70" s="47"/>
      <c r="C70" s="48"/>
      <c r="D70" s="48"/>
      <c r="E70" s="48"/>
      <c r="F70" s="48"/>
      <c r="G70" s="48"/>
      <c r="H70" s="48"/>
      <c r="I70" s="126"/>
      <c r="J70" s="48"/>
      <c r="K70" s="49"/>
    </row>
    <row r="74" spans="2:12" s="1" customFormat="1" ht="6.9" customHeight="1">
      <c r="B74" s="50"/>
      <c r="C74" s="51"/>
      <c r="D74" s="51"/>
      <c r="E74" s="51"/>
      <c r="F74" s="51"/>
      <c r="G74" s="51"/>
      <c r="H74" s="51"/>
      <c r="I74" s="129"/>
      <c r="J74" s="51"/>
      <c r="K74" s="51"/>
      <c r="L74" s="52"/>
    </row>
    <row r="75" spans="2:12" s="1" customFormat="1" ht="36.9" customHeight="1">
      <c r="B75" s="32"/>
      <c r="C75" s="53" t="s">
        <v>115</v>
      </c>
      <c r="D75" s="54"/>
      <c r="E75" s="54"/>
      <c r="F75" s="54"/>
      <c r="G75" s="54"/>
      <c r="H75" s="54"/>
      <c r="I75" s="150"/>
      <c r="J75" s="54"/>
      <c r="K75" s="54"/>
      <c r="L75" s="52"/>
    </row>
    <row r="76" spans="2:12" s="1" customFormat="1" ht="6.9" customHeight="1">
      <c r="B76" s="32"/>
      <c r="C76" s="54"/>
      <c r="D76" s="54"/>
      <c r="E76" s="54"/>
      <c r="F76" s="54"/>
      <c r="G76" s="54"/>
      <c r="H76" s="54"/>
      <c r="I76" s="150"/>
      <c r="J76" s="54"/>
      <c r="K76" s="54"/>
      <c r="L76" s="52"/>
    </row>
    <row r="77" spans="2:12" s="1" customFormat="1" ht="14.4" customHeight="1">
      <c r="B77" s="32"/>
      <c r="C77" s="56" t="s">
        <v>16</v>
      </c>
      <c r="D77" s="54"/>
      <c r="E77" s="54"/>
      <c r="F77" s="54"/>
      <c r="G77" s="54"/>
      <c r="H77" s="54"/>
      <c r="I77" s="150"/>
      <c r="J77" s="54"/>
      <c r="K77" s="54"/>
      <c r="L77" s="52"/>
    </row>
    <row r="78" spans="2:12" s="1" customFormat="1" ht="20.4" customHeight="1">
      <c r="B78" s="32"/>
      <c r="C78" s="54"/>
      <c r="D78" s="54"/>
      <c r="E78" s="269" t="str">
        <f>E7</f>
        <v>MVN Libchavský rybník, rekonstrukce nádrže</v>
      </c>
      <c r="F78" s="250"/>
      <c r="G78" s="250"/>
      <c r="H78" s="250"/>
      <c r="I78" s="150"/>
      <c r="J78" s="54"/>
      <c r="K78" s="54"/>
      <c r="L78" s="52"/>
    </row>
    <row r="79" spans="2:12" s="1" customFormat="1" ht="14.4" customHeight="1">
      <c r="B79" s="32"/>
      <c r="C79" s="56" t="s">
        <v>96</v>
      </c>
      <c r="D79" s="54"/>
      <c r="E79" s="54"/>
      <c r="F79" s="54"/>
      <c r="G79" s="54"/>
      <c r="H79" s="54"/>
      <c r="I79" s="150"/>
      <c r="J79" s="54"/>
      <c r="K79" s="54"/>
      <c r="L79" s="52"/>
    </row>
    <row r="80" spans="2:12" s="1" customFormat="1" ht="22.2" customHeight="1">
      <c r="B80" s="32"/>
      <c r="C80" s="54"/>
      <c r="D80" s="54"/>
      <c r="E80" s="247" t="str">
        <f>E9</f>
        <v>SO-01 - Výpustné zařízení</v>
      </c>
      <c r="F80" s="250"/>
      <c r="G80" s="250"/>
      <c r="H80" s="250"/>
      <c r="I80" s="150"/>
      <c r="J80" s="54"/>
      <c r="K80" s="54"/>
      <c r="L80" s="52"/>
    </row>
    <row r="81" spans="2:12" s="1" customFormat="1" ht="6.9" customHeight="1">
      <c r="B81" s="32"/>
      <c r="C81" s="54"/>
      <c r="D81" s="54"/>
      <c r="E81" s="54"/>
      <c r="F81" s="54"/>
      <c r="G81" s="54"/>
      <c r="H81" s="54"/>
      <c r="I81" s="150"/>
      <c r="J81" s="54"/>
      <c r="K81" s="54"/>
      <c r="L81" s="52"/>
    </row>
    <row r="82" spans="2:12" s="1" customFormat="1" ht="18" customHeight="1">
      <c r="B82" s="32"/>
      <c r="C82" s="56" t="s">
        <v>23</v>
      </c>
      <c r="D82" s="54"/>
      <c r="E82" s="54"/>
      <c r="F82" s="151" t="str">
        <f>F12</f>
        <v xml:space="preserve"> </v>
      </c>
      <c r="G82" s="54"/>
      <c r="H82" s="54"/>
      <c r="I82" s="152" t="s">
        <v>25</v>
      </c>
      <c r="J82" s="64" t="str">
        <f>IF(J12="","",J12)</f>
        <v>14. 11. 2016</v>
      </c>
      <c r="K82" s="54"/>
      <c r="L82" s="52"/>
    </row>
    <row r="83" spans="2:12" s="1" customFormat="1" ht="6.9" customHeight="1">
      <c r="B83" s="32"/>
      <c r="C83" s="54"/>
      <c r="D83" s="54"/>
      <c r="E83" s="54"/>
      <c r="F83" s="54"/>
      <c r="G83" s="54"/>
      <c r="H83" s="54"/>
      <c r="I83" s="150"/>
      <c r="J83" s="54"/>
      <c r="K83" s="54"/>
      <c r="L83" s="52"/>
    </row>
    <row r="84" spans="2:12" s="1" customFormat="1" ht="13.2">
      <c r="B84" s="32"/>
      <c r="C84" s="56" t="s">
        <v>29</v>
      </c>
      <c r="D84" s="54"/>
      <c r="E84" s="54"/>
      <c r="F84" s="151" t="str">
        <f>E15</f>
        <v>Povodí Labe, státní podnik, Hradec Králové</v>
      </c>
      <c r="G84" s="54"/>
      <c r="H84" s="54"/>
      <c r="I84" s="152" t="s">
        <v>35</v>
      </c>
      <c r="J84" s="151" t="str">
        <f>E21</f>
        <v>Agroprojekce Litomyšl, s.r.o.</v>
      </c>
      <c r="K84" s="54"/>
      <c r="L84" s="52"/>
    </row>
    <row r="85" spans="2:12" s="1" customFormat="1" ht="14.4" customHeight="1">
      <c r="B85" s="32"/>
      <c r="C85" s="56" t="s">
        <v>33</v>
      </c>
      <c r="D85" s="54"/>
      <c r="E85" s="54"/>
      <c r="F85" s="151" t="str">
        <f>IF(E18="","",E18)</f>
        <v/>
      </c>
      <c r="G85" s="54"/>
      <c r="H85" s="54"/>
      <c r="I85" s="150"/>
      <c r="J85" s="54"/>
      <c r="K85" s="54"/>
      <c r="L85" s="52"/>
    </row>
    <row r="86" spans="2:12" s="1" customFormat="1" ht="10.35" customHeight="1">
      <c r="B86" s="32"/>
      <c r="C86" s="54"/>
      <c r="D86" s="54"/>
      <c r="E86" s="54"/>
      <c r="F86" s="54"/>
      <c r="G86" s="54"/>
      <c r="H86" s="54"/>
      <c r="I86" s="150"/>
      <c r="J86" s="54"/>
      <c r="K86" s="54"/>
      <c r="L86" s="52"/>
    </row>
    <row r="87" spans="2:20" s="9" customFormat="1" ht="29.25" customHeight="1">
      <c r="B87" s="153"/>
      <c r="C87" s="154" t="s">
        <v>116</v>
      </c>
      <c r="D87" s="155" t="s">
        <v>59</v>
      </c>
      <c r="E87" s="155" t="s">
        <v>55</v>
      </c>
      <c r="F87" s="155" t="s">
        <v>117</v>
      </c>
      <c r="G87" s="155" t="s">
        <v>118</v>
      </c>
      <c r="H87" s="155" t="s">
        <v>119</v>
      </c>
      <c r="I87" s="156" t="s">
        <v>120</v>
      </c>
      <c r="J87" s="155" t="s">
        <v>100</v>
      </c>
      <c r="K87" s="157" t="s">
        <v>121</v>
      </c>
      <c r="L87" s="158"/>
      <c r="M87" s="73" t="s">
        <v>122</v>
      </c>
      <c r="N87" s="74" t="s">
        <v>44</v>
      </c>
      <c r="O87" s="74" t="s">
        <v>123</v>
      </c>
      <c r="P87" s="74" t="s">
        <v>124</v>
      </c>
      <c r="Q87" s="74" t="s">
        <v>125</v>
      </c>
      <c r="R87" s="74" t="s">
        <v>126</v>
      </c>
      <c r="S87" s="74" t="s">
        <v>127</v>
      </c>
      <c r="T87" s="75" t="s">
        <v>128</v>
      </c>
    </row>
    <row r="88" spans="2:63" s="1" customFormat="1" ht="29.25" customHeight="1">
      <c r="B88" s="32"/>
      <c r="C88" s="79" t="s">
        <v>101</v>
      </c>
      <c r="D88" s="54"/>
      <c r="E88" s="54"/>
      <c r="F88" s="54"/>
      <c r="G88" s="54"/>
      <c r="H88" s="54"/>
      <c r="I88" s="150"/>
      <c r="J88" s="159">
        <f>BK88</f>
        <v>0</v>
      </c>
      <c r="K88" s="54"/>
      <c r="L88" s="52"/>
      <c r="M88" s="76"/>
      <c r="N88" s="77"/>
      <c r="O88" s="77"/>
      <c r="P88" s="160">
        <f>P89+P288</f>
        <v>0</v>
      </c>
      <c r="Q88" s="77"/>
      <c r="R88" s="160">
        <f>R89+R288</f>
        <v>223.42475448000002</v>
      </c>
      <c r="S88" s="77"/>
      <c r="T88" s="161">
        <f>T89+T288</f>
        <v>94.89840000000001</v>
      </c>
      <c r="AT88" s="15" t="s">
        <v>73</v>
      </c>
      <c r="AU88" s="15" t="s">
        <v>102</v>
      </c>
      <c r="BK88" s="162">
        <f>BK89+BK288</f>
        <v>0</v>
      </c>
    </row>
    <row r="89" spans="2:63" s="10" customFormat="1" ht="37.35" customHeight="1">
      <c r="B89" s="163"/>
      <c r="C89" s="164"/>
      <c r="D89" s="165" t="s">
        <v>73</v>
      </c>
      <c r="E89" s="166" t="s">
        <v>129</v>
      </c>
      <c r="F89" s="166" t="s">
        <v>130</v>
      </c>
      <c r="G89" s="164"/>
      <c r="H89" s="164"/>
      <c r="I89" s="167"/>
      <c r="J89" s="168">
        <f>BK89</f>
        <v>0</v>
      </c>
      <c r="K89" s="164"/>
      <c r="L89" s="169"/>
      <c r="M89" s="170"/>
      <c r="N89" s="171"/>
      <c r="O89" s="171"/>
      <c r="P89" s="172">
        <f>P90+P147+P178+P182+P208+P222+P264+P284</f>
        <v>0</v>
      </c>
      <c r="Q89" s="171"/>
      <c r="R89" s="172">
        <f>R90+R147+R178+R182+R208+R222+R264+R284</f>
        <v>222.71103796000003</v>
      </c>
      <c r="S89" s="171"/>
      <c r="T89" s="173">
        <f>T90+T147+T178+T182+T208+T222+T264+T284</f>
        <v>94.89840000000001</v>
      </c>
      <c r="AR89" s="174" t="s">
        <v>22</v>
      </c>
      <c r="AT89" s="175" t="s">
        <v>73</v>
      </c>
      <c r="AU89" s="175" t="s">
        <v>74</v>
      </c>
      <c r="AY89" s="174" t="s">
        <v>131</v>
      </c>
      <c r="BK89" s="176">
        <f>BK90+BK147+BK178+BK182+BK208+BK222+BK264+BK284</f>
        <v>0</v>
      </c>
    </row>
    <row r="90" spans="2:63" s="10" customFormat="1" ht="19.95" customHeight="1">
      <c r="B90" s="163"/>
      <c r="C90" s="164"/>
      <c r="D90" s="177" t="s">
        <v>73</v>
      </c>
      <c r="E90" s="178" t="s">
        <v>22</v>
      </c>
      <c r="F90" s="178" t="s">
        <v>132</v>
      </c>
      <c r="G90" s="164"/>
      <c r="H90" s="164"/>
      <c r="I90" s="167"/>
      <c r="J90" s="179">
        <f>BK90</f>
        <v>0</v>
      </c>
      <c r="K90" s="164"/>
      <c r="L90" s="169"/>
      <c r="M90" s="170"/>
      <c r="N90" s="171"/>
      <c r="O90" s="171"/>
      <c r="P90" s="172">
        <f>SUM(P91:P146)</f>
        <v>0</v>
      </c>
      <c r="Q90" s="171"/>
      <c r="R90" s="172">
        <f>SUM(R91:R146)</f>
        <v>0.5391</v>
      </c>
      <c r="S90" s="171"/>
      <c r="T90" s="173">
        <f>SUM(T91:T146)</f>
        <v>0</v>
      </c>
      <c r="AR90" s="174" t="s">
        <v>22</v>
      </c>
      <c r="AT90" s="175" t="s">
        <v>73</v>
      </c>
      <c r="AU90" s="175" t="s">
        <v>22</v>
      </c>
      <c r="AY90" s="174" t="s">
        <v>131</v>
      </c>
      <c r="BK90" s="176">
        <f>SUM(BK91:BK146)</f>
        <v>0</v>
      </c>
    </row>
    <row r="91" spans="2:65" s="1" customFormat="1" ht="20.4" customHeight="1">
      <c r="B91" s="32"/>
      <c r="C91" s="180" t="s">
        <v>22</v>
      </c>
      <c r="D91" s="180" t="s">
        <v>133</v>
      </c>
      <c r="E91" s="181" t="s">
        <v>134</v>
      </c>
      <c r="F91" s="182" t="s">
        <v>135</v>
      </c>
      <c r="G91" s="183" t="s">
        <v>136</v>
      </c>
      <c r="H91" s="184">
        <v>30</v>
      </c>
      <c r="I91" s="185"/>
      <c r="J91" s="186">
        <f>ROUND(I91*H91,2)</f>
        <v>0</v>
      </c>
      <c r="K91" s="182" t="s">
        <v>137</v>
      </c>
      <c r="L91" s="52"/>
      <c r="M91" s="187" t="s">
        <v>20</v>
      </c>
      <c r="N91" s="188" t="s">
        <v>45</v>
      </c>
      <c r="O91" s="33"/>
      <c r="P91" s="189">
        <f>O91*H91</f>
        <v>0</v>
      </c>
      <c r="Q91" s="189">
        <v>0.01797</v>
      </c>
      <c r="R91" s="189">
        <f>Q91*H91</f>
        <v>0.5391</v>
      </c>
      <c r="S91" s="189">
        <v>0</v>
      </c>
      <c r="T91" s="190">
        <f>S91*H91</f>
        <v>0</v>
      </c>
      <c r="AR91" s="15" t="s">
        <v>138</v>
      </c>
      <c r="AT91" s="15" t="s">
        <v>133</v>
      </c>
      <c r="AU91" s="15" t="s">
        <v>83</v>
      </c>
      <c r="AY91" s="15" t="s">
        <v>131</v>
      </c>
      <c r="BE91" s="191">
        <f>IF(N91="základní",J91,0)</f>
        <v>0</v>
      </c>
      <c r="BF91" s="191">
        <f>IF(N91="snížená",J91,0)</f>
        <v>0</v>
      </c>
      <c r="BG91" s="191">
        <f>IF(N91="zákl. přenesená",J91,0)</f>
        <v>0</v>
      </c>
      <c r="BH91" s="191">
        <f>IF(N91="sníž. přenesená",J91,0)</f>
        <v>0</v>
      </c>
      <c r="BI91" s="191">
        <f>IF(N91="nulová",J91,0)</f>
        <v>0</v>
      </c>
      <c r="BJ91" s="15" t="s">
        <v>22</v>
      </c>
      <c r="BK91" s="191">
        <f>ROUND(I91*H91,2)</f>
        <v>0</v>
      </c>
      <c r="BL91" s="15" t="s">
        <v>138</v>
      </c>
      <c r="BM91" s="15" t="s">
        <v>139</v>
      </c>
    </row>
    <row r="92" spans="2:47" s="1" customFormat="1" ht="12">
      <c r="B92" s="32"/>
      <c r="C92" s="54"/>
      <c r="D92" s="192" t="s">
        <v>140</v>
      </c>
      <c r="E92" s="54"/>
      <c r="F92" s="193" t="s">
        <v>141</v>
      </c>
      <c r="G92" s="54"/>
      <c r="H92" s="54"/>
      <c r="I92" s="150"/>
      <c r="J92" s="54"/>
      <c r="K92" s="54"/>
      <c r="L92" s="52"/>
      <c r="M92" s="69"/>
      <c r="N92" s="33"/>
      <c r="O92" s="33"/>
      <c r="P92" s="33"/>
      <c r="Q92" s="33"/>
      <c r="R92" s="33"/>
      <c r="S92" s="33"/>
      <c r="T92" s="70"/>
      <c r="AT92" s="15" t="s">
        <v>140</v>
      </c>
      <c r="AU92" s="15" t="s">
        <v>83</v>
      </c>
    </row>
    <row r="93" spans="2:47" s="1" customFormat="1" ht="168">
      <c r="B93" s="32"/>
      <c r="C93" s="54"/>
      <c r="D93" s="194" t="s">
        <v>142</v>
      </c>
      <c r="E93" s="54"/>
      <c r="F93" s="195" t="s">
        <v>143</v>
      </c>
      <c r="G93" s="54"/>
      <c r="H93" s="54"/>
      <c r="I93" s="150"/>
      <c r="J93" s="54"/>
      <c r="K93" s="54"/>
      <c r="L93" s="52"/>
      <c r="M93" s="69"/>
      <c r="N93" s="33"/>
      <c r="O93" s="33"/>
      <c r="P93" s="33"/>
      <c r="Q93" s="33"/>
      <c r="R93" s="33"/>
      <c r="S93" s="33"/>
      <c r="T93" s="70"/>
      <c r="AT93" s="15" t="s">
        <v>142</v>
      </c>
      <c r="AU93" s="15" t="s">
        <v>83</v>
      </c>
    </row>
    <row r="94" spans="2:65" s="1" customFormat="1" ht="20.4" customHeight="1">
      <c r="B94" s="32"/>
      <c r="C94" s="180" t="s">
        <v>83</v>
      </c>
      <c r="D94" s="180" t="s">
        <v>133</v>
      </c>
      <c r="E94" s="181" t="s">
        <v>144</v>
      </c>
      <c r="F94" s="182" t="s">
        <v>145</v>
      </c>
      <c r="G94" s="183" t="s">
        <v>146</v>
      </c>
      <c r="H94" s="184">
        <v>100</v>
      </c>
      <c r="I94" s="185"/>
      <c r="J94" s="186">
        <f>ROUND(I94*H94,2)</f>
        <v>0</v>
      </c>
      <c r="K94" s="182" t="s">
        <v>137</v>
      </c>
      <c r="L94" s="52"/>
      <c r="M94" s="187" t="s">
        <v>20</v>
      </c>
      <c r="N94" s="188" t="s">
        <v>45</v>
      </c>
      <c r="O94" s="33"/>
      <c r="P94" s="189">
        <f>O94*H94</f>
        <v>0</v>
      </c>
      <c r="Q94" s="189">
        <v>0</v>
      </c>
      <c r="R94" s="189">
        <f>Q94*H94</f>
        <v>0</v>
      </c>
      <c r="S94" s="189">
        <v>0</v>
      </c>
      <c r="T94" s="190">
        <f>S94*H94</f>
        <v>0</v>
      </c>
      <c r="AR94" s="15" t="s">
        <v>138</v>
      </c>
      <c r="AT94" s="15" t="s">
        <v>133</v>
      </c>
      <c r="AU94" s="15" t="s">
        <v>83</v>
      </c>
      <c r="AY94" s="15" t="s">
        <v>131</v>
      </c>
      <c r="BE94" s="191">
        <f>IF(N94="základní",J94,0)</f>
        <v>0</v>
      </c>
      <c r="BF94" s="191">
        <f>IF(N94="snížená",J94,0)</f>
        <v>0</v>
      </c>
      <c r="BG94" s="191">
        <f>IF(N94="zákl. přenesená",J94,0)</f>
        <v>0</v>
      </c>
      <c r="BH94" s="191">
        <f>IF(N94="sníž. přenesená",J94,0)</f>
        <v>0</v>
      </c>
      <c r="BI94" s="191">
        <f>IF(N94="nulová",J94,0)</f>
        <v>0</v>
      </c>
      <c r="BJ94" s="15" t="s">
        <v>22</v>
      </c>
      <c r="BK94" s="191">
        <f>ROUND(I94*H94,2)</f>
        <v>0</v>
      </c>
      <c r="BL94" s="15" t="s">
        <v>138</v>
      </c>
      <c r="BM94" s="15" t="s">
        <v>147</v>
      </c>
    </row>
    <row r="95" spans="2:47" s="1" customFormat="1" ht="24">
      <c r="B95" s="32"/>
      <c r="C95" s="54"/>
      <c r="D95" s="192" t="s">
        <v>140</v>
      </c>
      <c r="E95" s="54"/>
      <c r="F95" s="193" t="s">
        <v>148</v>
      </c>
      <c r="G95" s="54"/>
      <c r="H95" s="54"/>
      <c r="I95" s="150"/>
      <c r="J95" s="54"/>
      <c r="K95" s="54"/>
      <c r="L95" s="52"/>
      <c r="M95" s="69"/>
      <c r="N95" s="33"/>
      <c r="O95" s="33"/>
      <c r="P95" s="33"/>
      <c r="Q95" s="33"/>
      <c r="R95" s="33"/>
      <c r="S95" s="33"/>
      <c r="T95" s="70"/>
      <c r="AT95" s="15" t="s">
        <v>140</v>
      </c>
      <c r="AU95" s="15" t="s">
        <v>83</v>
      </c>
    </row>
    <row r="96" spans="2:47" s="1" customFormat="1" ht="192">
      <c r="B96" s="32"/>
      <c r="C96" s="54"/>
      <c r="D96" s="194" t="s">
        <v>142</v>
      </c>
      <c r="E96" s="54"/>
      <c r="F96" s="195" t="s">
        <v>149</v>
      </c>
      <c r="G96" s="54"/>
      <c r="H96" s="54"/>
      <c r="I96" s="150"/>
      <c r="J96" s="54"/>
      <c r="K96" s="54"/>
      <c r="L96" s="52"/>
      <c r="M96" s="69"/>
      <c r="N96" s="33"/>
      <c r="O96" s="33"/>
      <c r="P96" s="33"/>
      <c r="Q96" s="33"/>
      <c r="R96" s="33"/>
      <c r="S96" s="33"/>
      <c r="T96" s="70"/>
      <c r="AT96" s="15" t="s">
        <v>142</v>
      </c>
      <c r="AU96" s="15" t="s">
        <v>83</v>
      </c>
    </row>
    <row r="97" spans="2:65" s="1" customFormat="1" ht="20.4" customHeight="1">
      <c r="B97" s="32"/>
      <c r="C97" s="180" t="s">
        <v>150</v>
      </c>
      <c r="D97" s="180" t="s">
        <v>133</v>
      </c>
      <c r="E97" s="181" t="s">
        <v>151</v>
      </c>
      <c r="F97" s="182" t="s">
        <v>152</v>
      </c>
      <c r="G97" s="183" t="s">
        <v>153</v>
      </c>
      <c r="H97" s="184">
        <v>10</v>
      </c>
      <c r="I97" s="185"/>
      <c r="J97" s="186">
        <f>ROUND(I97*H97,2)</f>
        <v>0</v>
      </c>
      <c r="K97" s="182" t="s">
        <v>137</v>
      </c>
      <c r="L97" s="52"/>
      <c r="M97" s="187" t="s">
        <v>20</v>
      </c>
      <c r="N97" s="188" t="s">
        <v>45</v>
      </c>
      <c r="O97" s="33"/>
      <c r="P97" s="189">
        <f>O97*H97</f>
        <v>0</v>
      </c>
      <c r="Q97" s="189">
        <v>0</v>
      </c>
      <c r="R97" s="189">
        <f>Q97*H97</f>
        <v>0</v>
      </c>
      <c r="S97" s="189">
        <v>0</v>
      </c>
      <c r="T97" s="190">
        <f>S97*H97</f>
        <v>0</v>
      </c>
      <c r="AR97" s="15" t="s">
        <v>138</v>
      </c>
      <c r="AT97" s="15" t="s">
        <v>133</v>
      </c>
      <c r="AU97" s="15" t="s">
        <v>83</v>
      </c>
      <c r="AY97" s="15" t="s">
        <v>131</v>
      </c>
      <c r="BE97" s="191">
        <f>IF(N97="základní",J97,0)</f>
        <v>0</v>
      </c>
      <c r="BF97" s="191">
        <f>IF(N97="snížená",J97,0)</f>
        <v>0</v>
      </c>
      <c r="BG97" s="191">
        <f>IF(N97="zákl. přenesená",J97,0)</f>
        <v>0</v>
      </c>
      <c r="BH97" s="191">
        <f>IF(N97="sníž. přenesená",J97,0)</f>
        <v>0</v>
      </c>
      <c r="BI97" s="191">
        <f>IF(N97="nulová",J97,0)</f>
        <v>0</v>
      </c>
      <c r="BJ97" s="15" t="s">
        <v>22</v>
      </c>
      <c r="BK97" s="191">
        <f>ROUND(I97*H97,2)</f>
        <v>0</v>
      </c>
      <c r="BL97" s="15" t="s">
        <v>138</v>
      </c>
      <c r="BM97" s="15" t="s">
        <v>154</v>
      </c>
    </row>
    <row r="98" spans="2:47" s="1" customFormat="1" ht="24">
      <c r="B98" s="32"/>
      <c r="C98" s="54"/>
      <c r="D98" s="192" t="s">
        <v>140</v>
      </c>
      <c r="E98" s="54"/>
      <c r="F98" s="193" t="s">
        <v>155</v>
      </c>
      <c r="G98" s="54"/>
      <c r="H98" s="54"/>
      <c r="I98" s="150"/>
      <c r="J98" s="54"/>
      <c r="K98" s="54"/>
      <c r="L98" s="52"/>
      <c r="M98" s="69"/>
      <c r="N98" s="33"/>
      <c r="O98" s="33"/>
      <c r="P98" s="33"/>
      <c r="Q98" s="33"/>
      <c r="R98" s="33"/>
      <c r="S98" s="33"/>
      <c r="T98" s="70"/>
      <c r="AT98" s="15" t="s">
        <v>140</v>
      </c>
      <c r="AU98" s="15" t="s">
        <v>83</v>
      </c>
    </row>
    <row r="99" spans="2:47" s="1" customFormat="1" ht="108">
      <c r="B99" s="32"/>
      <c r="C99" s="54"/>
      <c r="D99" s="192" t="s">
        <v>142</v>
      </c>
      <c r="E99" s="54"/>
      <c r="F99" s="196" t="s">
        <v>156</v>
      </c>
      <c r="G99" s="54"/>
      <c r="H99" s="54"/>
      <c r="I99" s="150"/>
      <c r="J99" s="54"/>
      <c r="K99" s="54"/>
      <c r="L99" s="52"/>
      <c r="M99" s="69"/>
      <c r="N99" s="33"/>
      <c r="O99" s="33"/>
      <c r="P99" s="33"/>
      <c r="Q99" s="33"/>
      <c r="R99" s="33"/>
      <c r="S99" s="33"/>
      <c r="T99" s="70"/>
      <c r="AT99" s="15" t="s">
        <v>142</v>
      </c>
      <c r="AU99" s="15" t="s">
        <v>83</v>
      </c>
    </row>
    <row r="100" spans="2:51" s="11" customFormat="1" ht="12">
      <c r="B100" s="197"/>
      <c r="C100" s="198"/>
      <c r="D100" s="194" t="s">
        <v>157</v>
      </c>
      <c r="E100" s="199" t="s">
        <v>20</v>
      </c>
      <c r="F100" s="200" t="s">
        <v>158</v>
      </c>
      <c r="G100" s="198"/>
      <c r="H100" s="201">
        <v>10</v>
      </c>
      <c r="I100" s="202"/>
      <c r="J100" s="198"/>
      <c r="K100" s="198"/>
      <c r="L100" s="203"/>
      <c r="M100" s="204"/>
      <c r="N100" s="205"/>
      <c r="O100" s="205"/>
      <c r="P100" s="205"/>
      <c r="Q100" s="205"/>
      <c r="R100" s="205"/>
      <c r="S100" s="205"/>
      <c r="T100" s="206"/>
      <c r="AT100" s="207" t="s">
        <v>157</v>
      </c>
      <c r="AU100" s="207" t="s">
        <v>83</v>
      </c>
      <c r="AV100" s="11" t="s">
        <v>83</v>
      </c>
      <c r="AW100" s="11" t="s">
        <v>37</v>
      </c>
      <c r="AX100" s="11" t="s">
        <v>22</v>
      </c>
      <c r="AY100" s="207" t="s">
        <v>131</v>
      </c>
    </row>
    <row r="101" spans="2:65" s="1" customFormat="1" ht="20.4" customHeight="1">
      <c r="B101" s="32"/>
      <c r="C101" s="180" t="s">
        <v>138</v>
      </c>
      <c r="D101" s="180" t="s">
        <v>133</v>
      </c>
      <c r="E101" s="181" t="s">
        <v>159</v>
      </c>
      <c r="F101" s="182" t="s">
        <v>160</v>
      </c>
      <c r="G101" s="183" t="s">
        <v>153</v>
      </c>
      <c r="H101" s="184">
        <v>56.178</v>
      </c>
      <c r="I101" s="185"/>
      <c r="J101" s="186">
        <f>ROUND(I101*H101,2)</f>
        <v>0</v>
      </c>
      <c r="K101" s="182" t="s">
        <v>137</v>
      </c>
      <c r="L101" s="52"/>
      <c r="M101" s="187" t="s">
        <v>20</v>
      </c>
      <c r="N101" s="188" t="s">
        <v>45</v>
      </c>
      <c r="O101" s="33"/>
      <c r="P101" s="189">
        <f>O101*H101</f>
        <v>0</v>
      </c>
      <c r="Q101" s="189">
        <v>0</v>
      </c>
      <c r="R101" s="189">
        <f>Q101*H101</f>
        <v>0</v>
      </c>
      <c r="S101" s="189">
        <v>0</v>
      </c>
      <c r="T101" s="190">
        <f>S101*H101</f>
        <v>0</v>
      </c>
      <c r="AR101" s="15" t="s">
        <v>138</v>
      </c>
      <c r="AT101" s="15" t="s">
        <v>133</v>
      </c>
      <c r="AU101" s="15" t="s">
        <v>83</v>
      </c>
      <c r="AY101" s="15" t="s">
        <v>131</v>
      </c>
      <c r="BE101" s="191">
        <f>IF(N101="základní",J101,0)</f>
        <v>0</v>
      </c>
      <c r="BF101" s="191">
        <f>IF(N101="snížená",J101,0)</f>
        <v>0</v>
      </c>
      <c r="BG101" s="191">
        <f>IF(N101="zákl. přenesená",J101,0)</f>
        <v>0</v>
      </c>
      <c r="BH101" s="191">
        <f>IF(N101="sníž. přenesená",J101,0)</f>
        <v>0</v>
      </c>
      <c r="BI101" s="191">
        <f>IF(N101="nulová",J101,0)</f>
        <v>0</v>
      </c>
      <c r="BJ101" s="15" t="s">
        <v>22</v>
      </c>
      <c r="BK101" s="191">
        <f>ROUND(I101*H101,2)</f>
        <v>0</v>
      </c>
      <c r="BL101" s="15" t="s">
        <v>138</v>
      </c>
      <c r="BM101" s="15" t="s">
        <v>161</v>
      </c>
    </row>
    <row r="102" spans="2:47" s="1" customFormat="1" ht="24">
      <c r="B102" s="32"/>
      <c r="C102" s="54"/>
      <c r="D102" s="192" t="s">
        <v>140</v>
      </c>
      <c r="E102" s="54"/>
      <c r="F102" s="193" t="s">
        <v>162</v>
      </c>
      <c r="G102" s="54"/>
      <c r="H102" s="54"/>
      <c r="I102" s="150"/>
      <c r="J102" s="54"/>
      <c r="K102" s="54"/>
      <c r="L102" s="52"/>
      <c r="M102" s="69"/>
      <c r="N102" s="33"/>
      <c r="O102" s="33"/>
      <c r="P102" s="33"/>
      <c r="Q102" s="33"/>
      <c r="R102" s="33"/>
      <c r="S102" s="33"/>
      <c r="T102" s="70"/>
      <c r="AT102" s="15" t="s">
        <v>140</v>
      </c>
      <c r="AU102" s="15" t="s">
        <v>83</v>
      </c>
    </row>
    <row r="103" spans="2:47" s="1" customFormat="1" ht="192">
      <c r="B103" s="32"/>
      <c r="C103" s="54"/>
      <c r="D103" s="192" t="s">
        <v>142</v>
      </c>
      <c r="E103" s="54"/>
      <c r="F103" s="196" t="s">
        <v>163</v>
      </c>
      <c r="G103" s="54"/>
      <c r="H103" s="54"/>
      <c r="I103" s="150"/>
      <c r="J103" s="54"/>
      <c r="K103" s="54"/>
      <c r="L103" s="52"/>
      <c r="M103" s="69"/>
      <c r="N103" s="33"/>
      <c r="O103" s="33"/>
      <c r="P103" s="33"/>
      <c r="Q103" s="33"/>
      <c r="R103" s="33"/>
      <c r="S103" s="33"/>
      <c r="T103" s="70"/>
      <c r="AT103" s="15" t="s">
        <v>142</v>
      </c>
      <c r="AU103" s="15" t="s">
        <v>83</v>
      </c>
    </row>
    <row r="104" spans="2:51" s="11" customFormat="1" ht="12">
      <c r="B104" s="197"/>
      <c r="C104" s="198"/>
      <c r="D104" s="192" t="s">
        <v>157</v>
      </c>
      <c r="E104" s="208" t="s">
        <v>20</v>
      </c>
      <c r="F104" s="209" t="s">
        <v>164</v>
      </c>
      <c r="G104" s="198"/>
      <c r="H104" s="210">
        <v>0.99</v>
      </c>
      <c r="I104" s="202"/>
      <c r="J104" s="198"/>
      <c r="K104" s="198"/>
      <c r="L104" s="203"/>
      <c r="M104" s="204"/>
      <c r="N104" s="205"/>
      <c r="O104" s="205"/>
      <c r="P104" s="205"/>
      <c r="Q104" s="205"/>
      <c r="R104" s="205"/>
      <c r="S104" s="205"/>
      <c r="T104" s="206"/>
      <c r="AT104" s="207" t="s">
        <v>157</v>
      </c>
      <c r="AU104" s="207" t="s">
        <v>83</v>
      </c>
      <c r="AV104" s="11" t="s">
        <v>83</v>
      </c>
      <c r="AW104" s="11" t="s">
        <v>37</v>
      </c>
      <c r="AX104" s="11" t="s">
        <v>74</v>
      </c>
      <c r="AY104" s="207" t="s">
        <v>131</v>
      </c>
    </row>
    <row r="105" spans="2:51" s="11" customFormat="1" ht="12">
      <c r="B105" s="197"/>
      <c r="C105" s="198"/>
      <c r="D105" s="194" t="s">
        <v>157</v>
      </c>
      <c r="E105" s="199" t="s">
        <v>20</v>
      </c>
      <c r="F105" s="200" t="s">
        <v>165</v>
      </c>
      <c r="G105" s="198"/>
      <c r="H105" s="201">
        <v>55.188</v>
      </c>
      <c r="I105" s="202"/>
      <c r="J105" s="198"/>
      <c r="K105" s="198"/>
      <c r="L105" s="203"/>
      <c r="M105" s="204"/>
      <c r="N105" s="205"/>
      <c r="O105" s="205"/>
      <c r="P105" s="205"/>
      <c r="Q105" s="205"/>
      <c r="R105" s="205"/>
      <c r="S105" s="205"/>
      <c r="T105" s="206"/>
      <c r="AT105" s="207" t="s">
        <v>157</v>
      </c>
      <c r="AU105" s="207" t="s">
        <v>83</v>
      </c>
      <c r="AV105" s="11" t="s">
        <v>83</v>
      </c>
      <c r="AW105" s="11" t="s">
        <v>37</v>
      </c>
      <c r="AX105" s="11" t="s">
        <v>74</v>
      </c>
      <c r="AY105" s="207" t="s">
        <v>131</v>
      </c>
    </row>
    <row r="106" spans="2:65" s="1" customFormat="1" ht="20.4" customHeight="1">
      <c r="B106" s="32"/>
      <c r="C106" s="180" t="s">
        <v>166</v>
      </c>
      <c r="D106" s="180" t="s">
        <v>133</v>
      </c>
      <c r="E106" s="181" t="s">
        <v>167</v>
      </c>
      <c r="F106" s="182" t="s">
        <v>168</v>
      </c>
      <c r="G106" s="183" t="s">
        <v>153</v>
      </c>
      <c r="H106" s="184">
        <v>630</v>
      </c>
      <c r="I106" s="185"/>
      <c r="J106" s="186">
        <f>ROUND(I106*H106,2)</f>
        <v>0</v>
      </c>
      <c r="K106" s="182" t="s">
        <v>137</v>
      </c>
      <c r="L106" s="52"/>
      <c r="M106" s="187" t="s">
        <v>20</v>
      </c>
      <c r="N106" s="188" t="s">
        <v>45</v>
      </c>
      <c r="O106" s="33"/>
      <c r="P106" s="189">
        <f>O106*H106</f>
        <v>0</v>
      </c>
      <c r="Q106" s="189">
        <v>0</v>
      </c>
      <c r="R106" s="189">
        <f>Q106*H106</f>
        <v>0</v>
      </c>
      <c r="S106" s="189">
        <v>0</v>
      </c>
      <c r="T106" s="190">
        <f>S106*H106</f>
        <v>0</v>
      </c>
      <c r="AR106" s="15" t="s">
        <v>138</v>
      </c>
      <c r="AT106" s="15" t="s">
        <v>133</v>
      </c>
      <c r="AU106" s="15" t="s">
        <v>83</v>
      </c>
      <c r="AY106" s="15" t="s">
        <v>131</v>
      </c>
      <c r="BE106" s="191">
        <f>IF(N106="základní",J106,0)</f>
        <v>0</v>
      </c>
      <c r="BF106" s="191">
        <f>IF(N106="snížená",J106,0)</f>
        <v>0</v>
      </c>
      <c r="BG106" s="191">
        <f>IF(N106="zákl. přenesená",J106,0)</f>
        <v>0</v>
      </c>
      <c r="BH106" s="191">
        <f>IF(N106="sníž. přenesená",J106,0)</f>
        <v>0</v>
      </c>
      <c r="BI106" s="191">
        <f>IF(N106="nulová",J106,0)</f>
        <v>0</v>
      </c>
      <c r="BJ106" s="15" t="s">
        <v>22</v>
      </c>
      <c r="BK106" s="191">
        <f>ROUND(I106*H106,2)</f>
        <v>0</v>
      </c>
      <c r="BL106" s="15" t="s">
        <v>138</v>
      </c>
      <c r="BM106" s="15" t="s">
        <v>169</v>
      </c>
    </row>
    <row r="107" spans="2:47" s="1" customFormat="1" ht="24">
      <c r="B107" s="32"/>
      <c r="C107" s="54"/>
      <c r="D107" s="192" t="s">
        <v>140</v>
      </c>
      <c r="E107" s="54"/>
      <c r="F107" s="193" t="s">
        <v>170</v>
      </c>
      <c r="G107" s="54"/>
      <c r="H107" s="54"/>
      <c r="I107" s="150"/>
      <c r="J107" s="54"/>
      <c r="K107" s="54"/>
      <c r="L107" s="52"/>
      <c r="M107" s="69"/>
      <c r="N107" s="33"/>
      <c r="O107" s="33"/>
      <c r="P107" s="33"/>
      <c r="Q107" s="33"/>
      <c r="R107" s="33"/>
      <c r="S107" s="33"/>
      <c r="T107" s="70"/>
      <c r="AT107" s="15" t="s">
        <v>140</v>
      </c>
      <c r="AU107" s="15" t="s">
        <v>83</v>
      </c>
    </row>
    <row r="108" spans="2:47" s="1" customFormat="1" ht="192">
      <c r="B108" s="32"/>
      <c r="C108" s="54"/>
      <c r="D108" s="192" t="s">
        <v>142</v>
      </c>
      <c r="E108" s="54"/>
      <c r="F108" s="196" t="s">
        <v>163</v>
      </c>
      <c r="G108" s="54"/>
      <c r="H108" s="54"/>
      <c r="I108" s="150"/>
      <c r="J108" s="54"/>
      <c r="K108" s="54"/>
      <c r="L108" s="52"/>
      <c r="M108" s="69"/>
      <c r="N108" s="33"/>
      <c r="O108" s="33"/>
      <c r="P108" s="33"/>
      <c r="Q108" s="33"/>
      <c r="R108" s="33"/>
      <c r="S108" s="33"/>
      <c r="T108" s="70"/>
      <c r="AT108" s="15" t="s">
        <v>142</v>
      </c>
      <c r="AU108" s="15" t="s">
        <v>83</v>
      </c>
    </row>
    <row r="109" spans="2:51" s="11" customFormat="1" ht="12">
      <c r="B109" s="197"/>
      <c r="C109" s="198"/>
      <c r="D109" s="194" t="s">
        <v>157</v>
      </c>
      <c r="E109" s="199" t="s">
        <v>20</v>
      </c>
      <c r="F109" s="200" t="s">
        <v>171</v>
      </c>
      <c r="G109" s="198"/>
      <c r="H109" s="201">
        <v>630</v>
      </c>
      <c r="I109" s="202"/>
      <c r="J109" s="198"/>
      <c r="K109" s="198"/>
      <c r="L109" s="203"/>
      <c r="M109" s="204"/>
      <c r="N109" s="205"/>
      <c r="O109" s="205"/>
      <c r="P109" s="205"/>
      <c r="Q109" s="205"/>
      <c r="R109" s="205"/>
      <c r="S109" s="205"/>
      <c r="T109" s="206"/>
      <c r="AT109" s="207" t="s">
        <v>157</v>
      </c>
      <c r="AU109" s="207" t="s">
        <v>83</v>
      </c>
      <c r="AV109" s="11" t="s">
        <v>83</v>
      </c>
      <c r="AW109" s="11" t="s">
        <v>37</v>
      </c>
      <c r="AX109" s="11" t="s">
        <v>22</v>
      </c>
      <c r="AY109" s="207" t="s">
        <v>131</v>
      </c>
    </row>
    <row r="110" spans="2:65" s="1" customFormat="1" ht="20.4" customHeight="1">
      <c r="B110" s="32"/>
      <c r="C110" s="180" t="s">
        <v>172</v>
      </c>
      <c r="D110" s="180" t="s">
        <v>133</v>
      </c>
      <c r="E110" s="181" t="s">
        <v>173</v>
      </c>
      <c r="F110" s="182" t="s">
        <v>174</v>
      </c>
      <c r="G110" s="183" t="s">
        <v>153</v>
      </c>
      <c r="H110" s="184">
        <v>8.967</v>
      </c>
      <c r="I110" s="185"/>
      <c r="J110" s="186">
        <f>ROUND(I110*H110,2)</f>
        <v>0</v>
      </c>
      <c r="K110" s="182" t="s">
        <v>137</v>
      </c>
      <c r="L110" s="52"/>
      <c r="M110" s="187" t="s">
        <v>20</v>
      </c>
      <c r="N110" s="188" t="s">
        <v>45</v>
      </c>
      <c r="O110" s="33"/>
      <c r="P110" s="189">
        <f>O110*H110</f>
        <v>0</v>
      </c>
      <c r="Q110" s="189">
        <v>0</v>
      </c>
      <c r="R110" s="189">
        <f>Q110*H110</f>
        <v>0</v>
      </c>
      <c r="S110" s="189">
        <v>0</v>
      </c>
      <c r="T110" s="190">
        <f>S110*H110</f>
        <v>0</v>
      </c>
      <c r="AR110" s="15" t="s">
        <v>138</v>
      </c>
      <c r="AT110" s="15" t="s">
        <v>133</v>
      </c>
      <c r="AU110" s="15" t="s">
        <v>83</v>
      </c>
      <c r="AY110" s="15" t="s">
        <v>131</v>
      </c>
      <c r="BE110" s="191">
        <f>IF(N110="základní",J110,0)</f>
        <v>0</v>
      </c>
      <c r="BF110" s="191">
        <f>IF(N110="snížená",J110,0)</f>
        <v>0</v>
      </c>
      <c r="BG110" s="191">
        <f>IF(N110="zákl. přenesená",J110,0)</f>
        <v>0</v>
      </c>
      <c r="BH110" s="191">
        <f>IF(N110="sníž. přenesená",J110,0)</f>
        <v>0</v>
      </c>
      <c r="BI110" s="191">
        <f>IF(N110="nulová",J110,0)</f>
        <v>0</v>
      </c>
      <c r="BJ110" s="15" t="s">
        <v>22</v>
      </c>
      <c r="BK110" s="191">
        <f>ROUND(I110*H110,2)</f>
        <v>0</v>
      </c>
      <c r="BL110" s="15" t="s">
        <v>138</v>
      </c>
      <c r="BM110" s="15" t="s">
        <v>175</v>
      </c>
    </row>
    <row r="111" spans="2:47" s="1" customFormat="1" ht="24">
      <c r="B111" s="32"/>
      <c r="C111" s="54"/>
      <c r="D111" s="192" t="s">
        <v>140</v>
      </c>
      <c r="E111" s="54"/>
      <c r="F111" s="193" t="s">
        <v>176</v>
      </c>
      <c r="G111" s="54"/>
      <c r="H111" s="54"/>
      <c r="I111" s="150"/>
      <c r="J111" s="54"/>
      <c r="K111" s="54"/>
      <c r="L111" s="52"/>
      <c r="M111" s="69"/>
      <c r="N111" s="33"/>
      <c r="O111" s="33"/>
      <c r="P111" s="33"/>
      <c r="Q111" s="33"/>
      <c r="R111" s="33"/>
      <c r="S111" s="33"/>
      <c r="T111" s="70"/>
      <c r="AT111" s="15" t="s">
        <v>140</v>
      </c>
      <c r="AU111" s="15" t="s">
        <v>83</v>
      </c>
    </row>
    <row r="112" spans="2:47" s="1" customFormat="1" ht="192">
      <c r="B112" s="32"/>
      <c r="C112" s="54"/>
      <c r="D112" s="192" t="s">
        <v>142</v>
      </c>
      <c r="E112" s="54"/>
      <c r="F112" s="196" t="s">
        <v>177</v>
      </c>
      <c r="G112" s="54"/>
      <c r="H112" s="54"/>
      <c r="I112" s="150"/>
      <c r="J112" s="54"/>
      <c r="K112" s="54"/>
      <c r="L112" s="52"/>
      <c r="M112" s="69"/>
      <c r="N112" s="33"/>
      <c r="O112" s="33"/>
      <c r="P112" s="33"/>
      <c r="Q112" s="33"/>
      <c r="R112" s="33"/>
      <c r="S112" s="33"/>
      <c r="T112" s="70"/>
      <c r="AT112" s="15" t="s">
        <v>142</v>
      </c>
      <c r="AU112" s="15" t="s">
        <v>83</v>
      </c>
    </row>
    <row r="113" spans="2:51" s="11" customFormat="1" ht="12">
      <c r="B113" s="197"/>
      <c r="C113" s="198"/>
      <c r="D113" s="192" t="s">
        <v>157</v>
      </c>
      <c r="E113" s="208" t="s">
        <v>20</v>
      </c>
      <c r="F113" s="209" t="s">
        <v>178</v>
      </c>
      <c r="G113" s="198"/>
      <c r="H113" s="210">
        <v>1.35</v>
      </c>
      <c r="I113" s="202"/>
      <c r="J113" s="198"/>
      <c r="K113" s="198"/>
      <c r="L113" s="203"/>
      <c r="M113" s="204"/>
      <c r="N113" s="205"/>
      <c r="O113" s="205"/>
      <c r="P113" s="205"/>
      <c r="Q113" s="205"/>
      <c r="R113" s="205"/>
      <c r="S113" s="205"/>
      <c r="T113" s="206"/>
      <c r="AT113" s="207" t="s">
        <v>157</v>
      </c>
      <c r="AU113" s="207" t="s">
        <v>83</v>
      </c>
      <c r="AV113" s="11" t="s">
        <v>83</v>
      </c>
      <c r="AW113" s="11" t="s">
        <v>37</v>
      </c>
      <c r="AX113" s="11" t="s">
        <v>74</v>
      </c>
      <c r="AY113" s="207" t="s">
        <v>131</v>
      </c>
    </row>
    <row r="114" spans="2:51" s="11" customFormat="1" ht="12">
      <c r="B114" s="197"/>
      <c r="C114" s="198"/>
      <c r="D114" s="194" t="s">
        <v>157</v>
      </c>
      <c r="E114" s="199" t="s">
        <v>20</v>
      </c>
      <c r="F114" s="200" t="s">
        <v>179</v>
      </c>
      <c r="G114" s="198"/>
      <c r="H114" s="201">
        <v>7.617</v>
      </c>
      <c r="I114" s="202"/>
      <c r="J114" s="198"/>
      <c r="K114" s="198"/>
      <c r="L114" s="203"/>
      <c r="M114" s="204"/>
      <c r="N114" s="205"/>
      <c r="O114" s="205"/>
      <c r="P114" s="205"/>
      <c r="Q114" s="205"/>
      <c r="R114" s="205"/>
      <c r="S114" s="205"/>
      <c r="T114" s="206"/>
      <c r="AT114" s="207" t="s">
        <v>157</v>
      </c>
      <c r="AU114" s="207" t="s">
        <v>83</v>
      </c>
      <c r="AV114" s="11" t="s">
        <v>83</v>
      </c>
      <c r="AW114" s="11" t="s">
        <v>37</v>
      </c>
      <c r="AX114" s="11" t="s">
        <v>74</v>
      </c>
      <c r="AY114" s="207" t="s">
        <v>131</v>
      </c>
    </row>
    <row r="115" spans="2:65" s="1" customFormat="1" ht="20.4" customHeight="1">
      <c r="B115" s="32"/>
      <c r="C115" s="180" t="s">
        <v>180</v>
      </c>
      <c r="D115" s="180" t="s">
        <v>133</v>
      </c>
      <c r="E115" s="181" t="s">
        <v>181</v>
      </c>
      <c r="F115" s="182" t="s">
        <v>182</v>
      </c>
      <c r="G115" s="183" t="s">
        <v>153</v>
      </c>
      <c r="H115" s="184">
        <v>59.6</v>
      </c>
      <c r="I115" s="185"/>
      <c r="J115" s="186">
        <f>ROUND(I115*H115,2)</f>
        <v>0</v>
      </c>
      <c r="K115" s="182" t="s">
        <v>137</v>
      </c>
      <c r="L115" s="52"/>
      <c r="M115" s="187" t="s">
        <v>20</v>
      </c>
      <c r="N115" s="188" t="s">
        <v>45</v>
      </c>
      <c r="O115" s="33"/>
      <c r="P115" s="189">
        <f>O115*H115</f>
        <v>0</v>
      </c>
      <c r="Q115" s="189">
        <v>0</v>
      </c>
      <c r="R115" s="189">
        <f>Q115*H115</f>
        <v>0</v>
      </c>
      <c r="S115" s="189">
        <v>0</v>
      </c>
      <c r="T115" s="190">
        <f>S115*H115</f>
        <v>0</v>
      </c>
      <c r="AR115" s="15" t="s">
        <v>138</v>
      </c>
      <c r="AT115" s="15" t="s">
        <v>133</v>
      </c>
      <c r="AU115" s="15" t="s">
        <v>83</v>
      </c>
      <c r="AY115" s="15" t="s">
        <v>131</v>
      </c>
      <c r="BE115" s="191">
        <f>IF(N115="základní",J115,0)</f>
        <v>0</v>
      </c>
      <c r="BF115" s="191">
        <f>IF(N115="snížená",J115,0)</f>
        <v>0</v>
      </c>
      <c r="BG115" s="191">
        <f>IF(N115="zákl. přenesená",J115,0)</f>
        <v>0</v>
      </c>
      <c r="BH115" s="191">
        <f>IF(N115="sníž. přenesená",J115,0)</f>
        <v>0</v>
      </c>
      <c r="BI115" s="191">
        <f>IF(N115="nulová",J115,0)</f>
        <v>0</v>
      </c>
      <c r="BJ115" s="15" t="s">
        <v>22</v>
      </c>
      <c r="BK115" s="191">
        <f>ROUND(I115*H115,2)</f>
        <v>0</v>
      </c>
      <c r="BL115" s="15" t="s">
        <v>138</v>
      </c>
      <c r="BM115" s="15" t="s">
        <v>183</v>
      </c>
    </row>
    <row r="116" spans="2:47" s="1" customFormat="1" ht="36">
      <c r="B116" s="32"/>
      <c r="C116" s="54"/>
      <c r="D116" s="192" t="s">
        <v>140</v>
      </c>
      <c r="E116" s="54"/>
      <c r="F116" s="193" t="s">
        <v>184</v>
      </c>
      <c r="G116" s="54"/>
      <c r="H116" s="54"/>
      <c r="I116" s="150"/>
      <c r="J116" s="54"/>
      <c r="K116" s="54"/>
      <c r="L116" s="52"/>
      <c r="M116" s="69"/>
      <c r="N116" s="33"/>
      <c r="O116" s="33"/>
      <c r="P116" s="33"/>
      <c r="Q116" s="33"/>
      <c r="R116" s="33"/>
      <c r="S116" s="33"/>
      <c r="T116" s="70"/>
      <c r="AT116" s="15" t="s">
        <v>140</v>
      </c>
      <c r="AU116" s="15" t="s">
        <v>83</v>
      </c>
    </row>
    <row r="117" spans="2:47" s="1" customFormat="1" ht="192">
      <c r="B117" s="32"/>
      <c r="C117" s="54"/>
      <c r="D117" s="192" t="s">
        <v>142</v>
      </c>
      <c r="E117" s="54"/>
      <c r="F117" s="196" t="s">
        <v>185</v>
      </c>
      <c r="G117" s="54"/>
      <c r="H117" s="54"/>
      <c r="I117" s="150"/>
      <c r="J117" s="54"/>
      <c r="K117" s="54"/>
      <c r="L117" s="52"/>
      <c r="M117" s="69"/>
      <c r="N117" s="33"/>
      <c r="O117" s="33"/>
      <c r="P117" s="33"/>
      <c r="Q117" s="33"/>
      <c r="R117" s="33"/>
      <c r="S117" s="33"/>
      <c r="T117" s="70"/>
      <c r="AT117" s="15" t="s">
        <v>142</v>
      </c>
      <c r="AU117" s="15" t="s">
        <v>83</v>
      </c>
    </row>
    <row r="118" spans="2:51" s="11" customFormat="1" ht="12">
      <c r="B118" s="197"/>
      <c r="C118" s="198"/>
      <c r="D118" s="194" t="s">
        <v>157</v>
      </c>
      <c r="E118" s="199" t="s">
        <v>20</v>
      </c>
      <c r="F118" s="200" t="s">
        <v>186</v>
      </c>
      <c r="G118" s="198"/>
      <c r="H118" s="201">
        <v>59.6</v>
      </c>
      <c r="I118" s="202"/>
      <c r="J118" s="198"/>
      <c r="K118" s="198"/>
      <c r="L118" s="203"/>
      <c r="M118" s="204"/>
      <c r="N118" s="205"/>
      <c r="O118" s="205"/>
      <c r="P118" s="205"/>
      <c r="Q118" s="205"/>
      <c r="R118" s="205"/>
      <c r="S118" s="205"/>
      <c r="T118" s="206"/>
      <c r="AT118" s="207" t="s">
        <v>157</v>
      </c>
      <c r="AU118" s="207" t="s">
        <v>83</v>
      </c>
      <c r="AV118" s="11" t="s">
        <v>83</v>
      </c>
      <c r="AW118" s="11" t="s">
        <v>37</v>
      </c>
      <c r="AX118" s="11" t="s">
        <v>22</v>
      </c>
      <c r="AY118" s="207" t="s">
        <v>131</v>
      </c>
    </row>
    <row r="119" spans="2:65" s="1" customFormat="1" ht="20.4" customHeight="1">
      <c r="B119" s="32"/>
      <c r="C119" s="180" t="s">
        <v>187</v>
      </c>
      <c r="D119" s="180" t="s">
        <v>133</v>
      </c>
      <c r="E119" s="181" t="s">
        <v>188</v>
      </c>
      <c r="F119" s="182" t="s">
        <v>189</v>
      </c>
      <c r="G119" s="183" t="s">
        <v>153</v>
      </c>
      <c r="H119" s="184">
        <v>59.6</v>
      </c>
      <c r="I119" s="185"/>
      <c r="J119" s="186">
        <f>ROUND(I119*H119,2)</f>
        <v>0</v>
      </c>
      <c r="K119" s="182" t="s">
        <v>137</v>
      </c>
      <c r="L119" s="52"/>
      <c r="M119" s="187" t="s">
        <v>20</v>
      </c>
      <c r="N119" s="188" t="s">
        <v>45</v>
      </c>
      <c r="O119" s="33"/>
      <c r="P119" s="189">
        <f>O119*H119</f>
        <v>0</v>
      </c>
      <c r="Q119" s="189">
        <v>0</v>
      </c>
      <c r="R119" s="189">
        <f>Q119*H119</f>
        <v>0</v>
      </c>
      <c r="S119" s="189">
        <v>0</v>
      </c>
      <c r="T119" s="190">
        <f>S119*H119</f>
        <v>0</v>
      </c>
      <c r="AR119" s="15" t="s">
        <v>138</v>
      </c>
      <c r="AT119" s="15" t="s">
        <v>133</v>
      </c>
      <c r="AU119" s="15" t="s">
        <v>83</v>
      </c>
      <c r="AY119" s="15" t="s">
        <v>131</v>
      </c>
      <c r="BE119" s="191">
        <f>IF(N119="základní",J119,0)</f>
        <v>0</v>
      </c>
      <c r="BF119" s="191">
        <f>IF(N119="snížená",J119,0)</f>
        <v>0</v>
      </c>
      <c r="BG119" s="191">
        <f>IF(N119="zákl. přenesená",J119,0)</f>
        <v>0</v>
      </c>
      <c r="BH119" s="191">
        <f>IF(N119="sníž. přenesená",J119,0)</f>
        <v>0</v>
      </c>
      <c r="BI119" s="191">
        <f>IF(N119="nulová",J119,0)</f>
        <v>0</v>
      </c>
      <c r="BJ119" s="15" t="s">
        <v>22</v>
      </c>
      <c r="BK119" s="191">
        <f>ROUND(I119*H119,2)</f>
        <v>0</v>
      </c>
      <c r="BL119" s="15" t="s">
        <v>138</v>
      </c>
      <c r="BM119" s="15" t="s">
        <v>190</v>
      </c>
    </row>
    <row r="120" spans="2:47" s="1" customFormat="1" ht="24">
      <c r="B120" s="32"/>
      <c r="C120" s="54"/>
      <c r="D120" s="192" t="s">
        <v>140</v>
      </c>
      <c r="E120" s="54"/>
      <c r="F120" s="193" t="s">
        <v>191</v>
      </c>
      <c r="G120" s="54"/>
      <c r="H120" s="54"/>
      <c r="I120" s="150"/>
      <c r="J120" s="54"/>
      <c r="K120" s="54"/>
      <c r="L120" s="52"/>
      <c r="M120" s="69"/>
      <c r="N120" s="33"/>
      <c r="O120" s="33"/>
      <c r="P120" s="33"/>
      <c r="Q120" s="33"/>
      <c r="R120" s="33"/>
      <c r="S120" s="33"/>
      <c r="T120" s="70"/>
      <c r="AT120" s="15" t="s">
        <v>140</v>
      </c>
      <c r="AU120" s="15" t="s">
        <v>83</v>
      </c>
    </row>
    <row r="121" spans="2:47" s="1" customFormat="1" ht="168">
      <c r="B121" s="32"/>
      <c r="C121" s="54"/>
      <c r="D121" s="192" t="s">
        <v>142</v>
      </c>
      <c r="E121" s="54"/>
      <c r="F121" s="196" t="s">
        <v>192</v>
      </c>
      <c r="G121" s="54"/>
      <c r="H121" s="54"/>
      <c r="I121" s="150"/>
      <c r="J121" s="54"/>
      <c r="K121" s="54"/>
      <c r="L121" s="52"/>
      <c r="M121" s="69"/>
      <c r="N121" s="33"/>
      <c r="O121" s="33"/>
      <c r="P121" s="33"/>
      <c r="Q121" s="33"/>
      <c r="R121" s="33"/>
      <c r="S121" s="33"/>
      <c r="T121" s="70"/>
      <c r="AT121" s="15" t="s">
        <v>142</v>
      </c>
      <c r="AU121" s="15" t="s">
        <v>83</v>
      </c>
    </row>
    <row r="122" spans="2:51" s="11" customFormat="1" ht="12">
      <c r="B122" s="197"/>
      <c r="C122" s="198"/>
      <c r="D122" s="194" t="s">
        <v>157</v>
      </c>
      <c r="E122" s="199" t="s">
        <v>20</v>
      </c>
      <c r="F122" s="200" t="s">
        <v>193</v>
      </c>
      <c r="G122" s="198"/>
      <c r="H122" s="201">
        <v>59.6</v>
      </c>
      <c r="I122" s="202"/>
      <c r="J122" s="198"/>
      <c r="K122" s="198"/>
      <c r="L122" s="203"/>
      <c r="M122" s="204"/>
      <c r="N122" s="205"/>
      <c r="O122" s="205"/>
      <c r="P122" s="205"/>
      <c r="Q122" s="205"/>
      <c r="R122" s="205"/>
      <c r="S122" s="205"/>
      <c r="T122" s="206"/>
      <c r="AT122" s="207" t="s">
        <v>157</v>
      </c>
      <c r="AU122" s="207" t="s">
        <v>83</v>
      </c>
      <c r="AV122" s="11" t="s">
        <v>83</v>
      </c>
      <c r="AW122" s="11" t="s">
        <v>37</v>
      </c>
      <c r="AX122" s="11" t="s">
        <v>22</v>
      </c>
      <c r="AY122" s="207" t="s">
        <v>131</v>
      </c>
    </row>
    <row r="123" spans="2:65" s="1" customFormat="1" ht="20.4" customHeight="1">
      <c r="B123" s="32"/>
      <c r="C123" s="180" t="s">
        <v>194</v>
      </c>
      <c r="D123" s="180" t="s">
        <v>133</v>
      </c>
      <c r="E123" s="181" t="s">
        <v>195</v>
      </c>
      <c r="F123" s="182" t="s">
        <v>196</v>
      </c>
      <c r="G123" s="183" t="s">
        <v>153</v>
      </c>
      <c r="H123" s="184">
        <v>10</v>
      </c>
      <c r="I123" s="185"/>
      <c r="J123" s="186">
        <f>ROUND(I123*H123,2)</f>
        <v>0</v>
      </c>
      <c r="K123" s="182" t="s">
        <v>137</v>
      </c>
      <c r="L123" s="52"/>
      <c r="M123" s="187" t="s">
        <v>20</v>
      </c>
      <c r="N123" s="188" t="s">
        <v>45</v>
      </c>
      <c r="O123" s="33"/>
      <c r="P123" s="189">
        <f>O123*H123</f>
        <v>0</v>
      </c>
      <c r="Q123" s="189">
        <v>0</v>
      </c>
      <c r="R123" s="189">
        <f>Q123*H123</f>
        <v>0</v>
      </c>
      <c r="S123" s="189">
        <v>0</v>
      </c>
      <c r="T123" s="190">
        <f>S123*H123</f>
        <v>0</v>
      </c>
      <c r="AR123" s="15" t="s">
        <v>138</v>
      </c>
      <c r="AT123" s="15" t="s">
        <v>133</v>
      </c>
      <c r="AU123" s="15" t="s">
        <v>83</v>
      </c>
      <c r="AY123" s="15" t="s">
        <v>131</v>
      </c>
      <c r="BE123" s="191">
        <f>IF(N123="základní",J123,0)</f>
        <v>0</v>
      </c>
      <c r="BF123" s="191">
        <f>IF(N123="snížená",J123,0)</f>
        <v>0</v>
      </c>
      <c r="BG123" s="191">
        <f>IF(N123="zákl. přenesená",J123,0)</f>
        <v>0</v>
      </c>
      <c r="BH123" s="191">
        <f>IF(N123="sníž. přenesená",J123,0)</f>
        <v>0</v>
      </c>
      <c r="BI123" s="191">
        <f>IF(N123="nulová",J123,0)</f>
        <v>0</v>
      </c>
      <c r="BJ123" s="15" t="s">
        <v>22</v>
      </c>
      <c r="BK123" s="191">
        <f>ROUND(I123*H123,2)</f>
        <v>0</v>
      </c>
      <c r="BL123" s="15" t="s">
        <v>138</v>
      </c>
      <c r="BM123" s="15" t="s">
        <v>197</v>
      </c>
    </row>
    <row r="124" spans="2:47" s="1" customFormat="1" ht="36">
      <c r="B124" s="32"/>
      <c r="C124" s="54"/>
      <c r="D124" s="192" t="s">
        <v>140</v>
      </c>
      <c r="E124" s="54"/>
      <c r="F124" s="193" t="s">
        <v>198</v>
      </c>
      <c r="G124" s="54"/>
      <c r="H124" s="54"/>
      <c r="I124" s="150"/>
      <c r="J124" s="54"/>
      <c r="K124" s="54"/>
      <c r="L124" s="52"/>
      <c r="M124" s="69"/>
      <c r="N124" s="33"/>
      <c r="O124" s="33"/>
      <c r="P124" s="33"/>
      <c r="Q124" s="33"/>
      <c r="R124" s="33"/>
      <c r="S124" s="33"/>
      <c r="T124" s="70"/>
      <c r="AT124" s="15" t="s">
        <v>140</v>
      </c>
      <c r="AU124" s="15" t="s">
        <v>83</v>
      </c>
    </row>
    <row r="125" spans="2:47" s="1" customFormat="1" ht="96">
      <c r="B125" s="32"/>
      <c r="C125" s="54"/>
      <c r="D125" s="192" t="s">
        <v>142</v>
      </c>
      <c r="E125" s="54"/>
      <c r="F125" s="196" t="s">
        <v>199</v>
      </c>
      <c r="G125" s="54"/>
      <c r="H125" s="54"/>
      <c r="I125" s="150"/>
      <c r="J125" s="54"/>
      <c r="K125" s="54"/>
      <c r="L125" s="52"/>
      <c r="M125" s="69"/>
      <c r="N125" s="33"/>
      <c r="O125" s="33"/>
      <c r="P125" s="33"/>
      <c r="Q125" s="33"/>
      <c r="R125" s="33"/>
      <c r="S125" s="33"/>
      <c r="T125" s="70"/>
      <c r="AT125" s="15" t="s">
        <v>142</v>
      </c>
      <c r="AU125" s="15" t="s">
        <v>83</v>
      </c>
    </row>
    <row r="126" spans="2:51" s="11" customFormat="1" ht="12">
      <c r="B126" s="197"/>
      <c r="C126" s="198"/>
      <c r="D126" s="194" t="s">
        <v>157</v>
      </c>
      <c r="E126" s="199" t="s">
        <v>20</v>
      </c>
      <c r="F126" s="200" t="s">
        <v>200</v>
      </c>
      <c r="G126" s="198"/>
      <c r="H126" s="201">
        <v>10</v>
      </c>
      <c r="I126" s="202"/>
      <c r="J126" s="198"/>
      <c r="K126" s="198"/>
      <c r="L126" s="203"/>
      <c r="M126" s="204"/>
      <c r="N126" s="205"/>
      <c r="O126" s="205"/>
      <c r="P126" s="205"/>
      <c r="Q126" s="205"/>
      <c r="R126" s="205"/>
      <c r="S126" s="205"/>
      <c r="T126" s="206"/>
      <c r="AT126" s="207" t="s">
        <v>157</v>
      </c>
      <c r="AU126" s="207" t="s">
        <v>83</v>
      </c>
      <c r="AV126" s="11" t="s">
        <v>83</v>
      </c>
      <c r="AW126" s="11" t="s">
        <v>37</v>
      </c>
      <c r="AX126" s="11" t="s">
        <v>22</v>
      </c>
      <c r="AY126" s="207" t="s">
        <v>131</v>
      </c>
    </row>
    <row r="127" spans="2:65" s="1" customFormat="1" ht="20.4" customHeight="1">
      <c r="B127" s="32"/>
      <c r="C127" s="180" t="s">
        <v>27</v>
      </c>
      <c r="D127" s="180" t="s">
        <v>133</v>
      </c>
      <c r="E127" s="181" t="s">
        <v>201</v>
      </c>
      <c r="F127" s="182" t="s">
        <v>202</v>
      </c>
      <c r="G127" s="183" t="s">
        <v>153</v>
      </c>
      <c r="H127" s="184">
        <v>630</v>
      </c>
      <c r="I127" s="185"/>
      <c r="J127" s="186">
        <f>ROUND(I127*H127,2)</f>
        <v>0</v>
      </c>
      <c r="K127" s="182" t="s">
        <v>20</v>
      </c>
      <c r="L127" s="52"/>
      <c r="M127" s="187" t="s">
        <v>20</v>
      </c>
      <c r="N127" s="188" t="s">
        <v>45</v>
      </c>
      <c r="O127" s="33"/>
      <c r="P127" s="189">
        <f>O127*H127</f>
        <v>0</v>
      </c>
      <c r="Q127" s="189">
        <v>0</v>
      </c>
      <c r="R127" s="189">
        <f>Q127*H127</f>
        <v>0</v>
      </c>
      <c r="S127" s="189">
        <v>0</v>
      </c>
      <c r="T127" s="190">
        <f>S127*H127</f>
        <v>0</v>
      </c>
      <c r="AR127" s="15" t="s">
        <v>138</v>
      </c>
      <c r="AT127" s="15" t="s">
        <v>133</v>
      </c>
      <c r="AU127" s="15" t="s">
        <v>83</v>
      </c>
      <c r="AY127" s="15" t="s">
        <v>131</v>
      </c>
      <c r="BE127" s="191">
        <f>IF(N127="základní",J127,0)</f>
        <v>0</v>
      </c>
      <c r="BF127" s="191">
        <f>IF(N127="snížená",J127,0)</f>
        <v>0</v>
      </c>
      <c r="BG127" s="191">
        <f>IF(N127="zákl. přenesená",J127,0)</f>
        <v>0</v>
      </c>
      <c r="BH127" s="191">
        <f>IF(N127="sníž. přenesená",J127,0)</f>
        <v>0</v>
      </c>
      <c r="BI127" s="191">
        <f>IF(N127="nulová",J127,0)</f>
        <v>0</v>
      </c>
      <c r="BJ127" s="15" t="s">
        <v>22</v>
      </c>
      <c r="BK127" s="191">
        <f>ROUND(I127*H127,2)</f>
        <v>0</v>
      </c>
      <c r="BL127" s="15" t="s">
        <v>138</v>
      </c>
      <c r="BM127" s="15" t="s">
        <v>203</v>
      </c>
    </row>
    <row r="128" spans="2:47" s="1" customFormat="1" ht="12">
      <c r="B128" s="32"/>
      <c r="C128" s="54"/>
      <c r="D128" s="192" t="s">
        <v>140</v>
      </c>
      <c r="E128" s="54"/>
      <c r="F128" s="193" t="s">
        <v>202</v>
      </c>
      <c r="G128" s="54"/>
      <c r="H128" s="54"/>
      <c r="I128" s="150"/>
      <c r="J128" s="54"/>
      <c r="K128" s="54"/>
      <c r="L128" s="52"/>
      <c r="M128" s="69"/>
      <c r="N128" s="33"/>
      <c r="O128" s="33"/>
      <c r="P128" s="33"/>
      <c r="Q128" s="33"/>
      <c r="R128" s="33"/>
      <c r="S128" s="33"/>
      <c r="T128" s="70"/>
      <c r="AT128" s="15" t="s">
        <v>140</v>
      </c>
      <c r="AU128" s="15" t="s">
        <v>83</v>
      </c>
    </row>
    <row r="129" spans="2:51" s="11" customFormat="1" ht="12">
      <c r="B129" s="197"/>
      <c r="C129" s="198"/>
      <c r="D129" s="194" t="s">
        <v>157</v>
      </c>
      <c r="E129" s="199" t="s">
        <v>20</v>
      </c>
      <c r="F129" s="200" t="s">
        <v>204</v>
      </c>
      <c r="G129" s="198"/>
      <c r="H129" s="201">
        <v>630</v>
      </c>
      <c r="I129" s="202"/>
      <c r="J129" s="198"/>
      <c r="K129" s="198"/>
      <c r="L129" s="203"/>
      <c r="M129" s="204"/>
      <c r="N129" s="205"/>
      <c r="O129" s="205"/>
      <c r="P129" s="205"/>
      <c r="Q129" s="205"/>
      <c r="R129" s="205"/>
      <c r="S129" s="205"/>
      <c r="T129" s="206"/>
      <c r="AT129" s="207" t="s">
        <v>157</v>
      </c>
      <c r="AU129" s="207" t="s">
        <v>83</v>
      </c>
      <c r="AV129" s="11" t="s">
        <v>83</v>
      </c>
      <c r="AW129" s="11" t="s">
        <v>37</v>
      </c>
      <c r="AX129" s="11" t="s">
        <v>22</v>
      </c>
      <c r="AY129" s="207" t="s">
        <v>131</v>
      </c>
    </row>
    <row r="130" spans="2:65" s="1" customFormat="1" ht="20.4" customHeight="1">
      <c r="B130" s="32"/>
      <c r="C130" s="180" t="s">
        <v>205</v>
      </c>
      <c r="D130" s="180" t="s">
        <v>133</v>
      </c>
      <c r="E130" s="181" t="s">
        <v>206</v>
      </c>
      <c r="F130" s="182" t="s">
        <v>207</v>
      </c>
      <c r="G130" s="183" t="s">
        <v>153</v>
      </c>
      <c r="H130" s="184">
        <v>59.6</v>
      </c>
      <c r="I130" s="185"/>
      <c r="J130" s="186">
        <f>ROUND(I130*H130,2)</f>
        <v>0</v>
      </c>
      <c r="K130" s="182" t="s">
        <v>137</v>
      </c>
      <c r="L130" s="52"/>
      <c r="M130" s="187" t="s">
        <v>20</v>
      </c>
      <c r="N130" s="188" t="s">
        <v>45</v>
      </c>
      <c r="O130" s="33"/>
      <c r="P130" s="189">
        <f>O130*H130</f>
        <v>0</v>
      </c>
      <c r="Q130" s="189">
        <v>0</v>
      </c>
      <c r="R130" s="189">
        <f>Q130*H130</f>
        <v>0</v>
      </c>
      <c r="S130" s="189">
        <v>0</v>
      </c>
      <c r="T130" s="190">
        <f>S130*H130</f>
        <v>0</v>
      </c>
      <c r="AR130" s="15" t="s">
        <v>138</v>
      </c>
      <c r="AT130" s="15" t="s">
        <v>133</v>
      </c>
      <c r="AU130" s="15" t="s">
        <v>83</v>
      </c>
      <c r="AY130" s="15" t="s">
        <v>131</v>
      </c>
      <c r="BE130" s="191">
        <f>IF(N130="základní",J130,0)</f>
        <v>0</v>
      </c>
      <c r="BF130" s="191">
        <f>IF(N130="snížená",J130,0)</f>
        <v>0</v>
      </c>
      <c r="BG130" s="191">
        <f>IF(N130="zákl. přenesená",J130,0)</f>
        <v>0</v>
      </c>
      <c r="BH130" s="191">
        <f>IF(N130="sníž. přenesená",J130,0)</f>
        <v>0</v>
      </c>
      <c r="BI130" s="191">
        <f>IF(N130="nulová",J130,0)</f>
        <v>0</v>
      </c>
      <c r="BJ130" s="15" t="s">
        <v>22</v>
      </c>
      <c r="BK130" s="191">
        <f>ROUND(I130*H130,2)</f>
        <v>0</v>
      </c>
      <c r="BL130" s="15" t="s">
        <v>138</v>
      </c>
      <c r="BM130" s="15" t="s">
        <v>208</v>
      </c>
    </row>
    <row r="131" spans="2:47" s="1" customFormat="1" ht="12">
      <c r="B131" s="32"/>
      <c r="C131" s="54"/>
      <c r="D131" s="192" t="s">
        <v>140</v>
      </c>
      <c r="E131" s="54"/>
      <c r="F131" s="193" t="s">
        <v>207</v>
      </c>
      <c r="G131" s="54"/>
      <c r="H131" s="54"/>
      <c r="I131" s="150"/>
      <c r="J131" s="54"/>
      <c r="K131" s="54"/>
      <c r="L131" s="52"/>
      <c r="M131" s="69"/>
      <c r="N131" s="33"/>
      <c r="O131" s="33"/>
      <c r="P131" s="33"/>
      <c r="Q131" s="33"/>
      <c r="R131" s="33"/>
      <c r="S131" s="33"/>
      <c r="T131" s="70"/>
      <c r="AT131" s="15" t="s">
        <v>140</v>
      </c>
      <c r="AU131" s="15" t="s">
        <v>83</v>
      </c>
    </row>
    <row r="132" spans="2:47" s="1" customFormat="1" ht="192">
      <c r="B132" s="32"/>
      <c r="C132" s="54"/>
      <c r="D132" s="192" t="s">
        <v>142</v>
      </c>
      <c r="E132" s="54"/>
      <c r="F132" s="196" t="s">
        <v>209</v>
      </c>
      <c r="G132" s="54"/>
      <c r="H132" s="54"/>
      <c r="I132" s="150"/>
      <c r="J132" s="54"/>
      <c r="K132" s="54"/>
      <c r="L132" s="52"/>
      <c r="M132" s="69"/>
      <c r="N132" s="33"/>
      <c r="O132" s="33"/>
      <c r="P132" s="33"/>
      <c r="Q132" s="33"/>
      <c r="R132" s="33"/>
      <c r="S132" s="33"/>
      <c r="T132" s="70"/>
      <c r="AT132" s="15" t="s">
        <v>142</v>
      </c>
      <c r="AU132" s="15" t="s">
        <v>83</v>
      </c>
    </row>
    <row r="133" spans="2:51" s="11" customFormat="1" ht="12">
      <c r="B133" s="197"/>
      <c r="C133" s="198"/>
      <c r="D133" s="194" t="s">
        <v>157</v>
      </c>
      <c r="E133" s="199" t="s">
        <v>20</v>
      </c>
      <c r="F133" s="200" t="s">
        <v>186</v>
      </c>
      <c r="G133" s="198"/>
      <c r="H133" s="201">
        <v>59.6</v>
      </c>
      <c r="I133" s="202"/>
      <c r="J133" s="198"/>
      <c r="K133" s="198"/>
      <c r="L133" s="203"/>
      <c r="M133" s="204"/>
      <c r="N133" s="205"/>
      <c r="O133" s="205"/>
      <c r="P133" s="205"/>
      <c r="Q133" s="205"/>
      <c r="R133" s="205"/>
      <c r="S133" s="205"/>
      <c r="T133" s="206"/>
      <c r="AT133" s="207" t="s">
        <v>157</v>
      </c>
      <c r="AU133" s="207" t="s">
        <v>83</v>
      </c>
      <c r="AV133" s="11" t="s">
        <v>83</v>
      </c>
      <c r="AW133" s="11" t="s">
        <v>37</v>
      </c>
      <c r="AX133" s="11" t="s">
        <v>74</v>
      </c>
      <c r="AY133" s="207" t="s">
        <v>131</v>
      </c>
    </row>
    <row r="134" spans="2:65" s="1" customFormat="1" ht="20.4" customHeight="1">
      <c r="B134" s="32"/>
      <c r="C134" s="180" t="s">
        <v>210</v>
      </c>
      <c r="D134" s="180" t="s">
        <v>133</v>
      </c>
      <c r="E134" s="181" t="s">
        <v>211</v>
      </c>
      <c r="F134" s="182" t="s">
        <v>212</v>
      </c>
      <c r="G134" s="183" t="s">
        <v>213</v>
      </c>
      <c r="H134" s="184">
        <v>107.28</v>
      </c>
      <c r="I134" s="185"/>
      <c r="J134" s="186">
        <f>ROUND(I134*H134,2)</f>
        <v>0</v>
      </c>
      <c r="K134" s="182" t="s">
        <v>20</v>
      </c>
      <c r="L134" s="52"/>
      <c r="M134" s="187" t="s">
        <v>20</v>
      </c>
      <c r="N134" s="188" t="s">
        <v>45</v>
      </c>
      <c r="O134" s="33"/>
      <c r="P134" s="189">
        <f>O134*H134</f>
        <v>0</v>
      </c>
      <c r="Q134" s="189">
        <v>0</v>
      </c>
      <c r="R134" s="189">
        <f>Q134*H134</f>
        <v>0</v>
      </c>
      <c r="S134" s="189">
        <v>0</v>
      </c>
      <c r="T134" s="190">
        <f>S134*H134</f>
        <v>0</v>
      </c>
      <c r="AR134" s="15" t="s">
        <v>138</v>
      </c>
      <c r="AT134" s="15" t="s">
        <v>133</v>
      </c>
      <c r="AU134" s="15" t="s">
        <v>83</v>
      </c>
      <c r="AY134" s="15" t="s">
        <v>131</v>
      </c>
      <c r="BE134" s="191">
        <f>IF(N134="základní",J134,0)</f>
        <v>0</v>
      </c>
      <c r="BF134" s="191">
        <f>IF(N134="snížená",J134,0)</f>
        <v>0</v>
      </c>
      <c r="BG134" s="191">
        <f>IF(N134="zákl. přenesená",J134,0)</f>
        <v>0</v>
      </c>
      <c r="BH134" s="191">
        <f>IF(N134="sníž. přenesená",J134,0)</f>
        <v>0</v>
      </c>
      <c r="BI134" s="191">
        <f>IF(N134="nulová",J134,0)</f>
        <v>0</v>
      </c>
      <c r="BJ134" s="15" t="s">
        <v>22</v>
      </c>
      <c r="BK134" s="191">
        <f>ROUND(I134*H134,2)</f>
        <v>0</v>
      </c>
      <c r="BL134" s="15" t="s">
        <v>138</v>
      </c>
      <c r="BM134" s="15" t="s">
        <v>214</v>
      </c>
    </row>
    <row r="135" spans="2:47" s="1" customFormat="1" ht="12">
      <c r="B135" s="32"/>
      <c r="C135" s="54"/>
      <c r="D135" s="192" t="s">
        <v>140</v>
      </c>
      <c r="E135" s="54"/>
      <c r="F135" s="193" t="s">
        <v>215</v>
      </c>
      <c r="G135" s="54"/>
      <c r="H135" s="54"/>
      <c r="I135" s="150"/>
      <c r="J135" s="54"/>
      <c r="K135" s="54"/>
      <c r="L135" s="52"/>
      <c r="M135" s="69"/>
      <c r="N135" s="33"/>
      <c r="O135" s="33"/>
      <c r="P135" s="33"/>
      <c r="Q135" s="33"/>
      <c r="R135" s="33"/>
      <c r="S135" s="33"/>
      <c r="T135" s="70"/>
      <c r="AT135" s="15" t="s">
        <v>140</v>
      </c>
      <c r="AU135" s="15" t="s">
        <v>83</v>
      </c>
    </row>
    <row r="136" spans="2:47" s="1" customFormat="1" ht="192">
      <c r="B136" s="32"/>
      <c r="C136" s="54"/>
      <c r="D136" s="192" t="s">
        <v>142</v>
      </c>
      <c r="E136" s="54"/>
      <c r="F136" s="196" t="s">
        <v>209</v>
      </c>
      <c r="G136" s="54"/>
      <c r="H136" s="54"/>
      <c r="I136" s="150"/>
      <c r="J136" s="54"/>
      <c r="K136" s="54"/>
      <c r="L136" s="52"/>
      <c r="M136" s="69"/>
      <c r="N136" s="33"/>
      <c r="O136" s="33"/>
      <c r="P136" s="33"/>
      <c r="Q136" s="33"/>
      <c r="R136" s="33"/>
      <c r="S136" s="33"/>
      <c r="T136" s="70"/>
      <c r="AT136" s="15" t="s">
        <v>142</v>
      </c>
      <c r="AU136" s="15" t="s">
        <v>83</v>
      </c>
    </row>
    <row r="137" spans="2:51" s="11" customFormat="1" ht="12">
      <c r="B137" s="197"/>
      <c r="C137" s="198"/>
      <c r="D137" s="194" t="s">
        <v>157</v>
      </c>
      <c r="E137" s="199" t="s">
        <v>20</v>
      </c>
      <c r="F137" s="200" t="s">
        <v>216</v>
      </c>
      <c r="G137" s="198"/>
      <c r="H137" s="201">
        <v>107.28</v>
      </c>
      <c r="I137" s="202"/>
      <c r="J137" s="198"/>
      <c r="K137" s="198"/>
      <c r="L137" s="203"/>
      <c r="M137" s="204"/>
      <c r="N137" s="205"/>
      <c r="O137" s="205"/>
      <c r="P137" s="205"/>
      <c r="Q137" s="205"/>
      <c r="R137" s="205"/>
      <c r="S137" s="205"/>
      <c r="T137" s="206"/>
      <c r="AT137" s="207" t="s">
        <v>157</v>
      </c>
      <c r="AU137" s="207" t="s">
        <v>83</v>
      </c>
      <c r="AV137" s="11" t="s">
        <v>83</v>
      </c>
      <c r="AW137" s="11" t="s">
        <v>37</v>
      </c>
      <c r="AX137" s="11" t="s">
        <v>74</v>
      </c>
      <c r="AY137" s="207" t="s">
        <v>131</v>
      </c>
    </row>
    <row r="138" spans="2:65" s="1" customFormat="1" ht="20.4" customHeight="1">
      <c r="B138" s="32"/>
      <c r="C138" s="180" t="s">
        <v>217</v>
      </c>
      <c r="D138" s="180" t="s">
        <v>133</v>
      </c>
      <c r="E138" s="181" t="s">
        <v>218</v>
      </c>
      <c r="F138" s="182" t="s">
        <v>219</v>
      </c>
      <c r="G138" s="183" t="s">
        <v>153</v>
      </c>
      <c r="H138" s="184">
        <v>5.58</v>
      </c>
      <c r="I138" s="185"/>
      <c r="J138" s="186">
        <f>ROUND(I138*H138,2)</f>
        <v>0</v>
      </c>
      <c r="K138" s="182" t="s">
        <v>137</v>
      </c>
      <c r="L138" s="52"/>
      <c r="M138" s="187" t="s">
        <v>20</v>
      </c>
      <c r="N138" s="188" t="s">
        <v>45</v>
      </c>
      <c r="O138" s="33"/>
      <c r="P138" s="189">
        <f>O138*H138</f>
        <v>0</v>
      </c>
      <c r="Q138" s="189">
        <v>0</v>
      </c>
      <c r="R138" s="189">
        <f>Q138*H138</f>
        <v>0</v>
      </c>
      <c r="S138" s="189">
        <v>0</v>
      </c>
      <c r="T138" s="190">
        <f>S138*H138</f>
        <v>0</v>
      </c>
      <c r="AR138" s="15" t="s">
        <v>138</v>
      </c>
      <c r="AT138" s="15" t="s">
        <v>133</v>
      </c>
      <c r="AU138" s="15" t="s">
        <v>83</v>
      </c>
      <c r="AY138" s="15" t="s">
        <v>131</v>
      </c>
      <c r="BE138" s="191">
        <f>IF(N138="základní",J138,0)</f>
        <v>0</v>
      </c>
      <c r="BF138" s="191">
        <f>IF(N138="snížená",J138,0)</f>
        <v>0</v>
      </c>
      <c r="BG138" s="191">
        <f>IF(N138="zákl. přenesená",J138,0)</f>
        <v>0</v>
      </c>
      <c r="BH138" s="191">
        <f>IF(N138="sníž. přenesená",J138,0)</f>
        <v>0</v>
      </c>
      <c r="BI138" s="191">
        <f>IF(N138="nulová",J138,0)</f>
        <v>0</v>
      </c>
      <c r="BJ138" s="15" t="s">
        <v>22</v>
      </c>
      <c r="BK138" s="191">
        <f>ROUND(I138*H138,2)</f>
        <v>0</v>
      </c>
      <c r="BL138" s="15" t="s">
        <v>138</v>
      </c>
      <c r="BM138" s="15" t="s">
        <v>220</v>
      </c>
    </row>
    <row r="139" spans="2:47" s="1" customFormat="1" ht="24">
      <c r="B139" s="32"/>
      <c r="C139" s="54"/>
      <c r="D139" s="192" t="s">
        <v>140</v>
      </c>
      <c r="E139" s="54"/>
      <c r="F139" s="193" t="s">
        <v>221</v>
      </c>
      <c r="G139" s="54"/>
      <c r="H139" s="54"/>
      <c r="I139" s="150"/>
      <c r="J139" s="54"/>
      <c r="K139" s="54"/>
      <c r="L139" s="52"/>
      <c r="M139" s="69"/>
      <c r="N139" s="33"/>
      <c r="O139" s="33"/>
      <c r="P139" s="33"/>
      <c r="Q139" s="33"/>
      <c r="R139" s="33"/>
      <c r="S139" s="33"/>
      <c r="T139" s="70"/>
      <c r="AT139" s="15" t="s">
        <v>140</v>
      </c>
      <c r="AU139" s="15" t="s">
        <v>83</v>
      </c>
    </row>
    <row r="140" spans="2:47" s="1" customFormat="1" ht="192">
      <c r="B140" s="32"/>
      <c r="C140" s="54"/>
      <c r="D140" s="192" t="s">
        <v>142</v>
      </c>
      <c r="E140" s="54"/>
      <c r="F140" s="211" t="s">
        <v>222</v>
      </c>
      <c r="G140" s="54"/>
      <c r="H140" s="54"/>
      <c r="I140" s="150"/>
      <c r="J140" s="54"/>
      <c r="K140" s="54"/>
      <c r="L140" s="52"/>
      <c r="M140" s="69"/>
      <c r="N140" s="33"/>
      <c r="O140" s="33"/>
      <c r="P140" s="33"/>
      <c r="Q140" s="33"/>
      <c r="R140" s="33"/>
      <c r="S140" s="33"/>
      <c r="T140" s="70"/>
      <c r="AT140" s="15" t="s">
        <v>142</v>
      </c>
      <c r="AU140" s="15" t="s">
        <v>83</v>
      </c>
    </row>
    <row r="141" spans="2:51" s="11" customFormat="1" ht="12">
      <c r="B141" s="197"/>
      <c r="C141" s="198"/>
      <c r="D141" s="192" t="s">
        <v>157</v>
      </c>
      <c r="E141" s="208" t="s">
        <v>20</v>
      </c>
      <c r="F141" s="209" t="s">
        <v>223</v>
      </c>
      <c r="G141" s="198"/>
      <c r="H141" s="210">
        <v>0.9</v>
      </c>
      <c r="I141" s="202"/>
      <c r="J141" s="198"/>
      <c r="K141" s="198"/>
      <c r="L141" s="203"/>
      <c r="M141" s="204"/>
      <c r="N141" s="205"/>
      <c r="O141" s="205"/>
      <c r="P141" s="205"/>
      <c r="Q141" s="205"/>
      <c r="R141" s="205"/>
      <c r="S141" s="205"/>
      <c r="T141" s="206"/>
      <c r="AT141" s="207" t="s">
        <v>157</v>
      </c>
      <c r="AU141" s="207" t="s">
        <v>83</v>
      </c>
      <c r="AV141" s="11" t="s">
        <v>83</v>
      </c>
      <c r="AW141" s="11" t="s">
        <v>37</v>
      </c>
      <c r="AX141" s="11" t="s">
        <v>74</v>
      </c>
      <c r="AY141" s="207" t="s">
        <v>131</v>
      </c>
    </row>
    <row r="142" spans="2:51" s="11" customFormat="1" ht="12">
      <c r="B142" s="197"/>
      <c r="C142" s="198"/>
      <c r="D142" s="194" t="s">
        <v>157</v>
      </c>
      <c r="E142" s="199" t="s">
        <v>20</v>
      </c>
      <c r="F142" s="200" t="s">
        <v>224</v>
      </c>
      <c r="G142" s="198"/>
      <c r="H142" s="201">
        <v>4.68</v>
      </c>
      <c r="I142" s="202"/>
      <c r="J142" s="198"/>
      <c r="K142" s="198"/>
      <c r="L142" s="203"/>
      <c r="M142" s="204"/>
      <c r="N142" s="205"/>
      <c r="O142" s="205"/>
      <c r="P142" s="205"/>
      <c r="Q142" s="205"/>
      <c r="R142" s="205"/>
      <c r="S142" s="205"/>
      <c r="T142" s="206"/>
      <c r="AT142" s="207" t="s">
        <v>157</v>
      </c>
      <c r="AU142" s="207" t="s">
        <v>83</v>
      </c>
      <c r="AV142" s="11" t="s">
        <v>83</v>
      </c>
      <c r="AW142" s="11" t="s">
        <v>37</v>
      </c>
      <c r="AX142" s="11" t="s">
        <v>74</v>
      </c>
      <c r="AY142" s="207" t="s">
        <v>131</v>
      </c>
    </row>
    <row r="143" spans="2:65" s="1" customFormat="1" ht="20.4" customHeight="1">
      <c r="B143" s="32"/>
      <c r="C143" s="180" t="s">
        <v>225</v>
      </c>
      <c r="D143" s="180" t="s">
        <v>133</v>
      </c>
      <c r="E143" s="181" t="s">
        <v>226</v>
      </c>
      <c r="F143" s="182" t="s">
        <v>227</v>
      </c>
      <c r="G143" s="183" t="s">
        <v>153</v>
      </c>
      <c r="H143" s="184">
        <v>630</v>
      </c>
      <c r="I143" s="185"/>
      <c r="J143" s="186">
        <f>ROUND(I143*H143,2)</f>
        <v>0</v>
      </c>
      <c r="K143" s="182" t="s">
        <v>137</v>
      </c>
      <c r="L143" s="52"/>
      <c r="M143" s="187" t="s">
        <v>20</v>
      </c>
      <c r="N143" s="188" t="s">
        <v>45</v>
      </c>
      <c r="O143" s="33"/>
      <c r="P143" s="189">
        <f>O143*H143</f>
        <v>0</v>
      </c>
      <c r="Q143" s="189">
        <v>0</v>
      </c>
      <c r="R143" s="189">
        <f>Q143*H143</f>
        <v>0</v>
      </c>
      <c r="S143" s="189">
        <v>0</v>
      </c>
      <c r="T143" s="190">
        <f>S143*H143</f>
        <v>0</v>
      </c>
      <c r="AR143" s="15" t="s">
        <v>138</v>
      </c>
      <c r="AT143" s="15" t="s">
        <v>133</v>
      </c>
      <c r="AU143" s="15" t="s">
        <v>83</v>
      </c>
      <c r="AY143" s="15" t="s">
        <v>131</v>
      </c>
      <c r="BE143" s="191">
        <f>IF(N143="základní",J143,0)</f>
        <v>0</v>
      </c>
      <c r="BF143" s="191">
        <f>IF(N143="snížená",J143,0)</f>
        <v>0</v>
      </c>
      <c r="BG143" s="191">
        <f>IF(N143="zákl. přenesená",J143,0)</f>
        <v>0</v>
      </c>
      <c r="BH143" s="191">
        <f>IF(N143="sníž. přenesená",J143,0)</f>
        <v>0</v>
      </c>
      <c r="BI143" s="191">
        <f>IF(N143="nulová",J143,0)</f>
        <v>0</v>
      </c>
      <c r="BJ143" s="15" t="s">
        <v>22</v>
      </c>
      <c r="BK143" s="191">
        <f>ROUND(I143*H143,2)</f>
        <v>0</v>
      </c>
      <c r="BL143" s="15" t="s">
        <v>138</v>
      </c>
      <c r="BM143" s="15" t="s">
        <v>228</v>
      </c>
    </row>
    <row r="144" spans="2:47" s="1" customFormat="1" ht="36">
      <c r="B144" s="32"/>
      <c r="C144" s="54"/>
      <c r="D144" s="192" t="s">
        <v>140</v>
      </c>
      <c r="E144" s="54"/>
      <c r="F144" s="193" t="s">
        <v>229</v>
      </c>
      <c r="G144" s="54"/>
      <c r="H144" s="54"/>
      <c r="I144" s="150"/>
      <c r="J144" s="54"/>
      <c r="K144" s="54"/>
      <c r="L144" s="52"/>
      <c r="M144" s="69"/>
      <c r="N144" s="33"/>
      <c r="O144" s="33"/>
      <c r="P144" s="33"/>
      <c r="Q144" s="33"/>
      <c r="R144" s="33"/>
      <c r="S144" s="33"/>
      <c r="T144" s="70"/>
      <c r="AT144" s="15" t="s">
        <v>140</v>
      </c>
      <c r="AU144" s="15" t="s">
        <v>83</v>
      </c>
    </row>
    <row r="145" spans="2:47" s="1" customFormat="1" ht="192">
      <c r="B145" s="32"/>
      <c r="C145" s="54"/>
      <c r="D145" s="192" t="s">
        <v>142</v>
      </c>
      <c r="E145" s="54"/>
      <c r="F145" s="211" t="s">
        <v>222</v>
      </c>
      <c r="G145" s="54"/>
      <c r="H145" s="54"/>
      <c r="I145" s="150"/>
      <c r="J145" s="54"/>
      <c r="K145" s="54"/>
      <c r="L145" s="52"/>
      <c r="M145" s="69"/>
      <c r="N145" s="33"/>
      <c r="O145" s="33"/>
      <c r="P145" s="33"/>
      <c r="Q145" s="33"/>
      <c r="R145" s="33"/>
      <c r="S145" s="33"/>
      <c r="T145" s="70"/>
      <c r="AT145" s="15" t="s">
        <v>142</v>
      </c>
      <c r="AU145" s="15" t="s">
        <v>83</v>
      </c>
    </row>
    <row r="146" spans="2:51" s="11" customFormat="1" ht="12">
      <c r="B146" s="197"/>
      <c r="C146" s="198"/>
      <c r="D146" s="192" t="s">
        <v>157</v>
      </c>
      <c r="E146" s="208" t="s">
        <v>20</v>
      </c>
      <c r="F146" s="209" t="s">
        <v>230</v>
      </c>
      <c r="G146" s="198"/>
      <c r="H146" s="210">
        <v>630</v>
      </c>
      <c r="I146" s="202"/>
      <c r="J146" s="198"/>
      <c r="K146" s="198"/>
      <c r="L146" s="203"/>
      <c r="M146" s="204"/>
      <c r="N146" s="205"/>
      <c r="O146" s="205"/>
      <c r="P146" s="205"/>
      <c r="Q146" s="205"/>
      <c r="R146" s="205"/>
      <c r="S146" s="205"/>
      <c r="T146" s="206"/>
      <c r="AT146" s="207" t="s">
        <v>157</v>
      </c>
      <c r="AU146" s="207" t="s">
        <v>83</v>
      </c>
      <c r="AV146" s="11" t="s">
        <v>83</v>
      </c>
      <c r="AW146" s="11" t="s">
        <v>37</v>
      </c>
      <c r="AX146" s="11" t="s">
        <v>22</v>
      </c>
      <c r="AY146" s="207" t="s">
        <v>131</v>
      </c>
    </row>
    <row r="147" spans="2:63" s="10" customFormat="1" ht="29.85" customHeight="1">
      <c r="B147" s="163"/>
      <c r="C147" s="164"/>
      <c r="D147" s="177" t="s">
        <v>73</v>
      </c>
      <c r="E147" s="178" t="s">
        <v>83</v>
      </c>
      <c r="F147" s="178" t="s">
        <v>231</v>
      </c>
      <c r="G147" s="164"/>
      <c r="H147" s="164"/>
      <c r="I147" s="167"/>
      <c r="J147" s="179">
        <f>BK147</f>
        <v>0</v>
      </c>
      <c r="K147" s="164"/>
      <c r="L147" s="169"/>
      <c r="M147" s="170"/>
      <c r="N147" s="171"/>
      <c r="O147" s="171"/>
      <c r="P147" s="172">
        <f>SUM(P148:P177)</f>
        <v>0</v>
      </c>
      <c r="Q147" s="171"/>
      <c r="R147" s="172">
        <f>SUM(R148:R177)</f>
        <v>40.01289451</v>
      </c>
      <c r="S147" s="171"/>
      <c r="T147" s="173">
        <f>SUM(T148:T177)</f>
        <v>0</v>
      </c>
      <c r="AR147" s="174" t="s">
        <v>22</v>
      </c>
      <c r="AT147" s="175" t="s">
        <v>73</v>
      </c>
      <c r="AU147" s="175" t="s">
        <v>22</v>
      </c>
      <c r="AY147" s="174" t="s">
        <v>131</v>
      </c>
      <c r="BK147" s="176">
        <f>SUM(BK148:BK177)</f>
        <v>0</v>
      </c>
    </row>
    <row r="148" spans="2:65" s="1" customFormat="1" ht="20.4" customHeight="1">
      <c r="B148" s="32"/>
      <c r="C148" s="180" t="s">
        <v>8</v>
      </c>
      <c r="D148" s="180" t="s">
        <v>133</v>
      </c>
      <c r="E148" s="181" t="s">
        <v>232</v>
      </c>
      <c r="F148" s="182" t="s">
        <v>233</v>
      </c>
      <c r="G148" s="183" t="s">
        <v>153</v>
      </c>
      <c r="H148" s="184">
        <v>0.734</v>
      </c>
      <c r="I148" s="185"/>
      <c r="J148" s="186">
        <f>ROUND(I148*H148,2)</f>
        <v>0</v>
      </c>
      <c r="K148" s="182" t="s">
        <v>137</v>
      </c>
      <c r="L148" s="52"/>
      <c r="M148" s="187" t="s">
        <v>20</v>
      </c>
      <c r="N148" s="188" t="s">
        <v>45</v>
      </c>
      <c r="O148" s="33"/>
      <c r="P148" s="189">
        <f>O148*H148</f>
        <v>0</v>
      </c>
      <c r="Q148" s="189">
        <v>2.25634</v>
      </c>
      <c r="R148" s="189">
        <f>Q148*H148</f>
        <v>1.65615356</v>
      </c>
      <c r="S148" s="189">
        <v>0</v>
      </c>
      <c r="T148" s="190">
        <f>S148*H148</f>
        <v>0</v>
      </c>
      <c r="AR148" s="15" t="s">
        <v>138</v>
      </c>
      <c r="AT148" s="15" t="s">
        <v>133</v>
      </c>
      <c r="AU148" s="15" t="s">
        <v>83</v>
      </c>
      <c r="AY148" s="15" t="s">
        <v>131</v>
      </c>
      <c r="BE148" s="191">
        <f>IF(N148="základní",J148,0)</f>
        <v>0</v>
      </c>
      <c r="BF148" s="191">
        <f>IF(N148="snížená",J148,0)</f>
        <v>0</v>
      </c>
      <c r="BG148" s="191">
        <f>IF(N148="zákl. přenesená",J148,0)</f>
        <v>0</v>
      </c>
      <c r="BH148" s="191">
        <f>IF(N148="sníž. přenesená",J148,0)</f>
        <v>0</v>
      </c>
      <c r="BI148" s="191">
        <f>IF(N148="nulová",J148,0)</f>
        <v>0</v>
      </c>
      <c r="BJ148" s="15" t="s">
        <v>22</v>
      </c>
      <c r="BK148" s="191">
        <f>ROUND(I148*H148,2)</f>
        <v>0</v>
      </c>
      <c r="BL148" s="15" t="s">
        <v>138</v>
      </c>
      <c r="BM148" s="15" t="s">
        <v>234</v>
      </c>
    </row>
    <row r="149" spans="2:47" s="1" customFormat="1" ht="24">
      <c r="B149" s="32"/>
      <c r="C149" s="54"/>
      <c r="D149" s="192" t="s">
        <v>140</v>
      </c>
      <c r="E149" s="54"/>
      <c r="F149" s="193" t="s">
        <v>235</v>
      </c>
      <c r="G149" s="54"/>
      <c r="H149" s="54"/>
      <c r="I149" s="150"/>
      <c r="J149" s="54"/>
      <c r="K149" s="54"/>
      <c r="L149" s="52"/>
      <c r="M149" s="69"/>
      <c r="N149" s="33"/>
      <c r="O149" s="33"/>
      <c r="P149" s="33"/>
      <c r="Q149" s="33"/>
      <c r="R149" s="33"/>
      <c r="S149" s="33"/>
      <c r="T149" s="70"/>
      <c r="AT149" s="15" t="s">
        <v>140</v>
      </c>
      <c r="AU149" s="15" t="s">
        <v>83</v>
      </c>
    </row>
    <row r="150" spans="2:47" s="1" customFormat="1" ht="84">
      <c r="B150" s="32"/>
      <c r="C150" s="54"/>
      <c r="D150" s="192" t="s">
        <v>142</v>
      </c>
      <c r="E150" s="54"/>
      <c r="F150" s="196" t="s">
        <v>236</v>
      </c>
      <c r="G150" s="54"/>
      <c r="H150" s="54"/>
      <c r="I150" s="150"/>
      <c r="J150" s="54"/>
      <c r="K150" s="54"/>
      <c r="L150" s="52"/>
      <c r="M150" s="69"/>
      <c r="N150" s="33"/>
      <c r="O150" s="33"/>
      <c r="P150" s="33"/>
      <c r="Q150" s="33"/>
      <c r="R150" s="33"/>
      <c r="S150" s="33"/>
      <c r="T150" s="70"/>
      <c r="AT150" s="15" t="s">
        <v>142</v>
      </c>
      <c r="AU150" s="15" t="s">
        <v>83</v>
      </c>
    </row>
    <row r="151" spans="2:51" s="11" customFormat="1" ht="12">
      <c r="B151" s="197"/>
      <c r="C151" s="198"/>
      <c r="D151" s="192" t="s">
        <v>157</v>
      </c>
      <c r="E151" s="208" t="s">
        <v>20</v>
      </c>
      <c r="F151" s="209" t="s">
        <v>237</v>
      </c>
      <c r="G151" s="198"/>
      <c r="H151" s="210">
        <v>0.399</v>
      </c>
      <c r="I151" s="202"/>
      <c r="J151" s="198"/>
      <c r="K151" s="198"/>
      <c r="L151" s="203"/>
      <c r="M151" s="204"/>
      <c r="N151" s="205"/>
      <c r="O151" s="205"/>
      <c r="P151" s="205"/>
      <c r="Q151" s="205"/>
      <c r="R151" s="205"/>
      <c r="S151" s="205"/>
      <c r="T151" s="206"/>
      <c r="AT151" s="207" t="s">
        <v>157</v>
      </c>
      <c r="AU151" s="207" t="s">
        <v>83</v>
      </c>
      <c r="AV151" s="11" t="s">
        <v>83</v>
      </c>
      <c r="AW151" s="11" t="s">
        <v>37</v>
      </c>
      <c r="AX151" s="11" t="s">
        <v>74</v>
      </c>
      <c r="AY151" s="207" t="s">
        <v>131</v>
      </c>
    </row>
    <row r="152" spans="2:51" s="11" customFormat="1" ht="12">
      <c r="B152" s="197"/>
      <c r="C152" s="198"/>
      <c r="D152" s="194" t="s">
        <v>157</v>
      </c>
      <c r="E152" s="199" t="s">
        <v>20</v>
      </c>
      <c r="F152" s="200" t="s">
        <v>238</v>
      </c>
      <c r="G152" s="198"/>
      <c r="H152" s="201">
        <v>0.335</v>
      </c>
      <c r="I152" s="202"/>
      <c r="J152" s="198"/>
      <c r="K152" s="198"/>
      <c r="L152" s="203"/>
      <c r="M152" s="204"/>
      <c r="N152" s="205"/>
      <c r="O152" s="205"/>
      <c r="P152" s="205"/>
      <c r="Q152" s="205"/>
      <c r="R152" s="205"/>
      <c r="S152" s="205"/>
      <c r="T152" s="206"/>
      <c r="AT152" s="207" t="s">
        <v>157</v>
      </c>
      <c r="AU152" s="207" t="s">
        <v>83</v>
      </c>
      <c r="AV152" s="11" t="s">
        <v>83</v>
      </c>
      <c r="AW152" s="11" t="s">
        <v>37</v>
      </c>
      <c r="AX152" s="11" t="s">
        <v>74</v>
      </c>
      <c r="AY152" s="207" t="s">
        <v>131</v>
      </c>
    </row>
    <row r="153" spans="2:65" s="1" customFormat="1" ht="20.4" customHeight="1">
      <c r="B153" s="32"/>
      <c r="C153" s="180" t="s">
        <v>239</v>
      </c>
      <c r="D153" s="180" t="s">
        <v>133</v>
      </c>
      <c r="E153" s="181" t="s">
        <v>240</v>
      </c>
      <c r="F153" s="182" t="s">
        <v>241</v>
      </c>
      <c r="G153" s="183" t="s">
        <v>242</v>
      </c>
      <c r="H153" s="184">
        <v>0.24</v>
      </c>
      <c r="I153" s="185"/>
      <c r="J153" s="186">
        <f>ROUND(I153*H153,2)</f>
        <v>0</v>
      </c>
      <c r="K153" s="182" t="s">
        <v>137</v>
      </c>
      <c r="L153" s="52"/>
      <c r="M153" s="187" t="s">
        <v>20</v>
      </c>
      <c r="N153" s="188" t="s">
        <v>45</v>
      </c>
      <c r="O153" s="33"/>
      <c r="P153" s="189">
        <f>O153*H153</f>
        <v>0</v>
      </c>
      <c r="Q153" s="189">
        <v>0.00103</v>
      </c>
      <c r="R153" s="189">
        <f>Q153*H153</f>
        <v>0.0002472</v>
      </c>
      <c r="S153" s="189">
        <v>0</v>
      </c>
      <c r="T153" s="190">
        <f>S153*H153</f>
        <v>0</v>
      </c>
      <c r="AR153" s="15" t="s">
        <v>138</v>
      </c>
      <c r="AT153" s="15" t="s">
        <v>133</v>
      </c>
      <c r="AU153" s="15" t="s">
        <v>83</v>
      </c>
      <c r="AY153" s="15" t="s">
        <v>131</v>
      </c>
      <c r="BE153" s="191">
        <f>IF(N153="základní",J153,0)</f>
        <v>0</v>
      </c>
      <c r="BF153" s="191">
        <f>IF(N153="snížená",J153,0)</f>
        <v>0</v>
      </c>
      <c r="BG153" s="191">
        <f>IF(N153="zákl. přenesená",J153,0)</f>
        <v>0</v>
      </c>
      <c r="BH153" s="191">
        <f>IF(N153="sníž. přenesená",J153,0)</f>
        <v>0</v>
      </c>
      <c r="BI153" s="191">
        <f>IF(N153="nulová",J153,0)</f>
        <v>0</v>
      </c>
      <c r="BJ153" s="15" t="s">
        <v>22</v>
      </c>
      <c r="BK153" s="191">
        <f>ROUND(I153*H153,2)</f>
        <v>0</v>
      </c>
      <c r="BL153" s="15" t="s">
        <v>138</v>
      </c>
      <c r="BM153" s="15" t="s">
        <v>243</v>
      </c>
    </row>
    <row r="154" spans="2:47" s="1" customFormat="1" ht="36">
      <c r="B154" s="32"/>
      <c r="C154" s="54"/>
      <c r="D154" s="192" t="s">
        <v>140</v>
      </c>
      <c r="E154" s="54"/>
      <c r="F154" s="193" t="s">
        <v>244</v>
      </c>
      <c r="G154" s="54"/>
      <c r="H154" s="54"/>
      <c r="I154" s="150"/>
      <c r="J154" s="54"/>
      <c r="K154" s="54"/>
      <c r="L154" s="52"/>
      <c r="M154" s="69"/>
      <c r="N154" s="33"/>
      <c r="O154" s="33"/>
      <c r="P154" s="33"/>
      <c r="Q154" s="33"/>
      <c r="R154" s="33"/>
      <c r="S154" s="33"/>
      <c r="T154" s="70"/>
      <c r="AT154" s="15" t="s">
        <v>140</v>
      </c>
      <c r="AU154" s="15" t="s">
        <v>83</v>
      </c>
    </row>
    <row r="155" spans="2:51" s="11" customFormat="1" ht="12">
      <c r="B155" s="197"/>
      <c r="C155" s="198"/>
      <c r="D155" s="192" t="s">
        <v>157</v>
      </c>
      <c r="E155" s="208" t="s">
        <v>20</v>
      </c>
      <c r="F155" s="209" t="s">
        <v>245</v>
      </c>
      <c r="G155" s="198"/>
      <c r="H155" s="210">
        <v>0.14</v>
      </c>
      <c r="I155" s="202"/>
      <c r="J155" s="198"/>
      <c r="K155" s="198"/>
      <c r="L155" s="203"/>
      <c r="M155" s="204"/>
      <c r="N155" s="205"/>
      <c r="O155" s="205"/>
      <c r="P155" s="205"/>
      <c r="Q155" s="205"/>
      <c r="R155" s="205"/>
      <c r="S155" s="205"/>
      <c r="T155" s="206"/>
      <c r="AT155" s="207" t="s">
        <v>157</v>
      </c>
      <c r="AU155" s="207" t="s">
        <v>83</v>
      </c>
      <c r="AV155" s="11" t="s">
        <v>83</v>
      </c>
      <c r="AW155" s="11" t="s">
        <v>37</v>
      </c>
      <c r="AX155" s="11" t="s">
        <v>74</v>
      </c>
      <c r="AY155" s="207" t="s">
        <v>131</v>
      </c>
    </row>
    <row r="156" spans="2:51" s="11" customFormat="1" ht="12">
      <c r="B156" s="197"/>
      <c r="C156" s="198"/>
      <c r="D156" s="194" t="s">
        <v>157</v>
      </c>
      <c r="E156" s="199" t="s">
        <v>20</v>
      </c>
      <c r="F156" s="200" t="s">
        <v>246</v>
      </c>
      <c r="G156" s="198"/>
      <c r="H156" s="201">
        <v>0.1</v>
      </c>
      <c r="I156" s="202"/>
      <c r="J156" s="198"/>
      <c r="K156" s="198"/>
      <c r="L156" s="203"/>
      <c r="M156" s="204"/>
      <c r="N156" s="205"/>
      <c r="O156" s="205"/>
      <c r="P156" s="205"/>
      <c r="Q156" s="205"/>
      <c r="R156" s="205"/>
      <c r="S156" s="205"/>
      <c r="T156" s="206"/>
      <c r="AT156" s="207" t="s">
        <v>157</v>
      </c>
      <c r="AU156" s="207" t="s">
        <v>83</v>
      </c>
      <c r="AV156" s="11" t="s">
        <v>83</v>
      </c>
      <c r="AW156" s="11" t="s">
        <v>37</v>
      </c>
      <c r="AX156" s="11" t="s">
        <v>74</v>
      </c>
      <c r="AY156" s="207" t="s">
        <v>131</v>
      </c>
    </row>
    <row r="157" spans="2:65" s="1" customFormat="1" ht="20.4" customHeight="1">
      <c r="B157" s="32"/>
      <c r="C157" s="180" t="s">
        <v>247</v>
      </c>
      <c r="D157" s="180" t="s">
        <v>133</v>
      </c>
      <c r="E157" s="181" t="s">
        <v>248</v>
      </c>
      <c r="F157" s="182" t="s">
        <v>249</v>
      </c>
      <c r="G157" s="183" t="s">
        <v>153</v>
      </c>
      <c r="H157" s="184">
        <v>15.015</v>
      </c>
      <c r="I157" s="185"/>
      <c r="J157" s="186">
        <f>ROUND(I157*H157,2)</f>
        <v>0</v>
      </c>
      <c r="K157" s="182" t="s">
        <v>137</v>
      </c>
      <c r="L157" s="52"/>
      <c r="M157" s="187" t="s">
        <v>20</v>
      </c>
      <c r="N157" s="188" t="s">
        <v>45</v>
      </c>
      <c r="O157" s="33"/>
      <c r="P157" s="189">
        <f>O157*H157</f>
        <v>0</v>
      </c>
      <c r="Q157" s="189">
        <v>2.52625</v>
      </c>
      <c r="R157" s="189">
        <f>Q157*H157</f>
        <v>37.931643750000006</v>
      </c>
      <c r="S157" s="189">
        <v>0</v>
      </c>
      <c r="T157" s="190">
        <f>S157*H157</f>
        <v>0</v>
      </c>
      <c r="AR157" s="15" t="s">
        <v>138</v>
      </c>
      <c r="AT157" s="15" t="s">
        <v>133</v>
      </c>
      <c r="AU157" s="15" t="s">
        <v>83</v>
      </c>
      <c r="AY157" s="15" t="s">
        <v>131</v>
      </c>
      <c r="BE157" s="191">
        <f>IF(N157="základní",J157,0)</f>
        <v>0</v>
      </c>
      <c r="BF157" s="191">
        <f>IF(N157="snížená",J157,0)</f>
        <v>0</v>
      </c>
      <c r="BG157" s="191">
        <f>IF(N157="zákl. přenesená",J157,0)</f>
        <v>0</v>
      </c>
      <c r="BH157" s="191">
        <f>IF(N157="sníž. přenesená",J157,0)</f>
        <v>0</v>
      </c>
      <c r="BI157" s="191">
        <f>IF(N157="nulová",J157,0)</f>
        <v>0</v>
      </c>
      <c r="BJ157" s="15" t="s">
        <v>22</v>
      </c>
      <c r="BK157" s="191">
        <f>ROUND(I157*H157,2)</f>
        <v>0</v>
      </c>
      <c r="BL157" s="15" t="s">
        <v>138</v>
      </c>
      <c r="BM157" s="15" t="s">
        <v>250</v>
      </c>
    </row>
    <row r="158" spans="2:47" s="1" customFormat="1" ht="24">
      <c r="B158" s="32"/>
      <c r="C158" s="54"/>
      <c r="D158" s="192" t="s">
        <v>140</v>
      </c>
      <c r="E158" s="54"/>
      <c r="F158" s="193" t="s">
        <v>251</v>
      </c>
      <c r="G158" s="54"/>
      <c r="H158" s="54"/>
      <c r="I158" s="150"/>
      <c r="J158" s="54"/>
      <c r="K158" s="54"/>
      <c r="L158" s="52"/>
      <c r="M158" s="69"/>
      <c r="N158" s="33"/>
      <c r="O158" s="33"/>
      <c r="P158" s="33"/>
      <c r="Q158" s="33"/>
      <c r="R158" s="33"/>
      <c r="S158" s="33"/>
      <c r="T158" s="70"/>
      <c r="AT158" s="15" t="s">
        <v>140</v>
      </c>
      <c r="AU158" s="15" t="s">
        <v>83</v>
      </c>
    </row>
    <row r="159" spans="2:47" s="1" customFormat="1" ht="108">
      <c r="B159" s="32"/>
      <c r="C159" s="54"/>
      <c r="D159" s="192" t="s">
        <v>142</v>
      </c>
      <c r="E159" s="54"/>
      <c r="F159" s="196" t="s">
        <v>252</v>
      </c>
      <c r="G159" s="54"/>
      <c r="H159" s="54"/>
      <c r="I159" s="150"/>
      <c r="J159" s="54"/>
      <c r="K159" s="54"/>
      <c r="L159" s="52"/>
      <c r="M159" s="69"/>
      <c r="N159" s="33"/>
      <c r="O159" s="33"/>
      <c r="P159" s="33"/>
      <c r="Q159" s="33"/>
      <c r="R159" s="33"/>
      <c r="S159" s="33"/>
      <c r="T159" s="70"/>
      <c r="AT159" s="15" t="s">
        <v>142</v>
      </c>
      <c r="AU159" s="15" t="s">
        <v>83</v>
      </c>
    </row>
    <row r="160" spans="2:51" s="11" customFormat="1" ht="12">
      <c r="B160" s="197"/>
      <c r="C160" s="198"/>
      <c r="D160" s="192" t="s">
        <v>157</v>
      </c>
      <c r="E160" s="208" t="s">
        <v>20</v>
      </c>
      <c r="F160" s="209" t="s">
        <v>253</v>
      </c>
      <c r="G160" s="198"/>
      <c r="H160" s="210">
        <v>0.45</v>
      </c>
      <c r="I160" s="202"/>
      <c r="J160" s="198"/>
      <c r="K160" s="198"/>
      <c r="L160" s="203"/>
      <c r="M160" s="204"/>
      <c r="N160" s="205"/>
      <c r="O160" s="205"/>
      <c r="P160" s="205"/>
      <c r="Q160" s="205"/>
      <c r="R160" s="205"/>
      <c r="S160" s="205"/>
      <c r="T160" s="206"/>
      <c r="AT160" s="207" t="s">
        <v>157</v>
      </c>
      <c r="AU160" s="207" t="s">
        <v>83</v>
      </c>
      <c r="AV160" s="11" t="s">
        <v>83</v>
      </c>
      <c r="AW160" s="11" t="s">
        <v>37</v>
      </c>
      <c r="AX160" s="11" t="s">
        <v>74</v>
      </c>
      <c r="AY160" s="207" t="s">
        <v>131</v>
      </c>
    </row>
    <row r="161" spans="2:51" s="11" customFormat="1" ht="24">
      <c r="B161" s="197"/>
      <c r="C161" s="198"/>
      <c r="D161" s="192" t="s">
        <v>157</v>
      </c>
      <c r="E161" s="208" t="s">
        <v>20</v>
      </c>
      <c r="F161" s="209" t="s">
        <v>254</v>
      </c>
      <c r="G161" s="198"/>
      <c r="H161" s="210">
        <v>3.023</v>
      </c>
      <c r="I161" s="202"/>
      <c r="J161" s="198"/>
      <c r="K161" s="198"/>
      <c r="L161" s="203"/>
      <c r="M161" s="204"/>
      <c r="N161" s="205"/>
      <c r="O161" s="205"/>
      <c r="P161" s="205"/>
      <c r="Q161" s="205"/>
      <c r="R161" s="205"/>
      <c r="S161" s="205"/>
      <c r="T161" s="206"/>
      <c r="AT161" s="207" t="s">
        <v>157</v>
      </c>
      <c r="AU161" s="207" t="s">
        <v>83</v>
      </c>
      <c r="AV161" s="11" t="s">
        <v>83</v>
      </c>
      <c r="AW161" s="11" t="s">
        <v>37</v>
      </c>
      <c r="AX161" s="11" t="s">
        <v>74</v>
      </c>
      <c r="AY161" s="207" t="s">
        <v>131</v>
      </c>
    </row>
    <row r="162" spans="2:51" s="11" customFormat="1" ht="12">
      <c r="B162" s="197"/>
      <c r="C162" s="198"/>
      <c r="D162" s="192" t="s">
        <v>157</v>
      </c>
      <c r="E162" s="208" t="s">
        <v>20</v>
      </c>
      <c r="F162" s="209" t="s">
        <v>255</v>
      </c>
      <c r="G162" s="198"/>
      <c r="H162" s="210">
        <v>7.222</v>
      </c>
      <c r="I162" s="202"/>
      <c r="J162" s="198"/>
      <c r="K162" s="198"/>
      <c r="L162" s="203"/>
      <c r="M162" s="204"/>
      <c r="N162" s="205"/>
      <c r="O162" s="205"/>
      <c r="P162" s="205"/>
      <c r="Q162" s="205"/>
      <c r="R162" s="205"/>
      <c r="S162" s="205"/>
      <c r="T162" s="206"/>
      <c r="AT162" s="207" t="s">
        <v>157</v>
      </c>
      <c r="AU162" s="207" t="s">
        <v>83</v>
      </c>
      <c r="AV162" s="11" t="s">
        <v>83</v>
      </c>
      <c r="AW162" s="11" t="s">
        <v>37</v>
      </c>
      <c r="AX162" s="11" t="s">
        <v>74</v>
      </c>
      <c r="AY162" s="207" t="s">
        <v>131</v>
      </c>
    </row>
    <row r="163" spans="2:51" s="11" customFormat="1" ht="12">
      <c r="B163" s="197"/>
      <c r="C163" s="198"/>
      <c r="D163" s="194" t="s">
        <v>157</v>
      </c>
      <c r="E163" s="199" t="s">
        <v>20</v>
      </c>
      <c r="F163" s="200" t="s">
        <v>256</v>
      </c>
      <c r="G163" s="198"/>
      <c r="H163" s="201">
        <v>4.32</v>
      </c>
      <c r="I163" s="202"/>
      <c r="J163" s="198"/>
      <c r="K163" s="198"/>
      <c r="L163" s="203"/>
      <c r="M163" s="204"/>
      <c r="N163" s="205"/>
      <c r="O163" s="205"/>
      <c r="P163" s="205"/>
      <c r="Q163" s="205"/>
      <c r="R163" s="205"/>
      <c r="S163" s="205"/>
      <c r="T163" s="206"/>
      <c r="AT163" s="207" t="s">
        <v>157</v>
      </c>
      <c r="AU163" s="207" t="s">
        <v>83</v>
      </c>
      <c r="AV163" s="11" t="s">
        <v>83</v>
      </c>
      <c r="AW163" s="11" t="s">
        <v>37</v>
      </c>
      <c r="AX163" s="11" t="s">
        <v>74</v>
      </c>
      <c r="AY163" s="207" t="s">
        <v>131</v>
      </c>
    </row>
    <row r="164" spans="2:65" s="1" customFormat="1" ht="20.4" customHeight="1">
      <c r="B164" s="32"/>
      <c r="C164" s="180" t="s">
        <v>257</v>
      </c>
      <c r="D164" s="180" t="s">
        <v>133</v>
      </c>
      <c r="E164" s="181" t="s">
        <v>258</v>
      </c>
      <c r="F164" s="182" t="s">
        <v>259</v>
      </c>
      <c r="G164" s="183" t="s">
        <v>242</v>
      </c>
      <c r="H164" s="184">
        <v>72.6</v>
      </c>
      <c r="I164" s="185"/>
      <c r="J164" s="186">
        <f>ROUND(I164*H164,2)</f>
        <v>0</v>
      </c>
      <c r="K164" s="182" t="s">
        <v>137</v>
      </c>
      <c r="L164" s="52"/>
      <c r="M164" s="187" t="s">
        <v>20</v>
      </c>
      <c r="N164" s="188" t="s">
        <v>45</v>
      </c>
      <c r="O164" s="33"/>
      <c r="P164" s="189">
        <f>O164*H164</f>
        <v>0</v>
      </c>
      <c r="Q164" s="189">
        <v>0.00144</v>
      </c>
      <c r="R164" s="189">
        <f>Q164*H164</f>
        <v>0.104544</v>
      </c>
      <c r="S164" s="189">
        <v>0</v>
      </c>
      <c r="T164" s="190">
        <f>S164*H164</f>
        <v>0</v>
      </c>
      <c r="AR164" s="15" t="s">
        <v>138</v>
      </c>
      <c r="AT164" s="15" t="s">
        <v>133</v>
      </c>
      <c r="AU164" s="15" t="s">
        <v>83</v>
      </c>
      <c r="AY164" s="15" t="s">
        <v>131</v>
      </c>
      <c r="BE164" s="191">
        <f>IF(N164="základní",J164,0)</f>
        <v>0</v>
      </c>
      <c r="BF164" s="191">
        <f>IF(N164="snížená",J164,0)</f>
        <v>0</v>
      </c>
      <c r="BG164" s="191">
        <f>IF(N164="zákl. přenesená",J164,0)</f>
        <v>0</v>
      </c>
      <c r="BH164" s="191">
        <f>IF(N164="sníž. přenesená",J164,0)</f>
        <v>0</v>
      </c>
      <c r="BI164" s="191">
        <f>IF(N164="nulová",J164,0)</f>
        <v>0</v>
      </c>
      <c r="BJ164" s="15" t="s">
        <v>22</v>
      </c>
      <c r="BK164" s="191">
        <f>ROUND(I164*H164,2)</f>
        <v>0</v>
      </c>
      <c r="BL164" s="15" t="s">
        <v>138</v>
      </c>
      <c r="BM164" s="15" t="s">
        <v>260</v>
      </c>
    </row>
    <row r="165" spans="2:47" s="1" customFormat="1" ht="12">
      <c r="B165" s="32"/>
      <c r="C165" s="54"/>
      <c r="D165" s="192" t="s">
        <v>140</v>
      </c>
      <c r="E165" s="54"/>
      <c r="F165" s="193" t="s">
        <v>261</v>
      </c>
      <c r="G165" s="54"/>
      <c r="H165" s="54"/>
      <c r="I165" s="150"/>
      <c r="J165" s="54"/>
      <c r="K165" s="54"/>
      <c r="L165" s="52"/>
      <c r="M165" s="69"/>
      <c r="N165" s="33"/>
      <c r="O165" s="33"/>
      <c r="P165" s="33"/>
      <c r="Q165" s="33"/>
      <c r="R165" s="33"/>
      <c r="S165" s="33"/>
      <c r="T165" s="70"/>
      <c r="AT165" s="15" t="s">
        <v>140</v>
      </c>
      <c r="AU165" s="15" t="s">
        <v>83</v>
      </c>
    </row>
    <row r="166" spans="2:47" s="1" customFormat="1" ht="132">
      <c r="B166" s="32"/>
      <c r="C166" s="54"/>
      <c r="D166" s="192" t="s">
        <v>142</v>
      </c>
      <c r="E166" s="54"/>
      <c r="F166" s="196" t="s">
        <v>262</v>
      </c>
      <c r="G166" s="54"/>
      <c r="H166" s="54"/>
      <c r="I166" s="150"/>
      <c r="J166" s="54"/>
      <c r="K166" s="54"/>
      <c r="L166" s="52"/>
      <c r="M166" s="69"/>
      <c r="N166" s="33"/>
      <c r="O166" s="33"/>
      <c r="P166" s="33"/>
      <c r="Q166" s="33"/>
      <c r="R166" s="33"/>
      <c r="S166" s="33"/>
      <c r="T166" s="70"/>
      <c r="AT166" s="15" t="s">
        <v>142</v>
      </c>
      <c r="AU166" s="15" t="s">
        <v>83</v>
      </c>
    </row>
    <row r="167" spans="2:51" s="11" customFormat="1" ht="12">
      <c r="B167" s="197"/>
      <c r="C167" s="198"/>
      <c r="D167" s="192" t="s">
        <v>157</v>
      </c>
      <c r="E167" s="208" t="s">
        <v>20</v>
      </c>
      <c r="F167" s="209" t="s">
        <v>263</v>
      </c>
      <c r="G167" s="198"/>
      <c r="H167" s="210">
        <v>3.6</v>
      </c>
      <c r="I167" s="202"/>
      <c r="J167" s="198"/>
      <c r="K167" s="198"/>
      <c r="L167" s="203"/>
      <c r="M167" s="204"/>
      <c r="N167" s="205"/>
      <c r="O167" s="205"/>
      <c r="P167" s="205"/>
      <c r="Q167" s="205"/>
      <c r="R167" s="205"/>
      <c r="S167" s="205"/>
      <c r="T167" s="206"/>
      <c r="AT167" s="207" t="s">
        <v>157</v>
      </c>
      <c r="AU167" s="207" t="s">
        <v>83</v>
      </c>
      <c r="AV167" s="11" t="s">
        <v>83</v>
      </c>
      <c r="AW167" s="11" t="s">
        <v>37</v>
      </c>
      <c r="AX167" s="11" t="s">
        <v>74</v>
      </c>
      <c r="AY167" s="207" t="s">
        <v>131</v>
      </c>
    </row>
    <row r="168" spans="2:51" s="11" customFormat="1" ht="12">
      <c r="B168" s="197"/>
      <c r="C168" s="198"/>
      <c r="D168" s="192" t="s">
        <v>157</v>
      </c>
      <c r="E168" s="208" t="s">
        <v>20</v>
      </c>
      <c r="F168" s="209" t="s">
        <v>264</v>
      </c>
      <c r="G168" s="198"/>
      <c r="H168" s="210">
        <v>6.24</v>
      </c>
      <c r="I168" s="202"/>
      <c r="J168" s="198"/>
      <c r="K168" s="198"/>
      <c r="L168" s="203"/>
      <c r="M168" s="204"/>
      <c r="N168" s="205"/>
      <c r="O168" s="205"/>
      <c r="P168" s="205"/>
      <c r="Q168" s="205"/>
      <c r="R168" s="205"/>
      <c r="S168" s="205"/>
      <c r="T168" s="206"/>
      <c r="AT168" s="207" t="s">
        <v>157</v>
      </c>
      <c r="AU168" s="207" t="s">
        <v>83</v>
      </c>
      <c r="AV168" s="11" t="s">
        <v>83</v>
      </c>
      <c r="AW168" s="11" t="s">
        <v>37</v>
      </c>
      <c r="AX168" s="11" t="s">
        <v>74</v>
      </c>
      <c r="AY168" s="207" t="s">
        <v>131</v>
      </c>
    </row>
    <row r="169" spans="2:51" s="11" customFormat="1" ht="12">
      <c r="B169" s="197"/>
      <c r="C169" s="198"/>
      <c r="D169" s="192" t="s">
        <v>157</v>
      </c>
      <c r="E169" s="208" t="s">
        <v>20</v>
      </c>
      <c r="F169" s="209" t="s">
        <v>265</v>
      </c>
      <c r="G169" s="198"/>
      <c r="H169" s="210">
        <v>32.4</v>
      </c>
      <c r="I169" s="202"/>
      <c r="J169" s="198"/>
      <c r="K169" s="198"/>
      <c r="L169" s="203"/>
      <c r="M169" s="204"/>
      <c r="N169" s="205"/>
      <c r="O169" s="205"/>
      <c r="P169" s="205"/>
      <c r="Q169" s="205"/>
      <c r="R169" s="205"/>
      <c r="S169" s="205"/>
      <c r="T169" s="206"/>
      <c r="AT169" s="207" t="s">
        <v>157</v>
      </c>
      <c r="AU169" s="207" t="s">
        <v>83</v>
      </c>
      <c r="AV169" s="11" t="s">
        <v>83</v>
      </c>
      <c r="AW169" s="11" t="s">
        <v>37</v>
      </c>
      <c r="AX169" s="11" t="s">
        <v>74</v>
      </c>
      <c r="AY169" s="207" t="s">
        <v>131</v>
      </c>
    </row>
    <row r="170" spans="2:51" s="11" customFormat="1" ht="12">
      <c r="B170" s="197"/>
      <c r="C170" s="198"/>
      <c r="D170" s="194" t="s">
        <v>157</v>
      </c>
      <c r="E170" s="199" t="s">
        <v>20</v>
      </c>
      <c r="F170" s="200" t="s">
        <v>266</v>
      </c>
      <c r="G170" s="198"/>
      <c r="H170" s="201">
        <v>30.36</v>
      </c>
      <c r="I170" s="202"/>
      <c r="J170" s="198"/>
      <c r="K170" s="198"/>
      <c r="L170" s="203"/>
      <c r="M170" s="204"/>
      <c r="N170" s="205"/>
      <c r="O170" s="205"/>
      <c r="P170" s="205"/>
      <c r="Q170" s="205"/>
      <c r="R170" s="205"/>
      <c r="S170" s="205"/>
      <c r="T170" s="206"/>
      <c r="AT170" s="207" t="s">
        <v>157</v>
      </c>
      <c r="AU170" s="207" t="s">
        <v>83</v>
      </c>
      <c r="AV170" s="11" t="s">
        <v>83</v>
      </c>
      <c r="AW170" s="11" t="s">
        <v>37</v>
      </c>
      <c r="AX170" s="11" t="s">
        <v>74</v>
      </c>
      <c r="AY170" s="207" t="s">
        <v>131</v>
      </c>
    </row>
    <row r="171" spans="2:65" s="1" customFormat="1" ht="20.4" customHeight="1">
      <c r="B171" s="32"/>
      <c r="C171" s="180" t="s">
        <v>267</v>
      </c>
      <c r="D171" s="180" t="s">
        <v>133</v>
      </c>
      <c r="E171" s="181" t="s">
        <v>268</v>
      </c>
      <c r="F171" s="182" t="s">
        <v>269</v>
      </c>
      <c r="G171" s="183" t="s">
        <v>242</v>
      </c>
      <c r="H171" s="184">
        <v>72.6</v>
      </c>
      <c r="I171" s="185"/>
      <c r="J171" s="186">
        <f>ROUND(I171*H171,2)</f>
        <v>0</v>
      </c>
      <c r="K171" s="182" t="s">
        <v>137</v>
      </c>
      <c r="L171" s="52"/>
      <c r="M171" s="187" t="s">
        <v>20</v>
      </c>
      <c r="N171" s="188" t="s">
        <v>45</v>
      </c>
      <c r="O171" s="33"/>
      <c r="P171" s="189">
        <f>O171*H171</f>
        <v>0</v>
      </c>
      <c r="Q171" s="189">
        <v>4E-05</v>
      </c>
      <c r="R171" s="189">
        <f>Q171*H171</f>
        <v>0.002904</v>
      </c>
      <c r="S171" s="189">
        <v>0</v>
      </c>
      <c r="T171" s="190">
        <f>S171*H171</f>
        <v>0</v>
      </c>
      <c r="AR171" s="15" t="s">
        <v>138</v>
      </c>
      <c r="AT171" s="15" t="s">
        <v>133</v>
      </c>
      <c r="AU171" s="15" t="s">
        <v>83</v>
      </c>
      <c r="AY171" s="15" t="s">
        <v>131</v>
      </c>
      <c r="BE171" s="191">
        <f>IF(N171="základní",J171,0)</f>
        <v>0</v>
      </c>
      <c r="BF171" s="191">
        <f>IF(N171="snížená",J171,0)</f>
        <v>0</v>
      </c>
      <c r="BG171" s="191">
        <f>IF(N171="zákl. přenesená",J171,0)</f>
        <v>0</v>
      </c>
      <c r="BH171" s="191">
        <f>IF(N171="sníž. přenesená",J171,0)</f>
        <v>0</v>
      </c>
      <c r="BI171" s="191">
        <f>IF(N171="nulová",J171,0)</f>
        <v>0</v>
      </c>
      <c r="BJ171" s="15" t="s">
        <v>22</v>
      </c>
      <c r="BK171" s="191">
        <f>ROUND(I171*H171,2)</f>
        <v>0</v>
      </c>
      <c r="BL171" s="15" t="s">
        <v>138</v>
      </c>
      <c r="BM171" s="15" t="s">
        <v>270</v>
      </c>
    </row>
    <row r="172" spans="2:47" s="1" customFormat="1" ht="24">
      <c r="B172" s="32"/>
      <c r="C172" s="54"/>
      <c r="D172" s="192" t="s">
        <v>140</v>
      </c>
      <c r="E172" s="54"/>
      <c r="F172" s="193" t="s">
        <v>271</v>
      </c>
      <c r="G172" s="54"/>
      <c r="H172" s="54"/>
      <c r="I172" s="150"/>
      <c r="J172" s="54"/>
      <c r="K172" s="54"/>
      <c r="L172" s="52"/>
      <c r="M172" s="69"/>
      <c r="N172" s="33"/>
      <c r="O172" s="33"/>
      <c r="P172" s="33"/>
      <c r="Q172" s="33"/>
      <c r="R172" s="33"/>
      <c r="S172" s="33"/>
      <c r="T172" s="70"/>
      <c r="AT172" s="15" t="s">
        <v>140</v>
      </c>
      <c r="AU172" s="15" t="s">
        <v>83</v>
      </c>
    </row>
    <row r="173" spans="2:47" s="1" customFormat="1" ht="132">
      <c r="B173" s="32"/>
      <c r="C173" s="54"/>
      <c r="D173" s="194" t="s">
        <v>142</v>
      </c>
      <c r="E173" s="54"/>
      <c r="F173" s="195" t="s">
        <v>262</v>
      </c>
      <c r="G173" s="54"/>
      <c r="H173" s="54"/>
      <c r="I173" s="150"/>
      <c r="J173" s="54"/>
      <c r="K173" s="54"/>
      <c r="L173" s="52"/>
      <c r="M173" s="69"/>
      <c r="N173" s="33"/>
      <c r="O173" s="33"/>
      <c r="P173" s="33"/>
      <c r="Q173" s="33"/>
      <c r="R173" s="33"/>
      <c r="S173" s="33"/>
      <c r="T173" s="70"/>
      <c r="AT173" s="15" t="s">
        <v>142</v>
      </c>
      <c r="AU173" s="15" t="s">
        <v>83</v>
      </c>
    </row>
    <row r="174" spans="2:65" s="1" customFormat="1" ht="28.8" customHeight="1">
      <c r="B174" s="32"/>
      <c r="C174" s="180" t="s">
        <v>272</v>
      </c>
      <c r="D174" s="180" t="s">
        <v>133</v>
      </c>
      <c r="E174" s="181" t="s">
        <v>273</v>
      </c>
      <c r="F174" s="182" t="s">
        <v>274</v>
      </c>
      <c r="G174" s="183" t="s">
        <v>213</v>
      </c>
      <c r="H174" s="184">
        <v>0.302</v>
      </c>
      <c r="I174" s="185"/>
      <c r="J174" s="186">
        <f>ROUND(I174*H174,2)</f>
        <v>0</v>
      </c>
      <c r="K174" s="182" t="s">
        <v>137</v>
      </c>
      <c r="L174" s="52"/>
      <c r="M174" s="187" t="s">
        <v>20</v>
      </c>
      <c r="N174" s="188" t="s">
        <v>45</v>
      </c>
      <c r="O174" s="33"/>
      <c r="P174" s="189">
        <f>O174*H174</f>
        <v>0</v>
      </c>
      <c r="Q174" s="189">
        <v>1.051</v>
      </c>
      <c r="R174" s="189">
        <f>Q174*H174</f>
        <v>0.31740199999999996</v>
      </c>
      <c r="S174" s="189">
        <v>0</v>
      </c>
      <c r="T174" s="190">
        <f>S174*H174</f>
        <v>0</v>
      </c>
      <c r="AR174" s="15" t="s">
        <v>138</v>
      </c>
      <c r="AT174" s="15" t="s">
        <v>133</v>
      </c>
      <c r="AU174" s="15" t="s">
        <v>83</v>
      </c>
      <c r="AY174" s="15" t="s">
        <v>131</v>
      </c>
      <c r="BE174" s="191">
        <f>IF(N174="základní",J174,0)</f>
        <v>0</v>
      </c>
      <c r="BF174" s="191">
        <f>IF(N174="snížená",J174,0)</f>
        <v>0</v>
      </c>
      <c r="BG174" s="191">
        <f>IF(N174="zákl. přenesená",J174,0)</f>
        <v>0</v>
      </c>
      <c r="BH174" s="191">
        <f>IF(N174="sníž. přenesená",J174,0)</f>
        <v>0</v>
      </c>
      <c r="BI174" s="191">
        <f>IF(N174="nulová",J174,0)</f>
        <v>0</v>
      </c>
      <c r="BJ174" s="15" t="s">
        <v>22</v>
      </c>
      <c r="BK174" s="191">
        <f>ROUND(I174*H174,2)</f>
        <v>0</v>
      </c>
      <c r="BL174" s="15" t="s">
        <v>138</v>
      </c>
      <c r="BM174" s="15" t="s">
        <v>275</v>
      </c>
    </row>
    <row r="175" spans="2:47" s="1" customFormat="1" ht="24">
      <c r="B175" s="32"/>
      <c r="C175" s="54"/>
      <c r="D175" s="192" t="s">
        <v>140</v>
      </c>
      <c r="E175" s="54"/>
      <c r="F175" s="193" t="s">
        <v>276</v>
      </c>
      <c r="G175" s="54"/>
      <c r="H175" s="54"/>
      <c r="I175" s="150"/>
      <c r="J175" s="54"/>
      <c r="K175" s="54"/>
      <c r="L175" s="52"/>
      <c r="M175" s="69"/>
      <c r="N175" s="33"/>
      <c r="O175" s="33"/>
      <c r="P175" s="33"/>
      <c r="Q175" s="33"/>
      <c r="R175" s="33"/>
      <c r="S175" s="33"/>
      <c r="T175" s="70"/>
      <c r="AT175" s="15" t="s">
        <v>140</v>
      </c>
      <c r="AU175" s="15" t="s">
        <v>83</v>
      </c>
    </row>
    <row r="176" spans="2:47" s="1" customFormat="1" ht="96">
      <c r="B176" s="32"/>
      <c r="C176" s="54"/>
      <c r="D176" s="192" t="s">
        <v>142</v>
      </c>
      <c r="E176" s="54"/>
      <c r="F176" s="196" t="s">
        <v>277</v>
      </c>
      <c r="G176" s="54"/>
      <c r="H176" s="54"/>
      <c r="I176" s="150"/>
      <c r="J176" s="54"/>
      <c r="K176" s="54"/>
      <c r="L176" s="52"/>
      <c r="M176" s="69"/>
      <c r="N176" s="33"/>
      <c r="O176" s="33"/>
      <c r="P176" s="33"/>
      <c r="Q176" s="33"/>
      <c r="R176" s="33"/>
      <c r="S176" s="33"/>
      <c r="T176" s="70"/>
      <c r="AT176" s="15" t="s">
        <v>142</v>
      </c>
      <c r="AU176" s="15" t="s">
        <v>83</v>
      </c>
    </row>
    <row r="177" spans="2:51" s="11" customFormat="1" ht="12">
      <c r="B177" s="197"/>
      <c r="C177" s="198"/>
      <c r="D177" s="192" t="s">
        <v>157</v>
      </c>
      <c r="E177" s="208" t="s">
        <v>20</v>
      </c>
      <c r="F177" s="209" t="s">
        <v>278</v>
      </c>
      <c r="G177" s="198"/>
      <c r="H177" s="210">
        <v>0.302</v>
      </c>
      <c r="I177" s="202"/>
      <c r="J177" s="198"/>
      <c r="K177" s="198"/>
      <c r="L177" s="203"/>
      <c r="M177" s="204"/>
      <c r="N177" s="205"/>
      <c r="O177" s="205"/>
      <c r="P177" s="205"/>
      <c r="Q177" s="205"/>
      <c r="R177" s="205"/>
      <c r="S177" s="205"/>
      <c r="T177" s="206"/>
      <c r="AT177" s="207" t="s">
        <v>157</v>
      </c>
      <c r="AU177" s="207" t="s">
        <v>83</v>
      </c>
      <c r="AV177" s="11" t="s">
        <v>83</v>
      </c>
      <c r="AW177" s="11" t="s">
        <v>37</v>
      </c>
      <c r="AX177" s="11" t="s">
        <v>74</v>
      </c>
      <c r="AY177" s="207" t="s">
        <v>131</v>
      </c>
    </row>
    <row r="178" spans="2:63" s="10" customFormat="1" ht="29.85" customHeight="1">
      <c r="B178" s="163"/>
      <c r="C178" s="164"/>
      <c r="D178" s="177" t="s">
        <v>73</v>
      </c>
      <c r="E178" s="178" t="s">
        <v>150</v>
      </c>
      <c r="F178" s="178" t="s">
        <v>279</v>
      </c>
      <c r="G178" s="164"/>
      <c r="H178" s="164"/>
      <c r="I178" s="167"/>
      <c r="J178" s="179">
        <f>BK178</f>
        <v>0</v>
      </c>
      <c r="K178" s="164"/>
      <c r="L178" s="169"/>
      <c r="M178" s="170"/>
      <c r="N178" s="171"/>
      <c r="O178" s="171"/>
      <c r="P178" s="172">
        <f>SUM(P179:P181)</f>
        <v>0</v>
      </c>
      <c r="Q178" s="171"/>
      <c r="R178" s="172">
        <f>SUM(R179:R181)</f>
        <v>10.780000000000001</v>
      </c>
      <c r="S178" s="171"/>
      <c r="T178" s="173">
        <f>SUM(T179:T181)</f>
        <v>0</v>
      </c>
      <c r="AR178" s="174" t="s">
        <v>22</v>
      </c>
      <c r="AT178" s="175" t="s">
        <v>73</v>
      </c>
      <c r="AU178" s="175" t="s">
        <v>22</v>
      </c>
      <c r="AY178" s="174" t="s">
        <v>131</v>
      </c>
      <c r="BK178" s="176">
        <f>SUM(BK179:BK181)</f>
        <v>0</v>
      </c>
    </row>
    <row r="179" spans="2:65" s="1" customFormat="1" ht="28.8" customHeight="1">
      <c r="B179" s="32"/>
      <c r="C179" s="180" t="s">
        <v>7</v>
      </c>
      <c r="D179" s="180" t="s">
        <v>133</v>
      </c>
      <c r="E179" s="181" t="s">
        <v>280</v>
      </c>
      <c r="F179" s="182" t="s">
        <v>281</v>
      </c>
      <c r="G179" s="183" t="s">
        <v>136</v>
      </c>
      <c r="H179" s="184">
        <v>4.9</v>
      </c>
      <c r="I179" s="185"/>
      <c r="J179" s="186">
        <f>ROUND(I179*H179,2)</f>
        <v>0</v>
      </c>
      <c r="K179" s="182" t="s">
        <v>20</v>
      </c>
      <c r="L179" s="52"/>
      <c r="M179" s="187" t="s">
        <v>20</v>
      </c>
      <c r="N179" s="188" t="s">
        <v>45</v>
      </c>
      <c r="O179" s="33"/>
      <c r="P179" s="189">
        <f>O179*H179</f>
        <v>0</v>
      </c>
      <c r="Q179" s="189">
        <v>2.2</v>
      </c>
      <c r="R179" s="189">
        <f>Q179*H179</f>
        <v>10.780000000000001</v>
      </c>
      <c r="S179" s="189">
        <v>0</v>
      </c>
      <c r="T179" s="190">
        <f>S179*H179</f>
        <v>0</v>
      </c>
      <c r="AR179" s="15" t="s">
        <v>138</v>
      </c>
      <c r="AT179" s="15" t="s">
        <v>133</v>
      </c>
      <c r="AU179" s="15" t="s">
        <v>83</v>
      </c>
      <c r="AY179" s="15" t="s">
        <v>131</v>
      </c>
      <c r="BE179" s="191">
        <f>IF(N179="základní",J179,0)</f>
        <v>0</v>
      </c>
      <c r="BF179" s="191">
        <f>IF(N179="snížená",J179,0)</f>
        <v>0</v>
      </c>
      <c r="BG179" s="191">
        <f>IF(N179="zákl. přenesená",J179,0)</f>
        <v>0</v>
      </c>
      <c r="BH179" s="191">
        <f>IF(N179="sníž. přenesená",J179,0)</f>
        <v>0</v>
      </c>
      <c r="BI179" s="191">
        <f>IF(N179="nulová",J179,0)</f>
        <v>0</v>
      </c>
      <c r="BJ179" s="15" t="s">
        <v>22</v>
      </c>
      <c r="BK179" s="191">
        <f>ROUND(I179*H179,2)</f>
        <v>0</v>
      </c>
      <c r="BL179" s="15" t="s">
        <v>138</v>
      </c>
      <c r="BM179" s="15" t="s">
        <v>282</v>
      </c>
    </row>
    <row r="180" spans="2:47" s="1" customFormat="1" ht="12">
      <c r="B180" s="32"/>
      <c r="C180" s="54"/>
      <c r="D180" s="192" t="s">
        <v>140</v>
      </c>
      <c r="E180" s="54"/>
      <c r="F180" s="193" t="s">
        <v>283</v>
      </c>
      <c r="G180" s="54"/>
      <c r="H180" s="54"/>
      <c r="I180" s="150"/>
      <c r="J180" s="54"/>
      <c r="K180" s="54"/>
      <c r="L180" s="52"/>
      <c r="M180" s="69"/>
      <c r="N180" s="33"/>
      <c r="O180" s="33"/>
      <c r="P180" s="33"/>
      <c r="Q180" s="33"/>
      <c r="R180" s="33"/>
      <c r="S180" s="33"/>
      <c r="T180" s="70"/>
      <c r="AT180" s="15" t="s">
        <v>140</v>
      </c>
      <c r="AU180" s="15" t="s">
        <v>83</v>
      </c>
    </row>
    <row r="181" spans="2:51" s="11" customFormat="1" ht="12">
      <c r="B181" s="197"/>
      <c r="C181" s="198"/>
      <c r="D181" s="192" t="s">
        <v>157</v>
      </c>
      <c r="E181" s="208" t="s">
        <v>20</v>
      </c>
      <c r="F181" s="209" t="s">
        <v>284</v>
      </c>
      <c r="G181" s="198"/>
      <c r="H181" s="210">
        <v>4.9</v>
      </c>
      <c r="I181" s="202"/>
      <c r="J181" s="198"/>
      <c r="K181" s="198"/>
      <c r="L181" s="203"/>
      <c r="M181" s="204"/>
      <c r="N181" s="205"/>
      <c r="O181" s="205"/>
      <c r="P181" s="205"/>
      <c r="Q181" s="205"/>
      <c r="R181" s="205"/>
      <c r="S181" s="205"/>
      <c r="T181" s="206"/>
      <c r="AT181" s="207" t="s">
        <v>157</v>
      </c>
      <c r="AU181" s="207" t="s">
        <v>83</v>
      </c>
      <c r="AV181" s="11" t="s">
        <v>83</v>
      </c>
      <c r="AW181" s="11" t="s">
        <v>37</v>
      </c>
      <c r="AX181" s="11" t="s">
        <v>22</v>
      </c>
      <c r="AY181" s="207" t="s">
        <v>131</v>
      </c>
    </row>
    <row r="182" spans="2:63" s="10" customFormat="1" ht="29.85" customHeight="1">
      <c r="B182" s="163"/>
      <c r="C182" s="164"/>
      <c r="D182" s="177" t="s">
        <v>73</v>
      </c>
      <c r="E182" s="178" t="s">
        <v>138</v>
      </c>
      <c r="F182" s="178" t="s">
        <v>285</v>
      </c>
      <c r="G182" s="164"/>
      <c r="H182" s="164"/>
      <c r="I182" s="167"/>
      <c r="J182" s="179">
        <f>BK182</f>
        <v>0</v>
      </c>
      <c r="K182" s="164"/>
      <c r="L182" s="169"/>
      <c r="M182" s="170"/>
      <c r="N182" s="171"/>
      <c r="O182" s="171"/>
      <c r="P182" s="172">
        <f>SUM(P183:P207)</f>
        <v>0</v>
      </c>
      <c r="Q182" s="171"/>
      <c r="R182" s="172">
        <f>SUM(R183:R207)</f>
        <v>145.2585472</v>
      </c>
      <c r="S182" s="171"/>
      <c r="T182" s="173">
        <f>SUM(T183:T207)</f>
        <v>0</v>
      </c>
      <c r="AR182" s="174" t="s">
        <v>22</v>
      </c>
      <c r="AT182" s="175" t="s">
        <v>73</v>
      </c>
      <c r="AU182" s="175" t="s">
        <v>22</v>
      </c>
      <c r="AY182" s="174" t="s">
        <v>131</v>
      </c>
      <c r="BK182" s="176">
        <f>SUM(BK183:BK207)</f>
        <v>0</v>
      </c>
    </row>
    <row r="183" spans="2:65" s="1" customFormat="1" ht="20.4" customHeight="1">
      <c r="B183" s="32"/>
      <c r="C183" s="180" t="s">
        <v>286</v>
      </c>
      <c r="D183" s="180" t="s">
        <v>133</v>
      </c>
      <c r="E183" s="181" t="s">
        <v>287</v>
      </c>
      <c r="F183" s="182" t="s">
        <v>288</v>
      </c>
      <c r="G183" s="183" t="s">
        <v>153</v>
      </c>
      <c r="H183" s="184">
        <v>2.063</v>
      </c>
      <c r="I183" s="185"/>
      <c r="J183" s="186">
        <f>ROUND(I183*H183,2)</f>
        <v>0</v>
      </c>
      <c r="K183" s="182" t="s">
        <v>137</v>
      </c>
      <c r="L183" s="52"/>
      <c r="M183" s="187" t="s">
        <v>20</v>
      </c>
      <c r="N183" s="188" t="s">
        <v>45</v>
      </c>
      <c r="O183" s="33"/>
      <c r="P183" s="189">
        <f>O183*H183</f>
        <v>0</v>
      </c>
      <c r="Q183" s="189">
        <v>2.234</v>
      </c>
      <c r="R183" s="189">
        <f>Q183*H183</f>
        <v>4.608742</v>
      </c>
      <c r="S183" s="189">
        <v>0</v>
      </c>
      <c r="T183" s="190">
        <f>S183*H183</f>
        <v>0</v>
      </c>
      <c r="AR183" s="15" t="s">
        <v>138</v>
      </c>
      <c r="AT183" s="15" t="s">
        <v>133</v>
      </c>
      <c r="AU183" s="15" t="s">
        <v>83</v>
      </c>
      <c r="AY183" s="15" t="s">
        <v>131</v>
      </c>
      <c r="BE183" s="191">
        <f>IF(N183="základní",J183,0)</f>
        <v>0</v>
      </c>
      <c r="BF183" s="191">
        <f>IF(N183="snížená",J183,0)</f>
        <v>0</v>
      </c>
      <c r="BG183" s="191">
        <f>IF(N183="zákl. přenesená",J183,0)</f>
        <v>0</v>
      </c>
      <c r="BH183" s="191">
        <f>IF(N183="sníž. přenesená",J183,0)</f>
        <v>0</v>
      </c>
      <c r="BI183" s="191">
        <f>IF(N183="nulová",J183,0)</f>
        <v>0</v>
      </c>
      <c r="BJ183" s="15" t="s">
        <v>22</v>
      </c>
      <c r="BK183" s="191">
        <f>ROUND(I183*H183,2)</f>
        <v>0</v>
      </c>
      <c r="BL183" s="15" t="s">
        <v>138</v>
      </c>
      <c r="BM183" s="15" t="s">
        <v>289</v>
      </c>
    </row>
    <row r="184" spans="2:47" s="1" customFormat="1" ht="24">
      <c r="B184" s="32"/>
      <c r="C184" s="54"/>
      <c r="D184" s="192" t="s">
        <v>140</v>
      </c>
      <c r="E184" s="54"/>
      <c r="F184" s="193" t="s">
        <v>290</v>
      </c>
      <c r="G184" s="54"/>
      <c r="H184" s="54"/>
      <c r="I184" s="150"/>
      <c r="J184" s="54"/>
      <c r="K184" s="54"/>
      <c r="L184" s="52"/>
      <c r="M184" s="69"/>
      <c r="N184" s="33"/>
      <c r="O184" s="33"/>
      <c r="P184" s="33"/>
      <c r="Q184" s="33"/>
      <c r="R184" s="33"/>
      <c r="S184" s="33"/>
      <c r="T184" s="70"/>
      <c r="AT184" s="15" t="s">
        <v>140</v>
      </c>
      <c r="AU184" s="15" t="s">
        <v>83</v>
      </c>
    </row>
    <row r="185" spans="2:47" s="1" customFormat="1" ht="48">
      <c r="B185" s="32"/>
      <c r="C185" s="54"/>
      <c r="D185" s="192" t="s">
        <v>142</v>
      </c>
      <c r="E185" s="54"/>
      <c r="F185" s="196" t="s">
        <v>291</v>
      </c>
      <c r="G185" s="54"/>
      <c r="H185" s="54"/>
      <c r="I185" s="150"/>
      <c r="J185" s="54"/>
      <c r="K185" s="54"/>
      <c r="L185" s="52"/>
      <c r="M185" s="69"/>
      <c r="N185" s="33"/>
      <c r="O185" s="33"/>
      <c r="P185" s="33"/>
      <c r="Q185" s="33"/>
      <c r="R185" s="33"/>
      <c r="S185" s="33"/>
      <c r="T185" s="70"/>
      <c r="AT185" s="15" t="s">
        <v>142</v>
      </c>
      <c r="AU185" s="15" t="s">
        <v>83</v>
      </c>
    </row>
    <row r="186" spans="2:51" s="11" customFormat="1" ht="12">
      <c r="B186" s="197"/>
      <c r="C186" s="198"/>
      <c r="D186" s="194" t="s">
        <v>157</v>
      </c>
      <c r="E186" s="199" t="s">
        <v>20</v>
      </c>
      <c r="F186" s="200" t="s">
        <v>292</v>
      </c>
      <c r="G186" s="198"/>
      <c r="H186" s="201">
        <v>2.063</v>
      </c>
      <c r="I186" s="202"/>
      <c r="J186" s="198"/>
      <c r="K186" s="198"/>
      <c r="L186" s="203"/>
      <c r="M186" s="204"/>
      <c r="N186" s="205"/>
      <c r="O186" s="205"/>
      <c r="P186" s="205"/>
      <c r="Q186" s="205"/>
      <c r="R186" s="205"/>
      <c r="S186" s="205"/>
      <c r="T186" s="206"/>
      <c r="AT186" s="207" t="s">
        <v>157</v>
      </c>
      <c r="AU186" s="207" t="s">
        <v>83</v>
      </c>
      <c r="AV186" s="11" t="s">
        <v>83</v>
      </c>
      <c r="AW186" s="11" t="s">
        <v>37</v>
      </c>
      <c r="AX186" s="11" t="s">
        <v>22</v>
      </c>
      <c r="AY186" s="207" t="s">
        <v>131</v>
      </c>
    </row>
    <row r="187" spans="2:65" s="1" customFormat="1" ht="20.4" customHeight="1">
      <c r="B187" s="32"/>
      <c r="C187" s="180" t="s">
        <v>293</v>
      </c>
      <c r="D187" s="180" t="s">
        <v>133</v>
      </c>
      <c r="E187" s="181" t="s">
        <v>294</v>
      </c>
      <c r="F187" s="182" t="s">
        <v>295</v>
      </c>
      <c r="G187" s="183" t="s">
        <v>242</v>
      </c>
      <c r="H187" s="184">
        <v>3.75</v>
      </c>
      <c r="I187" s="185"/>
      <c r="J187" s="186">
        <f>ROUND(I187*H187,2)</f>
        <v>0</v>
      </c>
      <c r="K187" s="182" t="s">
        <v>137</v>
      </c>
      <c r="L187" s="52"/>
      <c r="M187" s="187" t="s">
        <v>20</v>
      </c>
      <c r="N187" s="188" t="s">
        <v>45</v>
      </c>
      <c r="O187" s="33"/>
      <c r="P187" s="189">
        <f>O187*H187</f>
        <v>0</v>
      </c>
      <c r="Q187" s="189">
        <v>0.00632</v>
      </c>
      <c r="R187" s="189">
        <f>Q187*H187</f>
        <v>0.0237</v>
      </c>
      <c r="S187" s="189">
        <v>0</v>
      </c>
      <c r="T187" s="190">
        <f>S187*H187</f>
        <v>0</v>
      </c>
      <c r="AR187" s="15" t="s">
        <v>138</v>
      </c>
      <c r="AT187" s="15" t="s">
        <v>133</v>
      </c>
      <c r="AU187" s="15" t="s">
        <v>83</v>
      </c>
      <c r="AY187" s="15" t="s">
        <v>131</v>
      </c>
      <c r="BE187" s="191">
        <f>IF(N187="základní",J187,0)</f>
        <v>0</v>
      </c>
      <c r="BF187" s="191">
        <f>IF(N187="snížená",J187,0)</f>
        <v>0</v>
      </c>
      <c r="BG187" s="191">
        <f>IF(N187="zákl. přenesená",J187,0)</f>
        <v>0</v>
      </c>
      <c r="BH187" s="191">
        <f>IF(N187="sníž. přenesená",J187,0)</f>
        <v>0</v>
      </c>
      <c r="BI187" s="191">
        <f>IF(N187="nulová",J187,0)</f>
        <v>0</v>
      </c>
      <c r="BJ187" s="15" t="s">
        <v>22</v>
      </c>
      <c r="BK187" s="191">
        <f>ROUND(I187*H187,2)</f>
        <v>0</v>
      </c>
      <c r="BL187" s="15" t="s">
        <v>138</v>
      </c>
      <c r="BM187" s="15" t="s">
        <v>296</v>
      </c>
    </row>
    <row r="188" spans="2:47" s="1" customFormat="1" ht="24">
      <c r="B188" s="32"/>
      <c r="C188" s="54"/>
      <c r="D188" s="192" t="s">
        <v>140</v>
      </c>
      <c r="E188" s="54"/>
      <c r="F188" s="193" t="s">
        <v>297</v>
      </c>
      <c r="G188" s="54"/>
      <c r="H188" s="54"/>
      <c r="I188" s="150"/>
      <c r="J188" s="54"/>
      <c r="K188" s="54"/>
      <c r="L188" s="52"/>
      <c r="M188" s="69"/>
      <c r="N188" s="33"/>
      <c r="O188" s="33"/>
      <c r="P188" s="33"/>
      <c r="Q188" s="33"/>
      <c r="R188" s="33"/>
      <c r="S188" s="33"/>
      <c r="T188" s="70"/>
      <c r="AT188" s="15" t="s">
        <v>140</v>
      </c>
      <c r="AU188" s="15" t="s">
        <v>83</v>
      </c>
    </row>
    <row r="189" spans="2:51" s="11" customFormat="1" ht="12">
      <c r="B189" s="197"/>
      <c r="C189" s="198"/>
      <c r="D189" s="194" t="s">
        <v>157</v>
      </c>
      <c r="E189" s="199" t="s">
        <v>20</v>
      </c>
      <c r="F189" s="200" t="s">
        <v>298</v>
      </c>
      <c r="G189" s="198"/>
      <c r="H189" s="201">
        <v>3.75</v>
      </c>
      <c r="I189" s="202"/>
      <c r="J189" s="198"/>
      <c r="K189" s="198"/>
      <c r="L189" s="203"/>
      <c r="M189" s="204"/>
      <c r="N189" s="205"/>
      <c r="O189" s="205"/>
      <c r="P189" s="205"/>
      <c r="Q189" s="205"/>
      <c r="R189" s="205"/>
      <c r="S189" s="205"/>
      <c r="T189" s="206"/>
      <c r="AT189" s="207" t="s">
        <v>157</v>
      </c>
      <c r="AU189" s="207" t="s">
        <v>83</v>
      </c>
      <c r="AV189" s="11" t="s">
        <v>83</v>
      </c>
      <c r="AW189" s="11" t="s">
        <v>37</v>
      </c>
      <c r="AX189" s="11" t="s">
        <v>22</v>
      </c>
      <c r="AY189" s="207" t="s">
        <v>131</v>
      </c>
    </row>
    <row r="190" spans="2:65" s="1" customFormat="1" ht="28.8" customHeight="1">
      <c r="B190" s="32"/>
      <c r="C190" s="180" t="s">
        <v>299</v>
      </c>
      <c r="D190" s="180" t="s">
        <v>133</v>
      </c>
      <c r="E190" s="181" t="s">
        <v>300</v>
      </c>
      <c r="F190" s="182" t="s">
        <v>301</v>
      </c>
      <c r="G190" s="183" t="s">
        <v>136</v>
      </c>
      <c r="H190" s="184">
        <v>9</v>
      </c>
      <c r="I190" s="185"/>
      <c r="J190" s="186">
        <f>ROUND(I190*H190,2)</f>
        <v>0</v>
      </c>
      <c r="K190" s="182" t="s">
        <v>137</v>
      </c>
      <c r="L190" s="52"/>
      <c r="M190" s="187" t="s">
        <v>20</v>
      </c>
      <c r="N190" s="188" t="s">
        <v>45</v>
      </c>
      <c r="O190" s="33"/>
      <c r="P190" s="189">
        <f>O190*H190</f>
        <v>0</v>
      </c>
      <c r="Q190" s="189">
        <v>0.05783</v>
      </c>
      <c r="R190" s="189">
        <f>Q190*H190</f>
        <v>0.52047</v>
      </c>
      <c r="S190" s="189">
        <v>0</v>
      </c>
      <c r="T190" s="190">
        <f>S190*H190</f>
        <v>0</v>
      </c>
      <c r="AR190" s="15" t="s">
        <v>138</v>
      </c>
      <c r="AT190" s="15" t="s">
        <v>133</v>
      </c>
      <c r="AU190" s="15" t="s">
        <v>83</v>
      </c>
      <c r="AY190" s="15" t="s">
        <v>131</v>
      </c>
      <c r="BE190" s="191">
        <f>IF(N190="základní",J190,0)</f>
        <v>0</v>
      </c>
      <c r="BF190" s="191">
        <f>IF(N190="snížená",J190,0)</f>
        <v>0</v>
      </c>
      <c r="BG190" s="191">
        <f>IF(N190="zákl. přenesená",J190,0)</f>
        <v>0</v>
      </c>
      <c r="BH190" s="191">
        <f>IF(N190="sníž. přenesená",J190,0)</f>
        <v>0</v>
      </c>
      <c r="BI190" s="191">
        <f>IF(N190="nulová",J190,0)</f>
        <v>0</v>
      </c>
      <c r="BJ190" s="15" t="s">
        <v>22</v>
      </c>
      <c r="BK190" s="191">
        <f>ROUND(I190*H190,2)</f>
        <v>0</v>
      </c>
      <c r="BL190" s="15" t="s">
        <v>138</v>
      </c>
      <c r="BM190" s="15" t="s">
        <v>302</v>
      </c>
    </row>
    <row r="191" spans="2:47" s="1" customFormat="1" ht="24">
      <c r="B191" s="32"/>
      <c r="C191" s="54"/>
      <c r="D191" s="192" t="s">
        <v>140</v>
      </c>
      <c r="E191" s="54"/>
      <c r="F191" s="193" t="s">
        <v>303</v>
      </c>
      <c r="G191" s="54"/>
      <c r="H191" s="54"/>
      <c r="I191" s="150"/>
      <c r="J191" s="54"/>
      <c r="K191" s="54"/>
      <c r="L191" s="52"/>
      <c r="M191" s="69"/>
      <c r="N191" s="33"/>
      <c r="O191" s="33"/>
      <c r="P191" s="33"/>
      <c r="Q191" s="33"/>
      <c r="R191" s="33"/>
      <c r="S191" s="33"/>
      <c r="T191" s="70"/>
      <c r="AT191" s="15" t="s">
        <v>140</v>
      </c>
      <c r="AU191" s="15" t="s">
        <v>83</v>
      </c>
    </row>
    <row r="192" spans="2:47" s="1" customFormat="1" ht="84">
      <c r="B192" s="32"/>
      <c r="C192" s="54"/>
      <c r="D192" s="192" t="s">
        <v>142</v>
      </c>
      <c r="E192" s="54"/>
      <c r="F192" s="196" t="s">
        <v>304</v>
      </c>
      <c r="G192" s="54"/>
      <c r="H192" s="54"/>
      <c r="I192" s="150"/>
      <c r="J192" s="54"/>
      <c r="K192" s="54"/>
      <c r="L192" s="52"/>
      <c r="M192" s="69"/>
      <c r="N192" s="33"/>
      <c r="O192" s="33"/>
      <c r="P192" s="33"/>
      <c r="Q192" s="33"/>
      <c r="R192" s="33"/>
      <c r="S192" s="33"/>
      <c r="T192" s="70"/>
      <c r="AT192" s="15" t="s">
        <v>142</v>
      </c>
      <c r="AU192" s="15" t="s">
        <v>83</v>
      </c>
    </row>
    <row r="193" spans="2:51" s="11" customFormat="1" ht="12">
      <c r="B193" s="197"/>
      <c r="C193" s="198"/>
      <c r="D193" s="194" t="s">
        <v>157</v>
      </c>
      <c r="E193" s="199" t="s">
        <v>20</v>
      </c>
      <c r="F193" s="200" t="s">
        <v>305</v>
      </c>
      <c r="G193" s="198"/>
      <c r="H193" s="201">
        <v>9</v>
      </c>
      <c r="I193" s="202"/>
      <c r="J193" s="198"/>
      <c r="K193" s="198"/>
      <c r="L193" s="203"/>
      <c r="M193" s="204"/>
      <c r="N193" s="205"/>
      <c r="O193" s="205"/>
      <c r="P193" s="205"/>
      <c r="Q193" s="205"/>
      <c r="R193" s="205"/>
      <c r="S193" s="205"/>
      <c r="T193" s="206"/>
      <c r="AT193" s="207" t="s">
        <v>157</v>
      </c>
      <c r="AU193" s="207" t="s">
        <v>83</v>
      </c>
      <c r="AV193" s="11" t="s">
        <v>83</v>
      </c>
      <c r="AW193" s="11" t="s">
        <v>37</v>
      </c>
      <c r="AX193" s="11" t="s">
        <v>22</v>
      </c>
      <c r="AY193" s="207" t="s">
        <v>131</v>
      </c>
    </row>
    <row r="194" spans="2:65" s="1" customFormat="1" ht="20.4" customHeight="1">
      <c r="B194" s="32"/>
      <c r="C194" s="180" t="s">
        <v>306</v>
      </c>
      <c r="D194" s="180" t="s">
        <v>133</v>
      </c>
      <c r="E194" s="181" t="s">
        <v>307</v>
      </c>
      <c r="F194" s="182" t="s">
        <v>308</v>
      </c>
      <c r="G194" s="183" t="s">
        <v>153</v>
      </c>
      <c r="H194" s="184">
        <v>39.94</v>
      </c>
      <c r="I194" s="185"/>
      <c r="J194" s="186">
        <f>ROUND(I194*H194,2)</f>
        <v>0</v>
      </c>
      <c r="K194" s="182" t="s">
        <v>137</v>
      </c>
      <c r="L194" s="52"/>
      <c r="M194" s="187" t="s">
        <v>20</v>
      </c>
      <c r="N194" s="188" t="s">
        <v>45</v>
      </c>
      <c r="O194" s="33"/>
      <c r="P194" s="189">
        <f>O194*H194</f>
        <v>0</v>
      </c>
      <c r="Q194" s="189">
        <v>2.13408</v>
      </c>
      <c r="R194" s="189">
        <f>Q194*H194</f>
        <v>85.2351552</v>
      </c>
      <c r="S194" s="189">
        <v>0</v>
      </c>
      <c r="T194" s="190">
        <f>S194*H194</f>
        <v>0</v>
      </c>
      <c r="AR194" s="15" t="s">
        <v>138</v>
      </c>
      <c r="AT194" s="15" t="s">
        <v>133</v>
      </c>
      <c r="AU194" s="15" t="s">
        <v>83</v>
      </c>
      <c r="AY194" s="15" t="s">
        <v>131</v>
      </c>
      <c r="BE194" s="191">
        <f>IF(N194="základní",J194,0)</f>
        <v>0</v>
      </c>
      <c r="BF194" s="191">
        <f>IF(N194="snížená",J194,0)</f>
        <v>0</v>
      </c>
      <c r="BG194" s="191">
        <f>IF(N194="zákl. přenesená",J194,0)</f>
        <v>0</v>
      </c>
      <c r="BH194" s="191">
        <f>IF(N194="sníž. přenesená",J194,0)</f>
        <v>0</v>
      </c>
      <c r="BI194" s="191">
        <f>IF(N194="nulová",J194,0)</f>
        <v>0</v>
      </c>
      <c r="BJ194" s="15" t="s">
        <v>22</v>
      </c>
      <c r="BK194" s="191">
        <f>ROUND(I194*H194,2)</f>
        <v>0</v>
      </c>
      <c r="BL194" s="15" t="s">
        <v>138</v>
      </c>
      <c r="BM194" s="15" t="s">
        <v>309</v>
      </c>
    </row>
    <row r="195" spans="2:47" s="1" customFormat="1" ht="24">
      <c r="B195" s="32"/>
      <c r="C195" s="54"/>
      <c r="D195" s="192" t="s">
        <v>140</v>
      </c>
      <c r="E195" s="54"/>
      <c r="F195" s="193" t="s">
        <v>310</v>
      </c>
      <c r="G195" s="54"/>
      <c r="H195" s="54"/>
      <c r="I195" s="150"/>
      <c r="J195" s="54"/>
      <c r="K195" s="54"/>
      <c r="L195" s="52"/>
      <c r="M195" s="69"/>
      <c r="N195" s="33"/>
      <c r="O195" s="33"/>
      <c r="P195" s="33"/>
      <c r="Q195" s="33"/>
      <c r="R195" s="33"/>
      <c r="S195" s="33"/>
      <c r="T195" s="70"/>
      <c r="AT195" s="15" t="s">
        <v>140</v>
      </c>
      <c r="AU195" s="15" t="s">
        <v>83</v>
      </c>
    </row>
    <row r="196" spans="2:47" s="1" customFormat="1" ht="96">
      <c r="B196" s="32"/>
      <c r="C196" s="54"/>
      <c r="D196" s="192" t="s">
        <v>142</v>
      </c>
      <c r="E196" s="54"/>
      <c r="F196" s="196" t="s">
        <v>311</v>
      </c>
      <c r="G196" s="54"/>
      <c r="H196" s="54"/>
      <c r="I196" s="150"/>
      <c r="J196" s="54"/>
      <c r="K196" s="54"/>
      <c r="L196" s="52"/>
      <c r="M196" s="69"/>
      <c r="N196" s="33"/>
      <c r="O196" s="33"/>
      <c r="P196" s="33"/>
      <c r="Q196" s="33"/>
      <c r="R196" s="33"/>
      <c r="S196" s="33"/>
      <c r="T196" s="70"/>
      <c r="AT196" s="15" t="s">
        <v>142</v>
      </c>
      <c r="AU196" s="15" t="s">
        <v>83</v>
      </c>
    </row>
    <row r="197" spans="2:47" s="1" customFormat="1" ht="24">
      <c r="B197" s="32"/>
      <c r="C197" s="54"/>
      <c r="D197" s="192" t="s">
        <v>312</v>
      </c>
      <c r="E197" s="54"/>
      <c r="F197" s="196" t="s">
        <v>313</v>
      </c>
      <c r="G197" s="54"/>
      <c r="H197" s="54"/>
      <c r="I197" s="150"/>
      <c r="J197" s="54"/>
      <c r="K197" s="54"/>
      <c r="L197" s="52"/>
      <c r="M197" s="69"/>
      <c r="N197" s="33"/>
      <c r="O197" s="33"/>
      <c r="P197" s="33"/>
      <c r="Q197" s="33"/>
      <c r="R197" s="33"/>
      <c r="S197" s="33"/>
      <c r="T197" s="70"/>
      <c r="AT197" s="15" t="s">
        <v>312</v>
      </c>
      <c r="AU197" s="15" t="s">
        <v>83</v>
      </c>
    </row>
    <row r="198" spans="2:51" s="11" customFormat="1" ht="24">
      <c r="B198" s="197"/>
      <c r="C198" s="198"/>
      <c r="D198" s="194" t="s">
        <v>157</v>
      </c>
      <c r="E198" s="199" t="s">
        <v>20</v>
      </c>
      <c r="F198" s="200" t="s">
        <v>314</v>
      </c>
      <c r="G198" s="198"/>
      <c r="H198" s="201">
        <v>39.94</v>
      </c>
      <c r="I198" s="202"/>
      <c r="J198" s="198"/>
      <c r="K198" s="198"/>
      <c r="L198" s="203"/>
      <c r="M198" s="204"/>
      <c r="N198" s="205"/>
      <c r="O198" s="205"/>
      <c r="P198" s="205"/>
      <c r="Q198" s="205"/>
      <c r="R198" s="205"/>
      <c r="S198" s="205"/>
      <c r="T198" s="206"/>
      <c r="AT198" s="207" t="s">
        <v>157</v>
      </c>
      <c r="AU198" s="207" t="s">
        <v>83</v>
      </c>
      <c r="AV198" s="11" t="s">
        <v>83</v>
      </c>
      <c r="AW198" s="11" t="s">
        <v>37</v>
      </c>
      <c r="AX198" s="11" t="s">
        <v>22</v>
      </c>
      <c r="AY198" s="207" t="s">
        <v>131</v>
      </c>
    </row>
    <row r="199" spans="2:65" s="1" customFormat="1" ht="20.4" customHeight="1">
      <c r="B199" s="32"/>
      <c r="C199" s="180" t="s">
        <v>315</v>
      </c>
      <c r="D199" s="180" t="s">
        <v>133</v>
      </c>
      <c r="E199" s="181" t="s">
        <v>316</v>
      </c>
      <c r="F199" s="182" t="s">
        <v>317</v>
      </c>
      <c r="G199" s="183" t="s">
        <v>242</v>
      </c>
      <c r="H199" s="184">
        <v>62.7</v>
      </c>
      <c r="I199" s="185"/>
      <c r="J199" s="186">
        <f>ROUND(I199*H199,2)</f>
        <v>0</v>
      </c>
      <c r="K199" s="182" t="s">
        <v>137</v>
      </c>
      <c r="L199" s="52"/>
      <c r="M199" s="187" t="s">
        <v>20</v>
      </c>
      <c r="N199" s="188" t="s">
        <v>45</v>
      </c>
      <c r="O199" s="33"/>
      <c r="P199" s="189">
        <f>O199*H199</f>
        <v>0</v>
      </c>
      <c r="Q199" s="189">
        <v>0</v>
      </c>
      <c r="R199" s="189">
        <f>Q199*H199</f>
        <v>0</v>
      </c>
      <c r="S199" s="189">
        <v>0</v>
      </c>
      <c r="T199" s="190">
        <f>S199*H199</f>
        <v>0</v>
      </c>
      <c r="AR199" s="15" t="s">
        <v>138</v>
      </c>
      <c r="AT199" s="15" t="s">
        <v>133</v>
      </c>
      <c r="AU199" s="15" t="s">
        <v>83</v>
      </c>
      <c r="AY199" s="15" t="s">
        <v>131</v>
      </c>
      <c r="BE199" s="191">
        <f>IF(N199="základní",J199,0)</f>
        <v>0</v>
      </c>
      <c r="BF199" s="191">
        <f>IF(N199="snížená",J199,0)</f>
        <v>0</v>
      </c>
      <c r="BG199" s="191">
        <f>IF(N199="zákl. přenesená",J199,0)</f>
        <v>0</v>
      </c>
      <c r="BH199" s="191">
        <f>IF(N199="sníž. přenesená",J199,0)</f>
        <v>0</v>
      </c>
      <c r="BI199" s="191">
        <f>IF(N199="nulová",J199,0)</f>
        <v>0</v>
      </c>
      <c r="BJ199" s="15" t="s">
        <v>22</v>
      </c>
      <c r="BK199" s="191">
        <f>ROUND(I199*H199,2)</f>
        <v>0</v>
      </c>
      <c r="BL199" s="15" t="s">
        <v>138</v>
      </c>
      <c r="BM199" s="15" t="s">
        <v>318</v>
      </c>
    </row>
    <row r="200" spans="2:47" s="1" customFormat="1" ht="36">
      <c r="B200" s="32"/>
      <c r="C200" s="54"/>
      <c r="D200" s="192" t="s">
        <v>140</v>
      </c>
      <c r="E200" s="54"/>
      <c r="F200" s="193" t="s">
        <v>319</v>
      </c>
      <c r="G200" s="54"/>
      <c r="H200" s="54"/>
      <c r="I200" s="150"/>
      <c r="J200" s="54"/>
      <c r="K200" s="54"/>
      <c r="L200" s="52"/>
      <c r="M200" s="69"/>
      <c r="N200" s="33"/>
      <c r="O200" s="33"/>
      <c r="P200" s="33"/>
      <c r="Q200" s="33"/>
      <c r="R200" s="33"/>
      <c r="S200" s="33"/>
      <c r="T200" s="70"/>
      <c r="AT200" s="15" t="s">
        <v>140</v>
      </c>
      <c r="AU200" s="15" t="s">
        <v>83</v>
      </c>
    </row>
    <row r="201" spans="2:47" s="1" customFormat="1" ht="96">
      <c r="B201" s="32"/>
      <c r="C201" s="54"/>
      <c r="D201" s="192" t="s">
        <v>142</v>
      </c>
      <c r="E201" s="54"/>
      <c r="F201" s="196" t="s">
        <v>311</v>
      </c>
      <c r="G201" s="54"/>
      <c r="H201" s="54"/>
      <c r="I201" s="150"/>
      <c r="J201" s="54"/>
      <c r="K201" s="54"/>
      <c r="L201" s="52"/>
      <c r="M201" s="69"/>
      <c r="N201" s="33"/>
      <c r="O201" s="33"/>
      <c r="P201" s="33"/>
      <c r="Q201" s="33"/>
      <c r="R201" s="33"/>
      <c r="S201" s="33"/>
      <c r="T201" s="70"/>
      <c r="AT201" s="15" t="s">
        <v>142</v>
      </c>
      <c r="AU201" s="15" t="s">
        <v>83</v>
      </c>
    </row>
    <row r="202" spans="2:51" s="11" customFormat="1" ht="12">
      <c r="B202" s="197"/>
      <c r="C202" s="198"/>
      <c r="D202" s="194" t="s">
        <v>157</v>
      </c>
      <c r="E202" s="199" t="s">
        <v>20</v>
      </c>
      <c r="F202" s="200" t="s">
        <v>320</v>
      </c>
      <c r="G202" s="198"/>
      <c r="H202" s="201">
        <v>62.7</v>
      </c>
      <c r="I202" s="202"/>
      <c r="J202" s="198"/>
      <c r="K202" s="198"/>
      <c r="L202" s="203"/>
      <c r="M202" s="204"/>
      <c r="N202" s="205"/>
      <c r="O202" s="205"/>
      <c r="P202" s="205"/>
      <c r="Q202" s="205"/>
      <c r="R202" s="205"/>
      <c r="S202" s="205"/>
      <c r="T202" s="206"/>
      <c r="AT202" s="207" t="s">
        <v>157</v>
      </c>
      <c r="AU202" s="207" t="s">
        <v>83</v>
      </c>
      <c r="AV202" s="11" t="s">
        <v>83</v>
      </c>
      <c r="AW202" s="11" t="s">
        <v>37</v>
      </c>
      <c r="AX202" s="11" t="s">
        <v>22</v>
      </c>
      <c r="AY202" s="207" t="s">
        <v>131</v>
      </c>
    </row>
    <row r="203" spans="2:65" s="1" customFormat="1" ht="20.4" customHeight="1">
      <c r="B203" s="32"/>
      <c r="C203" s="180" t="s">
        <v>321</v>
      </c>
      <c r="D203" s="180" t="s">
        <v>133</v>
      </c>
      <c r="E203" s="181" t="s">
        <v>322</v>
      </c>
      <c r="F203" s="182" t="s">
        <v>323</v>
      </c>
      <c r="G203" s="183" t="s">
        <v>153</v>
      </c>
      <c r="H203" s="184">
        <v>25.403</v>
      </c>
      <c r="I203" s="185"/>
      <c r="J203" s="186">
        <f>ROUND(I203*H203,2)</f>
        <v>0</v>
      </c>
      <c r="K203" s="182" t="s">
        <v>137</v>
      </c>
      <c r="L203" s="52"/>
      <c r="M203" s="187" t="s">
        <v>20</v>
      </c>
      <c r="N203" s="188" t="s">
        <v>45</v>
      </c>
      <c r="O203" s="33"/>
      <c r="P203" s="189">
        <f>O203*H203</f>
        <v>0</v>
      </c>
      <c r="Q203" s="189">
        <v>2.16</v>
      </c>
      <c r="R203" s="189">
        <f>Q203*H203</f>
        <v>54.87048</v>
      </c>
      <c r="S203" s="189">
        <v>0</v>
      </c>
      <c r="T203" s="190">
        <f>S203*H203</f>
        <v>0</v>
      </c>
      <c r="AR203" s="15" t="s">
        <v>138</v>
      </c>
      <c r="AT203" s="15" t="s">
        <v>133</v>
      </c>
      <c r="AU203" s="15" t="s">
        <v>83</v>
      </c>
      <c r="AY203" s="15" t="s">
        <v>131</v>
      </c>
      <c r="BE203" s="191">
        <f>IF(N203="základní",J203,0)</f>
        <v>0</v>
      </c>
      <c r="BF203" s="191">
        <f>IF(N203="snížená",J203,0)</f>
        <v>0</v>
      </c>
      <c r="BG203" s="191">
        <f>IF(N203="zákl. přenesená",J203,0)</f>
        <v>0</v>
      </c>
      <c r="BH203" s="191">
        <f>IF(N203="sníž. přenesená",J203,0)</f>
        <v>0</v>
      </c>
      <c r="BI203" s="191">
        <f>IF(N203="nulová",J203,0)</f>
        <v>0</v>
      </c>
      <c r="BJ203" s="15" t="s">
        <v>22</v>
      </c>
      <c r="BK203" s="191">
        <f>ROUND(I203*H203,2)</f>
        <v>0</v>
      </c>
      <c r="BL203" s="15" t="s">
        <v>138</v>
      </c>
      <c r="BM203" s="15" t="s">
        <v>324</v>
      </c>
    </row>
    <row r="204" spans="2:47" s="1" customFormat="1" ht="24">
      <c r="B204" s="32"/>
      <c r="C204" s="54"/>
      <c r="D204" s="192" t="s">
        <v>140</v>
      </c>
      <c r="E204" s="54"/>
      <c r="F204" s="193" t="s">
        <v>325</v>
      </c>
      <c r="G204" s="54"/>
      <c r="H204" s="54"/>
      <c r="I204" s="150"/>
      <c r="J204" s="54"/>
      <c r="K204" s="54"/>
      <c r="L204" s="52"/>
      <c r="M204" s="69"/>
      <c r="N204" s="33"/>
      <c r="O204" s="33"/>
      <c r="P204" s="33"/>
      <c r="Q204" s="33"/>
      <c r="R204" s="33"/>
      <c r="S204" s="33"/>
      <c r="T204" s="70"/>
      <c r="AT204" s="15" t="s">
        <v>140</v>
      </c>
      <c r="AU204" s="15" t="s">
        <v>83</v>
      </c>
    </row>
    <row r="205" spans="2:47" s="1" customFormat="1" ht="96">
      <c r="B205" s="32"/>
      <c r="C205" s="54"/>
      <c r="D205" s="192" t="s">
        <v>142</v>
      </c>
      <c r="E205" s="54"/>
      <c r="F205" s="196" t="s">
        <v>326</v>
      </c>
      <c r="G205" s="54"/>
      <c r="H205" s="54"/>
      <c r="I205" s="150"/>
      <c r="J205" s="54"/>
      <c r="K205" s="54"/>
      <c r="L205" s="52"/>
      <c r="M205" s="69"/>
      <c r="N205" s="33"/>
      <c r="O205" s="33"/>
      <c r="P205" s="33"/>
      <c r="Q205" s="33"/>
      <c r="R205" s="33"/>
      <c r="S205" s="33"/>
      <c r="T205" s="70"/>
      <c r="AT205" s="15" t="s">
        <v>142</v>
      </c>
      <c r="AU205" s="15" t="s">
        <v>83</v>
      </c>
    </row>
    <row r="206" spans="2:51" s="11" customFormat="1" ht="12">
      <c r="B206" s="197"/>
      <c r="C206" s="198"/>
      <c r="D206" s="192" t="s">
        <v>157</v>
      </c>
      <c r="E206" s="208" t="s">
        <v>20</v>
      </c>
      <c r="F206" s="209" t="s">
        <v>164</v>
      </c>
      <c r="G206" s="198"/>
      <c r="H206" s="210">
        <v>0.99</v>
      </c>
      <c r="I206" s="202"/>
      <c r="J206" s="198"/>
      <c r="K206" s="198"/>
      <c r="L206" s="203"/>
      <c r="M206" s="204"/>
      <c r="N206" s="205"/>
      <c r="O206" s="205"/>
      <c r="P206" s="205"/>
      <c r="Q206" s="205"/>
      <c r="R206" s="205"/>
      <c r="S206" s="205"/>
      <c r="T206" s="206"/>
      <c r="AT206" s="207" t="s">
        <v>157</v>
      </c>
      <c r="AU206" s="207" t="s">
        <v>83</v>
      </c>
      <c r="AV206" s="11" t="s">
        <v>83</v>
      </c>
      <c r="AW206" s="11" t="s">
        <v>37</v>
      </c>
      <c r="AX206" s="11" t="s">
        <v>74</v>
      </c>
      <c r="AY206" s="207" t="s">
        <v>131</v>
      </c>
    </row>
    <row r="207" spans="2:51" s="11" customFormat="1" ht="12">
      <c r="B207" s="197"/>
      <c r="C207" s="198"/>
      <c r="D207" s="192" t="s">
        <v>157</v>
      </c>
      <c r="E207" s="208" t="s">
        <v>20</v>
      </c>
      <c r="F207" s="209" t="s">
        <v>327</v>
      </c>
      <c r="G207" s="198"/>
      <c r="H207" s="210">
        <v>24.413</v>
      </c>
      <c r="I207" s="202"/>
      <c r="J207" s="198"/>
      <c r="K207" s="198"/>
      <c r="L207" s="203"/>
      <c r="M207" s="204"/>
      <c r="N207" s="205"/>
      <c r="O207" s="205"/>
      <c r="P207" s="205"/>
      <c r="Q207" s="205"/>
      <c r="R207" s="205"/>
      <c r="S207" s="205"/>
      <c r="T207" s="206"/>
      <c r="AT207" s="207" t="s">
        <v>157</v>
      </c>
      <c r="AU207" s="207" t="s">
        <v>83</v>
      </c>
      <c r="AV207" s="11" t="s">
        <v>83</v>
      </c>
      <c r="AW207" s="11" t="s">
        <v>37</v>
      </c>
      <c r="AX207" s="11" t="s">
        <v>74</v>
      </c>
      <c r="AY207" s="207" t="s">
        <v>131</v>
      </c>
    </row>
    <row r="208" spans="2:63" s="10" customFormat="1" ht="29.85" customHeight="1">
      <c r="B208" s="163"/>
      <c r="C208" s="164"/>
      <c r="D208" s="177" t="s">
        <v>73</v>
      </c>
      <c r="E208" s="178" t="s">
        <v>187</v>
      </c>
      <c r="F208" s="178" t="s">
        <v>328</v>
      </c>
      <c r="G208" s="164"/>
      <c r="H208" s="164"/>
      <c r="I208" s="167"/>
      <c r="J208" s="179">
        <f>BK208</f>
        <v>0</v>
      </c>
      <c r="K208" s="164"/>
      <c r="L208" s="169"/>
      <c r="M208" s="170"/>
      <c r="N208" s="171"/>
      <c r="O208" s="171"/>
      <c r="P208" s="172">
        <f>SUM(P209:P221)</f>
        <v>0</v>
      </c>
      <c r="Q208" s="171"/>
      <c r="R208" s="172">
        <f>SUM(R209:R221)</f>
        <v>25.701752950000003</v>
      </c>
      <c r="S208" s="171"/>
      <c r="T208" s="173">
        <f>SUM(T209:T221)</f>
        <v>0</v>
      </c>
      <c r="AR208" s="174" t="s">
        <v>22</v>
      </c>
      <c r="AT208" s="175" t="s">
        <v>73</v>
      </c>
      <c r="AU208" s="175" t="s">
        <v>22</v>
      </c>
      <c r="AY208" s="174" t="s">
        <v>131</v>
      </c>
      <c r="BK208" s="176">
        <f>SUM(BK209:BK221)</f>
        <v>0</v>
      </c>
    </row>
    <row r="209" spans="2:65" s="1" customFormat="1" ht="20.4" customHeight="1">
      <c r="B209" s="32"/>
      <c r="C209" s="180" t="s">
        <v>329</v>
      </c>
      <c r="D209" s="180" t="s">
        <v>133</v>
      </c>
      <c r="E209" s="181" t="s">
        <v>330</v>
      </c>
      <c r="F209" s="182" t="s">
        <v>331</v>
      </c>
      <c r="G209" s="183" t="s">
        <v>136</v>
      </c>
      <c r="H209" s="184">
        <v>18.6</v>
      </c>
      <c r="I209" s="185"/>
      <c r="J209" s="186">
        <f>ROUND(I209*H209,2)</f>
        <v>0</v>
      </c>
      <c r="K209" s="182" t="s">
        <v>137</v>
      </c>
      <c r="L209" s="52"/>
      <c r="M209" s="187" t="s">
        <v>20</v>
      </c>
      <c r="N209" s="188" t="s">
        <v>45</v>
      </c>
      <c r="O209" s="33"/>
      <c r="P209" s="189">
        <f>O209*H209</f>
        <v>0</v>
      </c>
      <c r="Q209" s="189">
        <v>1E-05</v>
      </c>
      <c r="R209" s="189">
        <f>Q209*H209</f>
        <v>0.00018600000000000002</v>
      </c>
      <c r="S209" s="189">
        <v>0</v>
      </c>
      <c r="T209" s="190">
        <f>S209*H209</f>
        <v>0</v>
      </c>
      <c r="AR209" s="15" t="s">
        <v>138</v>
      </c>
      <c r="AT209" s="15" t="s">
        <v>133</v>
      </c>
      <c r="AU209" s="15" t="s">
        <v>83</v>
      </c>
      <c r="AY209" s="15" t="s">
        <v>131</v>
      </c>
      <c r="BE209" s="191">
        <f>IF(N209="základní",J209,0)</f>
        <v>0</v>
      </c>
      <c r="BF209" s="191">
        <f>IF(N209="snížená",J209,0)</f>
        <v>0</v>
      </c>
      <c r="BG209" s="191">
        <f>IF(N209="zákl. přenesená",J209,0)</f>
        <v>0</v>
      </c>
      <c r="BH209" s="191">
        <f>IF(N209="sníž. přenesená",J209,0)</f>
        <v>0</v>
      </c>
      <c r="BI209" s="191">
        <f>IF(N209="nulová",J209,0)</f>
        <v>0</v>
      </c>
      <c r="BJ209" s="15" t="s">
        <v>22</v>
      </c>
      <c r="BK209" s="191">
        <f>ROUND(I209*H209,2)</f>
        <v>0</v>
      </c>
      <c r="BL209" s="15" t="s">
        <v>138</v>
      </c>
      <c r="BM209" s="15" t="s">
        <v>332</v>
      </c>
    </row>
    <row r="210" spans="2:47" s="1" customFormat="1" ht="24">
      <c r="B210" s="32"/>
      <c r="C210" s="54"/>
      <c r="D210" s="192" t="s">
        <v>140</v>
      </c>
      <c r="E210" s="54"/>
      <c r="F210" s="193" t="s">
        <v>333</v>
      </c>
      <c r="G210" s="54"/>
      <c r="H210" s="54"/>
      <c r="I210" s="150"/>
      <c r="J210" s="54"/>
      <c r="K210" s="54"/>
      <c r="L210" s="52"/>
      <c r="M210" s="69"/>
      <c r="N210" s="33"/>
      <c r="O210" s="33"/>
      <c r="P210" s="33"/>
      <c r="Q210" s="33"/>
      <c r="R210" s="33"/>
      <c r="S210" s="33"/>
      <c r="T210" s="70"/>
      <c r="AT210" s="15" t="s">
        <v>140</v>
      </c>
      <c r="AU210" s="15" t="s">
        <v>83</v>
      </c>
    </row>
    <row r="211" spans="2:47" s="1" customFormat="1" ht="108">
      <c r="B211" s="32"/>
      <c r="C211" s="54"/>
      <c r="D211" s="192" t="s">
        <v>142</v>
      </c>
      <c r="E211" s="54"/>
      <c r="F211" s="196" t="s">
        <v>334</v>
      </c>
      <c r="G211" s="54"/>
      <c r="H211" s="54"/>
      <c r="I211" s="150"/>
      <c r="J211" s="54"/>
      <c r="K211" s="54"/>
      <c r="L211" s="52"/>
      <c r="M211" s="69"/>
      <c r="N211" s="33"/>
      <c r="O211" s="33"/>
      <c r="P211" s="33"/>
      <c r="Q211" s="33"/>
      <c r="R211" s="33"/>
      <c r="S211" s="33"/>
      <c r="T211" s="70"/>
      <c r="AT211" s="15" t="s">
        <v>142</v>
      </c>
      <c r="AU211" s="15" t="s">
        <v>83</v>
      </c>
    </row>
    <row r="212" spans="2:51" s="11" customFormat="1" ht="12">
      <c r="B212" s="197"/>
      <c r="C212" s="198"/>
      <c r="D212" s="194" t="s">
        <v>157</v>
      </c>
      <c r="E212" s="199" t="s">
        <v>20</v>
      </c>
      <c r="F212" s="200" t="s">
        <v>335</v>
      </c>
      <c r="G212" s="198"/>
      <c r="H212" s="201">
        <v>18.6</v>
      </c>
      <c r="I212" s="202"/>
      <c r="J212" s="198"/>
      <c r="K212" s="198"/>
      <c r="L212" s="203"/>
      <c r="M212" s="204"/>
      <c r="N212" s="205"/>
      <c r="O212" s="205"/>
      <c r="P212" s="205"/>
      <c r="Q212" s="205"/>
      <c r="R212" s="205"/>
      <c r="S212" s="205"/>
      <c r="T212" s="206"/>
      <c r="AT212" s="207" t="s">
        <v>157</v>
      </c>
      <c r="AU212" s="207" t="s">
        <v>83</v>
      </c>
      <c r="AV212" s="11" t="s">
        <v>83</v>
      </c>
      <c r="AW212" s="11" t="s">
        <v>37</v>
      </c>
      <c r="AX212" s="11" t="s">
        <v>22</v>
      </c>
      <c r="AY212" s="207" t="s">
        <v>131</v>
      </c>
    </row>
    <row r="213" spans="2:65" s="1" customFormat="1" ht="20.4" customHeight="1">
      <c r="B213" s="32"/>
      <c r="C213" s="212" t="s">
        <v>336</v>
      </c>
      <c r="D213" s="212" t="s">
        <v>337</v>
      </c>
      <c r="E213" s="213" t="s">
        <v>338</v>
      </c>
      <c r="F213" s="214" t="s">
        <v>339</v>
      </c>
      <c r="G213" s="215" t="s">
        <v>340</v>
      </c>
      <c r="H213" s="216">
        <v>4.12</v>
      </c>
      <c r="I213" s="217"/>
      <c r="J213" s="218">
        <f>ROUND(I213*H213,2)</f>
        <v>0</v>
      </c>
      <c r="K213" s="214" t="s">
        <v>20</v>
      </c>
      <c r="L213" s="219"/>
      <c r="M213" s="220" t="s">
        <v>20</v>
      </c>
      <c r="N213" s="221" t="s">
        <v>45</v>
      </c>
      <c r="O213" s="33"/>
      <c r="P213" s="189">
        <f>O213*H213</f>
        <v>0</v>
      </c>
      <c r="Q213" s="189">
        <v>0.155</v>
      </c>
      <c r="R213" s="189">
        <f>Q213*H213</f>
        <v>0.6386000000000001</v>
      </c>
      <c r="S213" s="189">
        <v>0</v>
      </c>
      <c r="T213" s="190">
        <f>S213*H213</f>
        <v>0</v>
      </c>
      <c r="AR213" s="15" t="s">
        <v>187</v>
      </c>
      <c r="AT213" s="15" t="s">
        <v>337</v>
      </c>
      <c r="AU213" s="15" t="s">
        <v>83</v>
      </c>
      <c r="AY213" s="15" t="s">
        <v>131</v>
      </c>
      <c r="BE213" s="191">
        <f>IF(N213="základní",J213,0)</f>
        <v>0</v>
      </c>
      <c r="BF213" s="191">
        <f>IF(N213="snížená",J213,0)</f>
        <v>0</v>
      </c>
      <c r="BG213" s="191">
        <f>IF(N213="zákl. přenesená",J213,0)</f>
        <v>0</v>
      </c>
      <c r="BH213" s="191">
        <f>IF(N213="sníž. přenesená",J213,0)</f>
        <v>0</v>
      </c>
      <c r="BI213" s="191">
        <f>IF(N213="nulová",J213,0)</f>
        <v>0</v>
      </c>
      <c r="BJ213" s="15" t="s">
        <v>22</v>
      </c>
      <c r="BK213" s="191">
        <f>ROUND(I213*H213,2)</f>
        <v>0</v>
      </c>
      <c r="BL213" s="15" t="s">
        <v>138</v>
      </c>
      <c r="BM213" s="15" t="s">
        <v>341</v>
      </c>
    </row>
    <row r="214" spans="2:51" s="11" customFormat="1" ht="12">
      <c r="B214" s="197"/>
      <c r="C214" s="198"/>
      <c r="D214" s="194" t="s">
        <v>157</v>
      </c>
      <c r="E214" s="199" t="s">
        <v>20</v>
      </c>
      <c r="F214" s="200" t="s">
        <v>342</v>
      </c>
      <c r="G214" s="198"/>
      <c r="H214" s="201">
        <v>4.12</v>
      </c>
      <c r="I214" s="202"/>
      <c r="J214" s="198"/>
      <c r="K214" s="198"/>
      <c r="L214" s="203"/>
      <c r="M214" s="204"/>
      <c r="N214" s="205"/>
      <c r="O214" s="205"/>
      <c r="P214" s="205"/>
      <c r="Q214" s="205"/>
      <c r="R214" s="205"/>
      <c r="S214" s="205"/>
      <c r="T214" s="206"/>
      <c r="AT214" s="207" t="s">
        <v>157</v>
      </c>
      <c r="AU214" s="207" t="s">
        <v>83</v>
      </c>
      <c r="AV214" s="11" t="s">
        <v>83</v>
      </c>
      <c r="AW214" s="11" t="s">
        <v>37</v>
      </c>
      <c r="AX214" s="11" t="s">
        <v>22</v>
      </c>
      <c r="AY214" s="207" t="s">
        <v>131</v>
      </c>
    </row>
    <row r="215" spans="2:65" s="1" customFormat="1" ht="28.8" customHeight="1">
      <c r="B215" s="32"/>
      <c r="C215" s="180" t="s">
        <v>343</v>
      </c>
      <c r="D215" s="180" t="s">
        <v>133</v>
      </c>
      <c r="E215" s="181" t="s">
        <v>344</v>
      </c>
      <c r="F215" s="182" t="s">
        <v>345</v>
      </c>
      <c r="G215" s="183" t="s">
        <v>153</v>
      </c>
      <c r="H215" s="184">
        <v>10.175</v>
      </c>
      <c r="I215" s="185"/>
      <c r="J215" s="186">
        <f>ROUND(I215*H215,2)</f>
        <v>0</v>
      </c>
      <c r="K215" s="182" t="s">
        <v>137</v>
      </c>
      <c r="L215" s="52"/>
      <c r="M215" s="187" t="s">
        <v>20</v>
      </c>
      <c r="N215" s="188" t="s">
        <v>45</v>
      </c>
      <c r="O215" s="33"/>
      <c r="P215" s="189">
        <f>O215*H215</f>
        <v>0</v>
      </c>
      <c r="Q215" s="189">
        <v>2.45329</v>
      </c>
      <c r="R215" s="189">
        <f>Q215*H215</f>
        <v>24.96222575</v>
      </c>
      <c r="S215" s="189">
        <v>0</v>
      </c>
      <c r="T215" s="190">
        <f>S215*H215</f>
        <v>0</v>
      </c>
      <c r="AR215" s="15" t="s">
        <v>138</v>
      </c>
      <c r="AT215" s="15" t="s">
        <v>133</v>
      </c>
      <c r="AU215" s="15" t="s">
        <v>83</v>
      </c>
      <c r="AY215" s="15" t="s">
        <v>131</v>
      </c>
      <c r="BE215" s="191">
        <f>IF(N215="základní",J215,0)</f>
        <v>0</v>
      </c>
      <c r="BF215" s="191">
        <f>IF(N215="snížená",J215,0)</f>
        <v>0</v>
      </c>
      <c r="BG215" s="191">
        <f>IF(N215="zákl. přenesená",J215,0)</f>
        <v>0</v>
      </c>
      <c r="BH215" s="191">
        <f>IF(N215="sníž. přenesená",J215,0)</f>
        <v>0</v>
      </c>
      <c r="BI215" s="191">
        <f>IF(N215="nulová",J215,0)</f>
        <v>0</v>
      </c>
      <c r="BJ215" s="15" t="s">
        <v>22</v>
      </c>
      <c r="BK215" s="191">
        <f>ROUND(I215*H215,2)</f>
        <v>0</v>
      </c>
      <c r="BL215" s="15" t="s">
        <v>138</v>
      </c>
      <c r="BM215" s="15" t="s">
        <v>346</v>
      </c>
    </row>
    <row r="216" spans="2:47" s="1" customFormat="1" ht="24">
      <c r="B216" s="32"/>
      <c r="C216" s="54"/>
      <c r="D216" s="192" t="s">
        <v>140</v>
      </c>
      <c r="E216" s="54"/>
      <c r="F216" s="193" t="s">
        <v>347</v>
      </c>
      <c r="G216" s="54"/>
      <c r="H216" s="54"/>
      <c r="I216" s="150"/>
      <c r="J216" s="54"/>
      <c r="K216" s="54"/>
      <c r="L216" s="52"/>
      <c r="M216" s="69"/>
      <c r="N216" s="33"/>
      <c r="O216" s="33"/>
      <c r="P216" s="33"/>
      <c r="Q216" s="33"/>
      <c r="R216" s="33"/>
      <c r="S216" s="33"/>
      <c r="T216" s="70"/>
      <c r="AT216" s="15" t="s">
        <v>140</v>
      </c>
      <c r="AU216" s="15" t="s">
        <v>83</v>
      </c>
    </row>
    <row r="217" spans="2:47" s="1" customFormat="1" ht="36">
      <c r="B217" s="32"/>
      <c r="C217" s="54"/>
      <c r="D217" s="192" t="s">
        <v>142</v>
      </c>
      <c r="E217" s="54"/>
      <c r="F217" s="196" t="s">
        <v>348</v>
      </c>
      <c r="G217" s="54"/>
      <c r="H217" s="54"/>
      <c r="I217" s="150"/>
      <c r="J217" s="54"/>
      <c r="K217" s="54"/>
      <c r="L217" s="52"/>
      <c r="M217" s="69"/>
      <c r="N217" s="33"/>
      <c r="O217" s="33"/>
      <c r="P217" s="33"/>
      <c r="Q217" s="33"/>
      <c r="R217" s="33"/>
      <c r="S217" s="33"/>
      <c r="T217" s="70"/>
      <c r="AT217" s="15" t="s">
        <v>142</v>
      </c>
      <c r="AU217" s="15" t="s">
        <v>83</v>
      </c>
    </row>
    <row r="218" spans="2:51" s="11" customFormat="1" ht="24">
      <c r="B218" s="197"/>
      <c r="C218" s="198"/>
      <c r="D218" s="194" t="s">
        <v>157</v>
      </c>
      <c r="E218" s="199" t="s">
        <v>20</v>
      </c>
      <c r="F218" s="200" t="s">
        <v>349</v>
      </c>
      <c r="G218" s="198"/>
      <c r="H218" s="201">
        <v>10.175</v>
      </c>
      <c r="I218" s="202"/>
      <c r="J218" s="198"/>
      <c r="K218" s="198"/>
      <c r="L218" s="203"/>
      <c r="M218" s="204"/>
      <c r="N218" s="205"/>
      <c r="O218" s="205"/>
      <c r="P218" s="205"/>
      <c r="Q218" s="205"/>
      <c r="R218" s="205"/>
      <c r="S218" s="205"/>
      <c r="T218" s="206"/>
      <c r="AT218" s="207" t="s">
        <v>157</v>
      </c>
      <c r="AU218" s="207" t="s">
        <v>83</v>
      </c>
      <c r="AV218" s="11" t="s">
        <v>83</v>
      </c>
      <c r="AW218" s="11" t="s">
        <v>37</v>
      </c>
      <c r="AX218" s="11" t="s">
        <v>22</v>
      </c>
      <c r="AY218" s="207" t="s">
        <v>131</v>
      </c>
    </row>
    <row r="219" spans="2:65" s="1" customFormat="1" ht="20.4" customHeight="1">
      <c r="B219" s="32"/>
      <c r="C219" s="180" t="s">
        <v>350</v>
      </c>
      <c r="D219" s="180" t="s">
        <v>133</v>
      </c>
      <c r="E219" s="181" t="s">
        <v>351</v>
      </c>
      <c r="F219" s="182" t="s">
        <v>352</v>
      </c>
      <c r="G219" s="183" t="s">
        <v>242</v>
      </c>
      <c r="H219" s="184">
        <v>25.06</v>
      </c>
      <c r="I219" s="185"/>
      <c r="J219" s="186">
        <f>ROUND(I219*H219,2)</f>
        <v>0</v>
      </c>
      <c r="K219" s="182" t="s">
        <v>137</v>
      </c>
      <c r="L219" s="52"/>
      <c r="M219" s="187" t="s">
        <v>20</v>
      </c>
      <c r="N219" s="188" t="s">
        <v>45</v>
      </c>
      <c r="O219" s="33"/>
      <c r="P219" s="189">
        <f>O219*H219</f>
        <v>0</v>
      </c>
      <c r="Q219" s="189">
        <v>0.00402</v>
      </c>
      <c r="R219" s="189">
        <f>Q219*H219</f>
        <v>0.1007412</v>
      </c>
      <c r="S219" s="189">
        <v>0</v>
      </c>
      <c r="T219" s="190">
        <f>S219*H219</f>
        <v>0</v>
      </c>
      <c r="AR219" s="15" t="s">
        <v>138</v>
      </c>
      <c r="AT219" s="15" t="s">
        <v>133</v>
      </c>
      <c r="AU219" s="15" t="s">
        <v>83</v>
      </c>
      <c r="AY219" s="15" t="s">
        <v>131</v>
      </c>
      <c r="BE219" s="191">
        <f>IF(N219="základní",J219,0)</f>
        <v>0</v>
      </c>
      <c r="BF219" s="191">
        <f>IF(N219="snížená",J219,0)</f>
        <v>0</v>
      </c>
      <c r="BG219" s="191">
        <f>IF(N219="zákl. přenesená",J219,0)</f>
        <v>0</v>
      </c>
      <c r="BH219" s="191">
        <f>IF(N219="sníž. přenesená",J219,0)</f>
        <v>0</v>
      </c>
      <c r="BI219" s="191">
        <f>IF(N219="nulová",J219,0)</f>
        <v>0</v>
      </c>
      <c r="BJ219" s="15" t="s">
        <v>22</v>
      </c>
      <c r="BK219" s="191">
        <f>ROUND(I219*H219,2)</f>
        <v>0</v>
      </c>
      <c r="BL219" s="15" t="s">
        <v>138</v>
      </c>
      <c r="BM219" s="15" t="s">
        <v>353</v>
      </c>
    </row>
    <row r="220" spans="2:47" s="1" customFormat="1" ht="12">
      <c r="B220" s="32"/>
      <c r="C220" s="54"/>
      <c r="D220" s="192" t="s">
        <v>140</v>
      </c>
      <c r="E220" s="54"/>
      <c r="F220" s="193" t="s">
        <v>354</v>
      </c>
      <c r="G220" s="54"/>
      <c r="H220" s="54"/>
      <c r="I220" s="150"/>
      <c r="J220" s="54"/>
      <c r="K220" s="54"/>
      <c r="L220" s="52"/>
      <c r="M220" s="69"/>
      <c r="N220" s="33"/>
      <c r="O220" s="33"/>
      <c r="P220" s="33"/>
      <c r="Q220" s="33"/>
      <c r="R220" s="33"/>
      <c r="S220" s="33"/>
      <c r="T220" s="70"/>
      <c r="AT220" s="15" t="s">
        <v>140</v>
      </c>
      <c r="AU220" s="15" t="s">
        <v>83</v>
      </c>
    </row>
    <row r="221" spans="2:51" s="11" customFormat="1" ht="12">
      <c r="B221" s="197"/>
      <c r="C221" s="198"/>
      <c r="D221" s="192" t="s">
        <v>157</v>
      </c>
      <c r="E221" s="208" t="s">
        <v>20</v>
      </c>
      <c r="F221" s="209" t="s">
        <v>355</v>
      </c>
      <c r="G221" s="198"/>
      <c r="H221" s="210">
        <v>25.06</v>
      </c>
      <c r="I221" s="202"/>
      <c r="J221" s="198"/>
      <c r="K221" s="198"/>
      <c r="L221" s="203"/>
      <c r="M221" s="204"/>
      <c r="N221" s="205"/>
      <c r="O221" s="205"/>
      <c r="P221" s="205"/>
      <c r="Q221" s="205"/>
      <c r="R221" s="205"/>
      <c r="S221" s="205"/>
      <c r="T221" s="206"/>
      <c r="AT221" s="207" t="s">
        <v>157</v>
      </c>
      <c r="AU221" s="207" t="s">
        <v>83</v>
      </c>
      <c r="AV221" s="11" t="s">
        <v>83</v>
      </c>
      <c r="AW221" s="11" t="s">
        <v>37</v>
      </c>
      <c r="AX221" s="11" t="s">
        <v>22</v>
      </c>
      <c r="AY221" s="207" t="s">
        <v>131</v>
      </c>
    </row>
    <row r="222" spans="2:63" s="10" customFormat="1" ht="29.85" customHeight="1">
      <c r="B222" s="163"/>
      <c r="C222" s="164"/>
      <c r="D222" s="177" t="s">
        <v>73</v>
      </c>
      <c r="E222" s="178" t="s">
        <v>194</v>
      </c>
      <c r="F222" s="178" t="s">
        <v>356</v>
      </c>
      <c r="G222" s="164"/>
      <c r="H222" s="164"/>
      <c r="I222" s="167"/>
      <c r="J222" s="179">
        <f>BK222</f>
        <v>0</v>
      </c>
      <c r="K222" s="164"/>
      <c r="L222" s="169"/>
      <c r="M222" s="170"/>
      <c r="N222" s="171"/>
      <c r="O222" s="171"/>
      <c r="P222" s="172">
        <f>SUM(P223:P263)</f>
        <v>0</v>
      </c>
      <c r="Q222" s="171"/>
      <c r="R222" s="172">
        <f>SUM(R223:R263)</f>
        <v>0.41874330000000004</v>
      </c>
      <c r="S222" s="171"/>
      <c r="T222" s="173">
        <f>SUM(T223:T263)</f>
        <v>94.89840000000001</v>
      </c>
      <c r="AR222" s="174" t="s">
        <v>22</v>
      </c>
      <c r="AT222" s="175" t="s">
        <v>73</v>
      </c>
      <c r="AU222" s="175" t="s">
        <v>22</v>
      </c>
      <c r="AY222" s="174" t="s">
        <v>131</v>
      </c>
      <c r="BK222" s="176">
        <f>SUM(BK223:BK263)</f>
        <v>0</v>
      </c>
    </row>
    <row r="223" spans="2:65" s="1" customFormat="1" ht="20.4" customHeight="1">
      <c r="B223" s="32"/>
      <c r="C223" s="180" t="s">
        <v>357</v>
      </c>
      <c r="D223" s="180" t="s">
        <v>133</v>
      </c>
      <c r="E223" s="181" t="s">
        <v>358</v>
      </c>
      <c r="F223" s="182" t="s">
        <v>359</v>
      </c>
      <c r="G223" s="183" t="s">
        <v>242</v>
      </c>
      <c r="H223" s="184">
        <v>1.21</v>
      </c>
      <c r="I223" s="185"/>
      <c r="J223" s="186">
        <f>ROUND(I223*H223,2)</f>
        <v>0</v>
      </c>
      <c r="K223" s="182" t="s">
        <v>137</v>
      </c>
      <c r="L223" s="52"/>
      <c r="M223" s="187" t="s">
        <v>20</v>
      </c>
      <c r="N223" s="188" t="s">
        <v>45</v>
      </c>
      <c r="O223" s="33"/>
      <c r="P223" s="189">
        <f>O223*H223</f>
        <v>0</v>
      </c>
      <c r="Q223" s="189">
        <v>0.00985</v>
      </c>
      <c r="R223" s="189">
        <f>Q223*H223</f>
        <v>0.011918499999999999</v>
      </c>
      <c r="S223" s="189">
        <v>0</v>
      </c>
      <c r="T223" s="190">
        <f>S223*H223</f>
        <v>0</v>
      </c>
      <c r="AR223" s="15" t="s">
        <v>138</v>
      </c>
      <c r="AT223" s="15" t="s">
        <v>133</v>
      </c>
      <c r="AU223" s="15" t="s">
        <v>83</v>
      </c>
      <c r="AY223" s="15" t="s">
        <v>131</v>
      </c>
      <c r="BE223" s="191">
        <f>IF(N223="základní",J223,0)</f>
        <v>0</v>
      </c>
      <c r="BF223" s="191">
        <f>IF(N223="snížená",J223,0)</f>
        <v>0</v>
      </c>
      <c r="BG223" s="191">
        <f>IF(N223="zákl. přenesená",J223,0)</f>
        <v>0</v>
      </c>
      <c r="BH223" s="191">
        <f>IF(N223="sníž. přenesená",J223,0)</f>
        <v>0</v>
      </c>
      <c r="BI223" s="191">
        <f>IF(N223="nulová",J223,0)</f>
        <v>0</v>
      </c>
      <c r="BJ223" s="15" t="s">
        <v>22</v>
      </c>
      <c r="BK223" s="191">
        <f>ROUND(I223*H223,2)</f>
        <v>0</v>
      </c>
      <c r="BL223" s="15" t="s">
        <v>138</v>
      </c>
      <c r="BM223" s="15" t="s">
        <v>360</v>
      </c>
    </row>
    <row r="224" spans="2:47" s="1" customFormat="1" ht="24">
      <c r="B224" s="32"/>
      <c r="C224" s="54"/>
      <c r="D224" s="192" t="s">
        <v>140</v>
      </c>
      <c r="E224" s="54"/>
      <c r="F224" s="193" t="s">
        <v>361</v>
      </c>
      <c r="G224" s="54"/>
      <c r="H224" s="54"/>
      <c r="I224" s="150"/>
      <c r="J224" s="54"/>
      <c r="K224" s="54"/>
      <c r="L224" s="52"/>
      <c r="M224" s="69"/>
      <c r="N224" s="33"/>
      <c r="O224" s="33"/>
      <c r="P224" s="33"/>
      <c r="Q224" s="33"/>
      <c r="R224" s="33"/>
      <c r="S224" s="33"/>
      <c r="T224" s="70"/>
      <c r="AT224" s="15" t="s">
        <v>140</v>
      </c>
      <c r="AU224" s="15" t="s">
        <v>83</v>
      </c>
    </row>
    <row r="225" spans="2:47" s="1" customFormat="1" ht="84">
      <c r="B225" s="32"/>
      <c r="C225" s="54"/>
      <c r="D225" s="192" t="s">
        <v>142</v>
      </c>
      <c r="E225" s="54"/>
      <c r="F225" s="196" t="s">
        <v>362</v>
      </c>
      <c r="G225" s="54"/>
      <c r="H225" s="54"/>
      <c r="I225" s="150"/>
      <c r="J225" s="54"/>
      <c r="K225" s="54"/>
      <c r="L225" s="52"/>
      <c r="M225" s="69"/>
      <c r="N225" s="33"/>
      <c r="O225" s="33"/>
      <c r="P225" s="33"/>
      <c r="Q225" s="33"/>
      <c r="R225" s="33"/>
      <c r="S225" s="33"/>
      <c r="T225" s="70"/>
      <c r="AT225" s="15" t="s">
        <v>142</v>
      </c>
      <c r="AU225" s="15" t="s">
        <v>83</v>
      </c>
    </row>
    <row r="226" spans="2:51" s="11" customFormat="1" ht="12">
      <c r="B226" s="197"/>
      <c r="C226" s="198"/>
      <c r="D226" s="194" t="s">
        <v>157</v>
      </c>
      <c r="E226" s="199" t="s">
        <v>20</v>
      </c>
      <c r="F226" s="200" t="s">
        <v>363</v>
      </c>
      <c r="G226" s="198"/>
      <c r="H226" s="201">
        <v>1.21</v>
      </c>
      <c r="I226" s="202"/>
      <c r="J226" s="198"/>
      <c r="K226" s="198"/>
      <c r="L226" s="203"/>
      <c r="M226" s="204"/>
      <c r="N226" s="205"/>
      <c r="O226" s="205"/>
      <c r="P226" s="205"/>
      <c r="Q226" s="205"/>
      <c r="R226" s="205"/>
      <c r="S226" s="205"/>
      <c r="T226" s="206"/>
      <c r="AT226" s="207" t="s">
        <v>157</v>
      </c>
      <c r="AU226" s="207" t="s">
        <v>83</v>
      </c>
      <c r="AV226" s="11" t="s">
        <v>83</v>
      </c>
      <c r="AW226" s="11" t="s">
        <v>37</v>
      </c>
      <c r="AX226" s="11" t="s">
        <v>22</v>
      </c>
      <c r="AY226" s="207" t="s">
        <v>131</v>
      </c>
    </row>
    <row r="227" spans="2:65" s="1" customFormat="1" ht="20.4" customHeight="1">
      <c r="B227" s="32"/>
      <c r="C227" s="180" t="s">
        <v>364</v>
      </c>
      <c r="D227" s="180" t="s">
        <v>133</v>
      </c>
      <c r="E227" s="181" t="s">
        <v>365</v>
      </c>
      <c r="F227" s="182" t="s">
        <v>366</v>
      </c>
      <c r="G227" s="183" t="s">
        <v>136</v>
      </c>
      <c r="H227" s="184">
        <v>5</v>
      </c>
      <c r="I227" s="185"/>
      <c r="J227" s="186">
        <f>ROUND(I227*H227,2)</f>
        <v>0</v>
      </c>
      <c r="K227" s="182" t="s">
        <v>137</v>
      </c>
      <c r="L227" s="52"/>
      <c r="M227" s="187" t="s">
        <v>20</v>
      </c>
      <c r="N227" s="188" t="s">
        <v>45</v>
      </c>
      <c r="O227" s="33"/>
      <c r="P227" s="189">
        <f>O227*H227</f>
        <v>0</v>
      </c>
      <c r="Q227" s="189">
        <v>0.00022</v>
      </c>
      <c r="R227" s="189">
        <f>Q227*H227</f>
        <v>0.0011</v>
      </c>
      <c r="S227" s="189">
        <v>0</v>
      </c>
      <c r="T227" s="190">
        <f>S227*H227</f>
        <v>0</v>
      </c>
      <c r="AR227" s="15" t="s">
        <v>138</v>
      </c>
      <c r="AT227" s="15" t="s">
        <v>133</v>
      </c>
      <c r="AU227" s="15" t="s">
        <v>83</v>
      </c>
      <c r="AY227" s="15" t="s">
        <v>131</v>
      </c>
      <c r="BE227" s="191">
        <f>IF(N227="základní",J227,0)</f>
        <v>0</v>
      </c>
      <c r="BF227" s="191">
        <f>IF(N227="snížená",J227,0)</f>
        <v>0</v>
      </c>
      <c r="BG227" s="191">
        <f>IF(N227="zákl. přenesená",J227,0)</f>
        <v>0</v>
      </c>
      <c r="BH227" s="191">
        <f>IF(N227="sníž. přenesená",J227,0)</f>
        <v>0</v>
      </c>
      <c r="BI227" s="191">
        <f>IF(N227="nulová",J227,0)</f>
        <v>0</v>
      </c>
      <c r="BJ227" s="15" t="s">
        <v>22</v>
      </c>
      <c r="BK227" s="191">
        <f>ROUND(I227*H227,2)</f>
        <v>0</v>
      </c>
      <c r="BL227" s="15" t="s">
        <v>138</v>
      </c>
      <c r="BM227" s="15" t="s">
        <v>367</v>
      </c>
    </row>
    <row r="228" spans="2:47" s="1" customFormat="1" ht="24">
      <c r="B228" s="32"/>
      <c r="C228" s="54"/>
      <c r="D228" s="192" t="s">
        <v>140</v>
      </c>
      <c r="E228" s="54"/>
      <c r="F228" s="193" t="s">
        <v>368</v>
      </c>
      <c r="G228" s="54"/>
      <c r="H228" s="54"/>
      <c r="I228" s="150"/>
      <c r="J228" s="54"/>
      <c r="K228" s="54"/>
      <c r="L228" s="52"/>
      <c r="M228" s="69"/>
      <c r="N228" s="33"/>
      <c r="O228" s="33"/>
      <c r="P228" s="33"/>
      <c r="Q228" s="33"/>
      <c r="R228" s="33"/>
      <c r="S228" s="33"/>
      <c r="T228" s="70"/>
      <c r="AT228" s="15" t="s">
        <v>140</v>
      </c>
      <c r="AU228" s="15" t="s">
        <v>83</v>
      </c>
    </row>
    <row r="229" spans="2:47" s="1" customFormat="1" ht="192">
      <c r="B229" s="32"/>
      <c r="C229" s="54"/>
      <c r="D229" s="192" t="s">
        <v>142</v>
      </c>
      <c r="E229" s="54"/>
      <c r="F229" s="196" t="s">
        <v>369</v>
      </c>
      <c r="G229" s="54"/>
      <c r="H229" s="54"/>
      <c r="I229" s="150"/>
      <c r="J229" s="54"/>
      <c r="K229" s="54"/>
      <c r="L229" s="52"/>
      <c r="M229" s="69"/>
      <c r="N229" s="33"/>
      <c r="O229" s="33"/>
      <c r="P229" s="33"/>
      <c r="Q229" s="33"/>
      <c r="R229" s="33"/>
      <c r="S229" s="33"/>
      <c r="T229" s="70"/>
      <c r="AT229" s="15" t="s">
        <v>142</v>
      </c>
      <c r="AU229" s="15" t="s">
        <v>83</v>
      </c>
    </row>
    <row r="230" spans="2:51" s="11" customFormat="1" ht="12">
      <c r="B230" s="197"/>
      <c r="C230" s="198"/>
      <c r="D230" s="194" t="s">
        <v>157</v>
      </c>
      <c r="E230" s="199" t="s">
        <v>20</v>
      </c>
      <c r="F230" s="200" t="s">
        <v>370</v>
      </c>
      <c r="G230" s="198"/>
      <c r="H230" s="201">
        <v>5</v>
      </c>
      <c r="I230" s="202"/>
      <c r="J230" s="198"/>
      <c r="K230" s="198"/>
      <c r="L230" s="203"/>
      <c r="M230" s="204"/>
      <c r="N230" s="205"/>
      <c r="O230" s="205"/>
      <c r="P230" s="205"/>
      <c r="Q230" s="205"/>
      <c r="R230" s="205"/>
      <c r="S230" s="205"/>
      <c r="T230" s="206"/>
      <c r="AT230" s="207" t="s">
        <v>157</v>
      </c>
      <c r="AU230" s="207" t="s">
        <v>83</v>
      </c>
      <c r="AV230" s="11" t="s">
        <v>83</v>
      </c>
      <c r="AW230" s="11" t="s">
        <v>37</v>
      </c>
      <c r="AX230" s="11" t="s">
        <v>22</v>
      </c>
      <c r="AY230" s="207" t="s">
        <v>131</v>
      </c>
    </row>
    <row r="231" spans="2:65" s="1" customFormat="1" ht="20.4" customHeight="1">
      <c r="B231" s="32"/>
      <c r="C231" s="180" t="s">
        <v>371</v>
      </c>
      <c r="D231" s="180" t="s">
        <v>133</v>
      </c>
      <c r="E231" s="181" t="s">
        <v>372</v>
      </c>
      <c r="F231" s="182" t="s">
        <v>373</v>
      </c>
      <c r="G231" s="183" t="s">
        <v>136</v>
      </c>
      <c r="H231" s="184">
        <v>4.9</v>
      </c>
      <c r="I231" s="185"/>
      <c r="J231" s="186">
        <f>ROUND(I231*H231,2)</f>
        <v>0</v>
      </c>
      <c r="K231" s="182" t="s">
        <v>137</v>
      </c>
      <c r="L231" s="52"/>
      <c r="M231" s="187" t="s">
        <v>20</v>
      </c>
      <c r="N231" s="188" t="s">
        <v>45</v>
      </c>
      <c r="O231" s="33"/>
      <c r="P231" s="189">
        <f>O231*H231</f>
        <v>0</v>
      </c>
      <c r="Q231" s="189">
        <v>0.06925</v>
      </c>
      <c r="R231" s="189">
        <f>Q231*H231</f>
        <v>0.33932500000000004</v>
      </c>
      <c r="S231" s="189">
        <v>0</v>
      </c>
      <c r="T231" s="190">
        <f>S231*H231</f>
        <v>0</v>
      </c>
      <c r="AR231" s="15" t="s">
        <v>138</v>
      </c>
      <c r="AT231" s="15" t="s">
        <v>133</v>
      </c>
      <c r="AU231" s="15" t="s">
        <v>83</v>
      </c>
      <c r="AY231" s="15" t="s">
        <v>131</v>
      </c>
      <c r="BE231" s="191">
        <f>IF(N231="základní",J231,0)</f>
        <v>0</v>
      </c>
      <c r="BF231" s="191">
        <f>IF(N231="snížená",J231,0)</f>
        <v>0</v>
      </c>
      <c r="BG231" s="191">
        <f>IF(N231="zákl. přenesená",J231,0)</f>
        <v>0</v>
      </c>
      <c r="BH231" s="191">
        <f>IF(N231="sníž. přenesená",J231,0)</f>
        <v>0</v>
      </c>
      <c r="BI231" s="191">
        <f>IF(N231="nulová",J231,0)</f>
        <v>0</v>
      </c>
      <c r="BJ231" s="15" t="s">
        <v>22</v>
      </c>
      <c r="BK231" s="191">
        <f>ROUND(I231*H231,2)</f>
        <v>0</v>
      </c>
      <c r="BL231" s="15" t="s">
        <v>138</v>
      </c>
      <c r="BM231" s="15" t="s">
        <v>374</v>
      </c>
    </row>
    <row r="232" spans="2:47" s="1" customFormat="1" ht="12">
      <c r="B232" s="32"/>
      <c r="C232" s="54"/>
      <c r="D232" s="192" t="s">
        <v>140</v>
      </c>
      <c r="E232" s="54"/>
      <c r="F232" s="193" t="s">
        <v>375</v>
      </c>
      <c r="G232" s="54"/>
      <c r="H232" s="54"/>
      <c r="I232" s="150"/>
      <c r="J232" s="54"/>
      <c r="K232" s="54"/>
      <c r="L232" s="52"/>
      <c r="M232" s="69"/>
      <c r="N232" s="33"/>
      <c r="O232" s="33"/>
      <c r="P232" s="33"/>
      <c r="Q232" s="33"/>
      <c r="R232" s="33"/>
      <c r="S232" s="33"/>
      <c r="T232" s="70"/>
      <c r="AT232" s="15" t="s">
        <v>140</v>
      </c>
      <c r="AU232" s="15" t="s">
        <v>83</v>
      </c>
    </row>
    <row r="233" spans="2:47" s="1" customFormat="1" ht="48">
      <c r="B233" s="32"/>
      <c r="C233" s="54"/>
      <c r="D233" s="192" t="s">
        <v>142</v>
      </c>
      <c r="E233" s="54"/>
      <c r="F233" s="196" t="s">
        <v>376</v>
      </c>
      <c r="G233" s="54"/>
      <c r="H233" s="54"/>
      <c r="I233" s="150"/>
      <c r="J233" s="54"/>
      <c r="K233" s="54"/>
      <c r="L233" s="52"/>
      <c r="M233" s="69"/>
      <c r="N233" s="33"/>
      <c r="O233" s="33"/>
      <c r="P233" s="33"/>
      <c r="Q233" s="33"/>
      <c r="R233" s="33"/>
      <c r="S233" s="33"/>
      <c r="T233" s="70"/>
      <c r="AT233" s="15" t="s">
        <v>142</v>
      </c>
      <c r="AU233" s="15" t="s">
        <v>83</v>
      </c>
    </row>
    <row r="234" spans="2:51" s="11" customFormat="1" ht="12">
      <c r="B234" s="197"/>
      <c r="C234" s="198"/>
      <c r="D234" s="194" t="s">
        <v>157</v>
      </c>
      <c r="E234" s="199" t="s">
        <v>20</v>
      </c>
      <c r="F234" s="200" t="s">
        <v>284</v>
      </c>
      <c r="G234" s="198"/>
      <c r="H234" s="201">
        <v>4.9</v>
      </c>
      <c r="I234" s="202"/>
      <c r="J234" s="198"/>
      <c r="K234" s="198"/>
      <c r="L234" s="203"/>
      <c r="M234" s="204"/>
      <c r="N234" s="205"/>
      <c r="O234" s="205"/>
      <c r="P234" s="205"/>
      <c r="Q234" s="205"/>
      <c r="R234" s="205"/>
      <c r="S234" s="205"/>
      <c r="T234" s="206"/>
      <c r="AT234" s="207" t="s">
        <v>157</v>
      </c>
      <c r="AU234" s="207" t="s">
        <v>83</v>
      </c>
      <c r="AV234" s="11" t="s">
        <v>83</v>
      </c>
      <c r="AW234" s="11" t="s">
        <v>37</v>
      </c>
      <c r="AX234" s="11" t="s">
        <v>22</v>
      </c>
      <c r="AY234" s="207" t="s">
        <v>131</v>
      </c>
    </row>
    <row r="235" spans="2:65" s="1" customFormat="1" ht="20.4" customHeight="1">
      <c r="B235" s="32"/>
      <c r="C235" s="180" t="s">
        <v>377</v>
      </c>
      <c r="D235" s="180" t="s">
        <v>133</v>
      </c>
      <c r="E235" s="181" t="s">
        <v>378</v>
      </c>
      <c r="F235" s="182" t="s">
        <v>379</v>
      </c>
      <c r="G235" s="183" t="s">
        <v>242</v>
      </c>
      <c r="H235" s="184">
        <v>6.76</v>
      </c>
      <c r="I235" s="185"/>
      <c r="J235" s="186">
        <f>ROUND(I235*H235,2)</f>
        <v>0</v>
      </c>
      <c r="K235" s="182" t="s">
        <v>137</v>
      </c>
      <c r="L235" s="52"/>
      <c r="M235" s="187" t="s">
        <v>20</v>
      </c>
      <c r="N235" s="188" t="s">
        <v>45</v>
      </c>
      <c r="O235" s="33"/>
      <c r="P235" s="189">
        <f>O235*H235</f>
        <v>0</v>
      </c>
      <c r="Q235" s="189">
        <v>0</v>
      </c>
      <c r="R235" s="189">
        <f>Q235*H235</f>
        <v>0</v>
      </c>
      <c r="S235" s="189">
        <v>0</v>
      </c>
      <c r="T235" s="190">
        <f>S235*H235</f>
        <v>0</v>
      </c>
      <c r="AR235" s="15" t="s">
        <v>138</v>
      </c>
      <c r="AT235" s="15" t="s">
        <v>133</v>
      </c>
      <c r="AU235" s="15" t="s">
        <v>83</v>
      </c>
      <c r="AY235" s="15" t="s">
        <v>131</v>
      </c>
      <c r="BE235" s="191">
        <f>IF(N235="základní",J235,0)</f>
        <v>0</v>
      </c>
      <c r="BF235" s="191">
        <f>IF(N235="snížená",J235,0)</f>
        <v>0</v>
      </c>
      <c r="BG235" s="191">
        <f>IF(N235="zákl. přenesená",J235,0)</f>
        <v>0</v>
      </c>
      <c r="BH235" s="191">
        <f>IF(N235="sníž. přenesená",J235,0)</f>
        <v>0</v>
      </c>
      <c r="BI235" s="191">
        <f>IF(N235="nulová",J235,0)</f>
        <v>0</v>
      </c>
      <c r="BJ235" s="15" t="s">
        <v>22</v>
      </c>
      <c r="BK235" s="191">
        <f>ROUND(I235*H235,2)</f>
        <v>0</v>
      </c>
      <c r="BL235" s="15" t="s">
        <v>138</v>
      </c>
      <c r="BM235" s="15" t="s">
        <v>380</v>
      </c>
    </row>
    <row r="236" spans="2:47" s="1" customFormat="1" ht="24">
      <c r="B236" s="32"/>
      <c r="C236" s="54"/>
      <c r="D236" s="192" t="s">
        <v>140</v>
      </c>
      <c r="E236" s="54"/>
      <c r="F236" s="193" t="s">
        <v>381</v>
      </c>
      <c r="G236" s="54"/>
      <c r="H236" s="54"/>
      <c r="I236" s="150"/>
      <c r="J236" s="54"/>
      <c r="K236" s="54"/>
      <c r="L236" s="52"/>
      <c r="M236" s="69"/>
      <c r="N236" s="33"/>
      <c r="O236" s="33"/>
      <c r="P236" s="33"/>
      <c r="Q236" s="33"/>
      <c r="R236" s="33"/>
      <c r="S236" s="33"/>
      <c r="T236" s="70"/>
      <c r="AT236" s="15" t="s">
        <v>140</v>
      </c>
      <c r="AU236" s="15" t="s">
        <v>83</v>
      </c>
    </row>
    <row r="237" spans="2:47" s="1" customFormat="1" ht="168">
      <c r="B237" s="32"/>
      <c r="C237" s="54"/>
      <c r="D237" s="192" t="s">
        <v>142</v>
      </c>
      <c r="E237" s="54"/>
      <c r="F237" s="196" t="s">
        <v>382</v>
      </c>
      <c r="G237" s="54"/>
      <c r="H237" s="54"/>
      <c r="I237" s="150"/>
      <c r="J237" s="54"/>
      <c r="K237" s="54"/>
      <c r="L237" s="52"/>
      <c r="M237" s="69"/>
      <c r="N237" s="33"/>
      <c r="O237" s="33"/>
      <c r="P237" s="33"/>
      <c r="Q237" s="33"/>
      <c r="R237" s="33"/>
      <c r="S237" s="33"/>
      <c r="T237" s="70"/>
      <c r="AT237" s="15" t="s">
        <v>142</v>
      </c>
      <c r="AU237" s="15" t="s">
        <v>83</v>
      </c>
    </row>
    <row r="238" spans="2:51" s="11" customFormat="1" ht="12">
      <c r="B238" s="197"/>
      <c r="C238" s="198"/>
      <c r="D238" s="194" t="s">
        <v>157</v>
      </c>
      <c r="E238" s="199" t="s">
        <v>20</v>
      </c>
      <c r="F238" s="200" t="s">
        <v>383</v>
      </c>
      <c r="G238" s="198"/>
      <c r="H238" s="201">
        <v>6.76</v>
      </c>
      <c r="I238" s="202"/>
      <c r="J238" s="198"/>
      <c r="K238" s="198"/>
      <c r="L238" s="203"/>
      <c r="M238" s="204"/>
      <c r="N238" s="205"/>
      <c r="O238" s="205"/>
      <c r="P238" s="205"/>
      <c r="Q238" s="205"/>
      <c r="R238" s="205"/>
      <c r="S238" s="205"/>
      <c r="T238" s="206"/>
      <c r="AT238" s="207" t="s">
        <v>157</v>
      </c>
      <c r="AU238" s="207" t="s">
        <v>83</v>
      </c>
      <c r="AV238" s="11" t="s">
        <v>83</v>
      </c>
      <c r="AW238" s="11" t="s">
        <v>37</v>
      </c>
      <c r="AX238" s="11" t="s">
        <v>22</v>
      </c>
      <c r="AY238" s="207" t="s">
        <v>131</v>
      </c>
    </row>
    <row r="239" spans="2:65" s="1" customFormat="1" ht="20.4" customHeight="1">
      <c r="B239" s="32"/>
      <c r="C239" s="180" t="s">
        <v>384</v>
      </c>
      <c r="D239" s="180" t="s">
        <v>133</v>
      </c>
      <c r="E239" s="181" t="s">
        <v>385</v>
      </c>
      <c r="F239" s="182" t="s">
        <v>386</v>
      </c>
      <c r="G239" s="183" t="s">
        <v>242</v>
      </c>
      <c r="H239" s="184">
        <v>6.76</v>
      </c>
      <c r="I239" s="185"/>
      <c r="J239" s="186">
        <f>ROUND(I239*H239,2)</f>
        <v>0</v>
      </c>
      <c r="K239" s="182" t="s">
        <v>137</v>
      </c>
      <c r="L239" s="52"/>
      <c r="M239" s="187" t="s">
        <v>20</v>
      </c>
      <c r="N239" s="188" t="s">
        <v>45</v>
      </c>
      <c r="O239" s="33"/>
      <c r="P239" s="189">
        <f>O239*H239</f>
        <v>0</v>
      </c>
      <c r="Q239" s="189">
        <v>0</v>
      </c>
      <c r="R239" s="189">
        <f>Q239*H239</f>
        <v>0</v>
      </c>
      <c r="S239" s="189">
        <v>0</v>
      </c>
      <c r="T239" s="190">
        <f>S239*H239</f>
        <v>0</v>
      </c>
      <c r="AR239" s="15" t="s">
        <v>138</v>
      </c>
      <c r="AT239" s="15" t="s">
        <v>133</v>
      </c>
      <c r="AU239" s="15" t="s">
        <v>83</v>
      </c>
      <c r="AY239" s="15" t="s">
        <v>131</v>
      </c>
      <c r="BE239" s="191">
        <f>IF(N239="základní",J239,0)</f>
        <v>0</v>
      </c>
      <c r="BF239" s="191">
        <f>IF(N239="snížená",J239,0)</f>
        <v>0</v>
      </c>
      <c r="BG239" s="191">
        <f>IF(N239="zákl. přenesená",J239,0)</f>
        <v>0</v>
      </c>
      <c r="BH239" s="191">
        <f>IF(N239="sníž. přenesená",J239,0)</f>
        <v>0</v>
      </c>
      <c r="BI239" s="191">
        <f>IF(N239="nulová",J239,0)</f>
        <v>0</v>
      </c>
      <c r="BJ239" s="15" t="s">
        <v>22</v>
      </c>
      <c r="BK239" s="191">
        <f>ROUND(I239*H239,2)</f>
        <v>0</v>
      </c>
      <c r="BL239" s="15" t="s">
        <v>138</v>
      </c>
      <c r="BM239" s="15" t="s">
        <v>387</v>
      </c>
    </row>
    <row r="240" spans="2:47" s="1" customFormat="1" ht="24">
      <c r="B240" s="32"/>
      <c r="C240" s="54"/>
      <c r="D240" s="192" t="s">
        <v>140</v>
      </c>
      <c r="E240" s="54"/>
      <c r="F240" s="193" t="s">
        <v>388</v>
      </c>
      <c r="G240" s="54"/>
      <c r="H240" s="54"/>
      <c r="I240" s="150"/>
      <c r="J240" s="54"/>
      <c r="K240" s="54"/>
      <c r="L240" s="52"/>
      <c r="M240" s="69"/>
      <c r="N240" s="33"/>
      <c r="O240" s="33"/>
      <c r="P240" s="33"/>
      <c r="Q240" s="33"/>
      <c r="R240" s="33"/>
      <c r="S240" s="33"/>
      <c r="T240" s="70"/>
      <c r="AT240" s="15" t="s">
        <v>140</v>
      </c>
      <c r="AU240" s="15" t="s">
        <v>83</v>
      </c>
    </row>
    <row r="241" spans="2:47" s="1" customFormat="1" ht="168">
      <c r="B241" s="32"/>
      <c r="C241" s="54"/>
      <c r="D241" s="194" t="s">
        <v>142</v>
      </c>
      <c r="E241" s="54"/>
      <c r="F241" s="195" t="s">
        <v>382</v>
      </c>
      <c r="G241" s="54"/>
      <c r="H241" s="54"/>
      <c r="I241" s="150"/>
      <c r="J241" s="54"/>
      <c r="K241" s="54"/>
      <c r="L241" s="52"/>
      <c r="M241" s="69"/>
      <c r="N241" s="33"/>
      <c r="O241" s="33"/>
      <c r="P241" s="33"/>
      <c r="Q241" s="33"/>
      <c r="R241" s="33"/>
      <c r="S241" s="33"/>
      <c r="T241" s="70"/>
      <c r="AT241" s="15" t="s">
        <v>142</v>
      </c>
      <c r="AU241" s="15" t="s">
        <v>83</v>
      </c>
    </row>
    <row r="242" spans="2:65" s="1" customFormat="1" ht="28.8" customHeight="1">
      <c r="B242" s="32"/>
      <c r="C242" s="180" t="s">
        <v>389</v>
      </c>
      <c r="D242" s="180" t="s">
        <v>133</v>
      </c>
      <c r="E242" s="181" t="s">
        <v>390</v>
      </c>
      <c r="F242" s="182" t="s">
        <v>391</v>
      </c>
      <c r="G242" s="183" t="s">
        <v>340</v>
      </c>
      <c r="H242" s="184">
        <v>36</v>
      </c>
      <c r="I242" s="185"/>
      <c r="J242" s="186">
        <f>ROUND(I242*H242,2)</f>
        <v>0</v>
      </c>
      <c r="K242" s="182" t="s">
        <v>20</v>
      </c>
      <c r="L242" s="52"/>
      <c r="M242" s="187" t="s">
        <v>20</v>
      </c>
      <c r="N242" s="188" t="s">
        <v>45</v>
      </c>
      <c r="O242" s="33"/>
      <c r="P242" s="189">
        <f>O242*H242</f>
        <v>0</v>
      </c>
      <c r="Q242" s="189">
        <v>9E-05</v>
      </c>
      <c r="R242" s="189">
        <f>Q242*H242</f>
        <v>0.0032400000000000003</v>
      </c>
      <c r="S242" s="189">
        <v>0</v>
      </c>
      <c r="T242" s="190">
        <f>S242*H242</f>
        <v>0</v>
      </c>
      <c r="AR242" s="15" t="s">
        <v>138</v>
      </c>
      <c r="AT242" s="15" t="s">
        <v>133</v>
      </c>
      <c r="AU242" s="15" t="s">
        <v>83</v>
      </c>
      <c r="AY242" s="15" t="s">
        <v>131</v>
      </c>
      <c r="BE242" s="191">
        <f>IF(N242="základní",J242,0)</f>
        <v>0</v>
      </c>
      <c r="BF242" s="191">
        <f>IF(N242="snížená",J242,0)</f>
        <v>0</v>
      </c>
      <c r="BG242" s="191">
        <f>IF(N242="zákl. přenesená",J242,0)</f>
        <v>0</v>
      </c>
      <c r="BH242" s="191">
        <f>IF(N242="sníž. přenesená",J242,0)</f>
        <v>0</v>
      </c>
      <c r="BI242" s="191">
        <f>IF(N242="nulová",J242,0)</f>
        <v>0</v>
      </c>
      <c r="BJ242" s="15" t="s">
        <v>22</v>
      </c>
      <c r="BK242" s="191">
        <f>ROUND(I242*H242,2)</f>
        <v>0</v>
      </c>
      <c r="BL242" s="15" t="s">
        <v>138</v>
      </c>
      <c r="BM242" s="15" t="s">
        <v>392</v>
      </c>
    </row>
    <row r="243" spans="2:47" s="1" customFormat="1" ht="24">
      <c r="B243" s="32"/>
      <c r="C243" s="54"/>
      <c r="D243" s="192" t="s">
        <v>140</v>
      </c>
      <c r="E243" s="54"/>
      <c r="F243" s="193" t="s">
        <v>393</v>
      </c>
      <c r="G243" s="54"/>
      <c r="H243" s="54"/>
      <c r="I243" s="150"/>
      <c r="J243" s="54"/>
      <c r="K243" s="54"/>
      <c r="L243" s="52"/>
      <c r="M243" s="69"/>
      <c r="N243" s="33"/>
      <c r="O243" s="33"/>
      <c r="P243" s="33"/>
      <c r="Q243" s="33"/>
      <c r="R243" s="33"/>
      <c r="S243" s="33"/>
      <c r="T243" s="70"/>
      <c r="AT243" s="15" t="s">
        <v>140</v>
      </c>
      <c r="AU243" s="15" t="s">
        <v>83</v>
      </c>
    </row>
    <row r="244" spans="2:47" s="1" customFormat="1" ht="108">
      <c r="B244" s="32"/>
      <c r="C244" s="54"/>
      <c r="D244" s="192" t="s">
        <v>142</v>
      </c>
      <c r="E244" s="54"/>
      <c r="F244" s="196" t="s">
        <v>394</v>
      </c>
      <c r="G244" s="54"/>
      <c r="H244" s="54"/>
      <c r="I244" s="150"/>
      <c r="J244" s="54"/>
      <c r="K244" s="54"/>
      <c r="L244" s="52"/>
      <c r="M244" s="69"/>
      <c r="N244" s="33"/>
      <c r="O244" s="33"/>
      <c r="P244" s="33"/>
      <c r="Q244" s="33"/>
      <c r="R244" s="33"/>
      <c r="S244" s="33"/>
      <c r="T244" s="70"/>
      <c r="AT244" s="15" t="s">
        <v>142</v>
      </c>
      <c r="AU244" s="15" t="s">
        <v>83</v>
      </c>
    </row>
    <row r="245" spans="2:47" s="1" customFormat="1" ht="72">
      <c r="B245" s="32"/>
      <c r="C245" s="54"/>
      <c r="D245" s="192" t="s">
        <v>312</v>
      </c>
      <c r="E245" s="54"/>
      <c r="F245" s="196" t="s">
        <v>395</v>
      </c>
      <c r="G245" s="54"/>
      <c r="H245" s="54"/>
      <c r="I245" s="150"/>
      <c r="J245" s="54"/>
      <c r="K245" s="54"/>
      <c r="L245" s="52"/>
      <c r="M245" s="69"/>
      <c r="N245" s="33"/>
      <c r="O245" s="33"/>
      <c r="P245" s="33"/>
      <c r="Q245" s="33"/>
      <c r="R245" s="33"/>
      <c r="S245" s="33"/>
      <c r="T245" s="70"/>
      <c r="AT245" s="15" t="s">
        <v>312</v>
      </c>
      <c r="AU245" s="15" t="s">
        <v>83</v>
      </c>
    </row>
    <row r="246" spans="2:51" s="11" customFormat="1" ht="12">
      <c r="B246" s="197"/>
      <c r="C246" s="198"/>
      <c r="D246" s="194" t="s">
        <v>157</v>
      </c>
      <c r="E246" s="199" t="s">
        <v>20</v>
      </c>
      <c r="F246" s="200" t="s">
        <v>396</v>
      </c>
      <c r="G246" s="198"/>
      <c r="H246" s="201">
        <v>36</v>
      </c>
      <c r="I246" s="202"/>
      <c r="J246" s="198"/>
      <c r="K246" s="198"/>
      <c r="L246" s="203"/>
      <c r="M246" s="204"/>
      <c r="N246" s="205"/>
      <c r="O246" s="205"/>
      <c r="P246" s="205"/>
      <c r="Q246" s="205"/>
      <c r="R246" s="205"/>
      <c r="S246" s="205"/>
      <c r="T246" s="206"/>
      <c r="AT246" s="207" t="s">
        <v>157</v>
      </c>
      <c r="AU246" s="207" t="s">
        <v>83</v>
      </c>
      <c r="AV246" s="11" t="s">
        <v>83</v>
      </c>
      <c r="AW246" s="11" t="s">
        <v>37</v>
      </c>
      <c r="AX246" s="11" t="s">
        <v>22</v>
      </c>
      <c r="AY246" s="207" t="s">
        <v>131</v>
      </c>
    </row>
    <row r="247" spans="2:65" s="1" customFormat="1" ht="28.8" customHeight="1">
      <c r="B247" s="32"/>
      <c r="C247" s="180" t="s">
        <v>397</v>
      </c>
      <c r="D247" s="180" t="s">
        <v>133</v>
      </c>
      <c r="E247" s="181" t="s">
        <v>398</v>
      </c>
      <c r="F247" s="182" t="s">
        <v>399</v>
      </c>
      <c r="G247" s="183" t="s">
        <v>153</v>
      </c>
      <c r="H247" s="184">
        <v>35.7</v>
      </c>
      <c r="I247" s="185"/>
      <c r="J247" s="186">
        <f>ROUND(I247*H247,2)</f>
        <v>0</v>
      </c>
      <c r="K247" s="182" t="s">
        <v>137</v>
      </c>
      <c r="L247" s="52"/>
      <c r="M247" s="187" t="s">
        <v>20</v>
      </c>
      <c r="N247" s="188" t="s">
        <v>45</v>
      </c>
      <c r="O247" s="33"/>
      <c r="P247" s="189">
        <f>O247*H247</f>
        <v>0</v>
      </c>
      <c r="Q247" s="189">
        <v>0.00147</v>
      </c>
      <c r="R247" s="189">
        <f>Q247*H247</f>
        <v>0.052479000000000005</v>
      </c>
      <c r="S247" s="189">
        <v>2.447</v>
      </c>
      <c r="T247" s="190">
        <f>S247*H247</f>
        <v>87.35790000000001</v>
      </c>
      <c r="AR247" s="15" t="s">
        <v>138</v>
      </c>
      <c r="AT247" s="15" t="s">
        <v>133</v>
      </c>
      <c r="AU247" s="15" t="s">
        <v>83</v>
      </c>
      <c r="AY247" s="15" t="s">
        <v>131</v>
      </c>
      <c r="BE247" s="191">
        <f>IF(N247="základní",J247,0)</f>
        <v>0</v>
      </c>
      <c r="BF247" s="191">
        <f>IF(N247="snížená",J247,0)</f>
        <v>0</v>
      </c>
      <c r="BG247" s="191">
        <f>IF(N247="zákl. přenesená",J247,0)</f>
        <v>0</v>
      </c>
      <c r="BH247" s="191">
        <f>IF(N247="sníž. přenesená",J247,0)</f>
        <v>0</v>
      </c>
      <c r="BI247" s="191">
        <f>IF(N247="nulová",J247,0)</f>
        <v>0</v>
      </c>
      <c r="BJ247" s="15" t="s">
        <v>22</v>
      </c>
      <c r="BK247" s="191">
        <f>ROUND(I247*H247,2)</f>
        <v>0</v>
      </c>
      <c r="BL247" s="15" t="s">
        <v>138</v>
      </c>
      <c r="BM247" s="15" t="s">
        <v>400</v>
      </c>
    </row>
    <row r="248" spans="2:47" s="1" customFormat="1" ht="36">
      <c r="B248" s="32"/>
      <c r="C248" s="54"/>
      <c r="D248" s="192" t="s">
        <v>140</v>
      </c>
      <c r="E248" s="54"/>
      <c r="F248" s="193" t="s">
        <v>401</v>
      </c>
      <c r="G248" s="54"/>
      <c r="H248" s="54"/>
      <c r="I248" s="150"/>
      <c r="J248" s="54"/>
      <c r="K248" s="54"/>
      <c r="L248" s="52"/>
      <c r="M248" s="69"/>
      <c r="N248" s="33"/>
      <c r="O248" s="33"/>
      <c r="P248" s="33"/>
      <c r="Q248" s="33"/>
      <c r="R248" s="33"/>
      <c r="S248" s="33"/>
      <c r="T248" s="70"/>
      <c r="AT248" s="15" t="s">
        <v>140</v>
      </c>
      <c r="AU248" s="15" t="s">
        <v>83</v>
      </c>
    </row>
    <row r="249" spans="2:47" s="1" customFormat="1" ht="192">
      <c r="B249" s="32"/>
      <c r="C249" s="54"/>
      <c r="D249" s="192" t="s">
        <v>142</v>
      </c>
      <c r="E249" s="54"/>
      <c r="F249" s="196" t="s">
        <v>402</v>
      </c>
      <c r="G249" s="54"/>
      <c r="H249" s="54"/>
      <c r="I249" s="150"/>
      <c r="J249" s="54"/>
      <c r="K249" s="54"/>
      <c r="L249" s="52"/>
      <c r="M249" s="69"/>
      <c r="N249" s="33"/>
      <c r="O249" s="33"/>
      <c r="P249" s="33"/>
      <c r="Q249" s="33"/>
      <c r="R249" s="33"/>
      <c r="S249" s="33"/>
      <c r="T249" s="70"/>
      <c r="AT249" s="15" t="s">
        <v>142</v>
      </c>
      <c r="AU249" s="15" t="s">
        <v>83</v>
      </c>
    </row>
    <row r="250" spans="2:51" s="11" customFormat="1" ht="12">
      <c r="B250" s="197"/>
      <c r="C250" s="198"/>
      <c r="D250" s="192" t="s">
        <v>157</v>
      </c>
      <c r="E250" s="208" t="s">
        <v>20</v>
      </c>
      <c r="F250" s="209" t="s">
        <v>403</v>
      </c>
      <c r="G250" s="198"/>
      <c r="H250" s="210">
        <v>18.6</v>
      </c>
      <c r="I250" s="202"/>
      <c r="J250" s="198"/>
      <c r="K250" s="198"/>
      <c r="L250" s="203"/>
      <c r="M250" s="204"/>
      <c r="N250" s="205"/>
      <c r="O250" s="205"/>
      <c r="P250" s="205"/>
      <c r="Q250" s="205"/>
      <c r="R250" s="205"/>
      <c r="S250" s="205"/>
      <c r="T250" s="206"/>
      <c r="AT250" s="207" t="s">
        <v>157</v>
      </c>
      <c r="AU250" s="207" t="s">
        <v>83</v>
      </c>
      <c r="AV250" s="11" t="s">
        <v>83</v>
      </c>
      <c r="AW250" s="11" t="s">
        <v>37</v>
      </c>
      <c r="AX250" s="11" t="s">
        <v>74</v>
      </c>
      <c r="AY250" s="207" t="s">
        <v>131</v>
      </c>
    </row>
    <row r="251" spans="2:51" s="11" customFormat="1" ht="12">
      <c r="B251" s="197"/>
      <c r="C251" s="198"/>
      <c r="D251" s="194" t="s">
        <v>157</v>
      </c>
      <c r="E251" s="199" t="s">
        <v>20</v>
      </c>
      <c r="F251" s="200" t="s">
        <v>404</v>
      </c>
      <c r="G251" s="198"/>
      <c r="H251" s="201">
        <v>17.1</v>
      </c>
      <c r="I251" s="202"/>
      <c r="J251" s="198"/>
      <c r="K251" s="198"/>
      <c r="L251" s="203"/>
      <c r="M251" s="204"/>
      <c r="N251" s="205"/>
      <c r="O251" s="205"/>
      <c r="P251" s="205"/>
      <c r="Q251" s="205"/>
      <c r="R251" s="205"/>
      <c r="S251" s="205"/>
      <c r="T251" s="206"/>
      <c r="AT251" s="207" t="s">
        <v>157</v>
      </c>
      <c r="AU251" s="207" t="s">
        <v>83</v>
      </c>
      <c r="AV251" s="11" t="s">
        <v>83</v>
      </c>
      <c r="AW251" s="11" t="s">
        <v>37</v>
      </c>
      <c r="AX251" s="11" t="s">
        <v>74</v>
      </c>
      <c r="AY251" s="207" t="s">
        <v>131</v>
      </c>
    </row>
    <row r="252" spans="2:65" s="1" customFormat="1" ht="20.4" customHeight="1">
      <c r="B252" s="32"/>
      <c r="C252" s="180" t="s">
        <v>405</v>
      </c>
      <c r="D252" s="180" t="s">
        <v>133</v>
      </c>
      <c r="E252" s="181" t="s">
        <v>406</v>
      </c>
      <c r="F252" s="182" t="s">
        <v>407</v>
      </c>
      <c r="G252" s="183" t="s">
        <v>153</v>
      </c>
      <c r="H252" s="184">
        <v>2.7</v>
      </c>
      <c r="I252" s="185"/>
      <c r="J252" s="186">
        <f>ROUND(I252*H252,2)</f>
        <v>0</v>
      </c>
      <c r="K252" s="182" t="s">
        <v>137</v>
      </c>
      <c r="L252" s="52"/>
      <c r="M252" s="187" t="s">
        <v>20</v>
      </c>
      <c r="N252" s="188" t="s">
        <v>45</v>
      </c>
      <c r="O252" s="33"/>
      <c r="P252" s="189">
        <f>O252*H252</f>
        <v>0</v>
      </c>
      <c r="Q252" s="189">
        <v>0</v>
      </c>
      <c r="R252" s="189">
        <f>Q252*H252</f>
        <v>0</v>
      </c>
      <c r="S252" s="189">
        <v>2.65</v>
      </c>
      <c r="T252" s="190">
        <f>S252*H252</f>
        <v>7.155</v>
      </c>
      <c r="AR252" s="15" t="s">
        <v>138</v>
      </c>
      <c r="AT252" s="15" t="s">
        <v>133</v>
      </c>
      <c r="AU252" s="15" t="s">
        <v>83</v>
      </c>
      <c r="AY252" s="15" t="s">
        <v>131</v>
      </c>
      <c r="BE252" s="191">
        <f>IF(N252="základní",J252,0)</f>
        <v>0</v>
      </c>
      <c r="BF252" s="191">
        <f>IF(N252="snížená",J252,0)</f>
        <v>0</v>
      </c>
      <c r="BG252" s="191">
        <f>IF(N252="zákl. přenesená",J252,0)</f>
        <v>0</v>
      </c>
      <c r="BH252" s="191">
        <f>IF(N252="sníž. přenesená",J252,0)</f>
        <v>0</v>
      </c>
      <c r="BI252" s="191">
        <f>IF(N252="nulová",J252,0)</f>
        <v>0</v>
      </c>
      <c r="BJ252" s="15" t="s">
        <v>22</v>
      </c>
      <c r="BK252" s="191">
        <f>ROUND(I252*H252,2)</f>
        <v>0</v>
      </c>
      <c r="BL252" s="15" t="s">
        <v>138</v>
      </c>
      <c r="BM252" s="15" t="s">
        <v>408</v>
      </c>
    </row>
    <row r="253" spans="2:47" s="1" customFormat="1" ht="36">
      <c r="B253" s="32"/>
      <c r="C253" s="54"/>
      <c r="D253" s="192" t="s">
        <v>140</v>
      </c>
      <c r="E253" s="54"/>
      <c r="F253" s="193" t="s">
        <v>409</v>
      </c>
      <c r="G253" s="54"/>
      <c r="H253" s="54"/>
      <c r="I253" s="150"/>
      <c r="J253" s="54"/>
      <c r="K253" s="54"/>
      <c r="L253" s="52"/>
      <c r="M253" s="69"/>
      <c r="N253" s="33"/>
      <c r="O253" s="33"/>
      <c r="P253" s="33"/>
      <c r="Q253" s="33"/>
      <c r="R253" s="33"/>
      <c r="S253" s="33"/>
      <c r="T253" s="70"/>
      <c r="AT253" s="15" t="s">
        <v>140</v>
      </c>
      <c r="AU253" s="15" t="s">
        <v>83</v>
      </c>
    </row>
    <row r="254" spans="2:47" s="1" customFormat="1" ht="192">
      <c r="B254" s="32"/>
      <c r="C254" s="54"/>
      <c r="D254" s="192" t="s">
        <v>142</v>
      </c>
      <c r="E254" s="54"/>
      <c r="F254" s="196" t="s">
        <v>402</v>
      </c>
      <c r="G254" s="54"/>
      <c r="H254" s="54"/>
      <c r="I254" s="150"/>
      <c r="J254" s="54"/>
      <c r="K254" s="54"/>
      <c r="L254" s="52"/>
      <c r="M254" s="69"/>
      <c r="N254" s="33"/>
      <c r="O254" s="33"/>
      <c r="P254" s="33"/>
      <c r="Q254" s="33"/>
      <c r="R254" s="33"/>
      <c r="S254" s="33"/>
      <c r="T254" s="70"/>
      <c r="AT254" s="15" t="s">
        <v>142</v>
      </c>
      <c r="AU254" s="15" t="s">
        <v>83</v>
      </c>
    </row>
    <row r="255" spans="2:51" s="11" customFormat="1" ht="12">
      <c r="B255" s="197"/>
      <c r="C255" s="198"/>
      <c r="D255" s="194" t="s">
        <v>157</v>
      </c>
      <c r="E255" s="199" t="s">
        <v>20</v>
      </c>
      <c r="F255" s="200" t="s">
        <v>410</v>
      </c>
      <c r="G255" s="198"/>
      <c r="H255" s="201">
        <v>2.7</v>
      </c>
      <c r="I255" s="202"/>
      <c r="J255" s="198"/>
      <c r="K255" s="198"/>
      <c r="L255" s="203"/>
      <c r="M255" s="204"/>
      <c r="N255" s="205"/>
      <c r="O255" s="205"/>
      <c r="P255" s="205"/>
      <c r="Q255" s="205"/>
      <c r="R255" s="205"/>
      <c r="S255" s="205"/>
      <c r="T255" s="206"/>
      <c r="AT255" s="207" t="s">
        <v>157</v>
      </c>
      <c r="AU255" s="207" t="s">
        <v>83</v>
      </c>
      <c r="AV255" s="11" t="s">
        <v>83</v>
      </c>
      <c r="AW255" s="11" t="s">
        <v>37</v>
      </c>
      <c r="AX255" s="11" t="s">
        <v>22</v>
      </c>
      <c r="AY255" s="207" t="s">
        <v>131</v>
      </c>
    </row>
    <row r="256" spans="2:65" s="1" customFormat="1" ht="20.4" customHeight="1">
      <c r="B256" s="32"/>
      <c r="C256" s="180" t="s">
        <v>411</v>
      </c>
      <c r="D256" s="180" t="s">
        <v>133</v>
      </c>
      <c r="E256" s="181" t="s">
        <v>412</v>
      </c>
      <c r="F256" s="182" t="s">
        <v>413</v>
      </c>
      <c r="G256" s="183" t="s">
        <v>153</v>
      </c>
      <c r="H256" s="184">
        <v>0.5</v>
      </c>
      <c r="I256" s="185"/>
      <c r="J256" s="186">
        <f>ROUND(I256*H256,2)</f>
        <v>0</v>
      </c>
      <c r="K256" s="182" t="s">
        <v>137</v>
      </c>
      <c r="L256" s="52"/>
      <c r="M256" s="187" t="s">
        <v>20</v>
      </c>
      <c r="N256" s="188" t="s">
        <v>45</v>
      </c>
      <c r="O256" s="33"/>
      <c r="P256" s="189">
        <f>O256*H256</f>
        <v>0</v>
      </c>
      <c r="Q256" s="189">
        <v>0</v>
      </c>
      <c r="R256" s="189">
        <f>Q256*H256</f>
        <v>0</v>
      </c>
      <c r="S256" s="189">
        <v>0.771</v>
      </c>
      <c r="T256" s="190">
        <f>S256*H256</f>
        <v>0.3855</v>
      </c>
      <c r="AR256" s="15" t="s">
        <v>138</v>
      </c>
      <c r="AT256" s="15" t="s">
        <v>133</v>
      </c>
      <c r="AU256" s="15" t="s">
        <v>83</v>
      </c>
      <c r="AY256" s="15" t="s">
        <v>131</v>
      </c>
      <c r="BE256" s="191">
        <f>IF(N256="základní",J256,0)</f>
        <v>0</v>
      </c>
      <c r="BF256" s="191">
        <f>IF(N256="snížená",J256,0)</f>
        <v>0</v>
      </c>
      <c r="BG256" s="191">
        <f>IF(N256="zákl. přenesená",J256,0)</f>
        <v>0</v>
      </c>
      <c r="BH256" s="191">
        <f>IF(N256="sníž. přenesená",J256,0)</f>
        <v>0</v>
      </c>
      <c r="BI256" s="191">
        <f>IF(N256="nulová",J256,0)</f>
        <v>0</v>
      </c>
      <c r="BJ256" s="15" t="s">
        <v>22</v>
      </c>
      <c r="BK256" s="191">
        <f>ROUND(I256*H256,2)</f>
        <v>0</v>
      </c>
      <c r="BL256" s="15" t="s">
        <v>138</v>
      </c>
      <c r="BM256" s="15" t="s">
        <v>414</v>
      </c>
    </row>
    <row r="257" spans="2:47" s="1" customFormat="1" ht="24">
      <c r="B257" s="32"/>
      <c r="C257" s="54"/>
      <c r="D257" s="192" t="s">
        <v>140</v>
      </c>
      <c r="E257" s="54"/>
      <c r="F257" s="193" t="s">
        <v>415</v>
      </c>
      <c r="G257" s="54"/>
      <c r="H257" s="54"/>
      <c r="I257" s="150"/>
      <c r="J257" s="54"/>
      <c r="K257" s="54"/>
      <c r="L257" s="52"/>
      <c r="M257" s="69"/>
      <c r="N257" s="33"/>
      <c r="O257" s="33"/>
      <c r="P257" s="33"/>
      <c r="Q257" s="33"/>
      <c r="R257" s="33"/>
      <c r="S257" s="33"/>
      <c r="T257" s="70"/>
      <c r="AT257" s="15" t="s">
        <v>140</v>
      </c>
      <c r="AU257" s="15" t="s">
        <v>83</v>
      </c>
    </row>
    <row r="258" spans="2:47" s="1" customFormat="1" ht="192">
      <c r="B258" s="32"/>
      <c r="C258" s="54"/>
      <c r="D258" s="192" t="s">
        <v>142</v>
      </c>
      <c r="E258" s="54"/>
      <c r="F258" s="196" t="s">
        <v>416</v>
      </c>
      <c r="G258" s="54"/>
      <c r="H258" s="54"/>
      <c r="I258" s="150"/>
      <c r="J258" s="54"/>
      <c r="K258" s="54"/>
      <c r="L258" s="52"/>
      <c r="M258" s="69"/>
      <c r="N258" s="33"/>
      <c r="O258" s="33"/>
      <c r="P258" s="33"/>
      <c r="Q258" s="33"/>
      <c r="R258" s="33"/>
      <c r="S258" s="33"/>
      <c r="T258" s="70"/>
      <c r="AT258" s="15" t="s">
        <v>142</v>
      </c>
      <c r="AU258" s="15" t="s">
        <v>83</v>
      </c>
    </row>
    <row r="259" spans="2:51" s="11" customFormat="1" ht="12">
      <c r="B259" s="197"/>
      <c r="C259" s="198"/>
      <c r="D259" s="194" t="s">
        <v>157</v>
      </c>
      <c r="E259" s="199" t="s">
        <v>20</v>
      </c>
      <c r="F259" s="200" t="s">
        <v>417</v>
      </c>
      <c r="G259" s="198"/>
      <c r="H259" s="201">
        <v>0.5</v>
      </c>
      <c r="I259" s="202"/>
      <c r="J259" s="198"/>
      <c r="K259" s="198"/>
      <c r="L259" s="203"/>
      <c r="M259" s="204"/>
      <c r="N259" s="205"/>
      <c r="O259" s="205"/>
      <c r="P259" s="205"/>
      <c r="Q259" s="205"/>
      <c r="R259" s="205"/>
      <c r="S259" s="205"/>
      <c r="T259" s="206"/>
      <c r="AT259" s="207" t="s">
        <v>157</v>
      </c>
      <c r="AU259" s="207" t="s">
        <v>83</v>
      </c>
      <c r="AV259" s="11" t="s">
        <v>83</v>
      </c>
      <c r="AW259" s="11" t="s">
        <v>37</v>
      </c>
      <c r="AX259" s="11" t="s">
        <v>22</v>
      </c>
      <c r="AY259" s="207" t="s">
        <v>131</v>
      </c>
    </row>
    <row r="260" spans="2:65" s="1" customFormat="1" ht="20.4" customHeight="1">
      <c r="B260" s="32"/>
      <c r="C260" s="180" t="s">
        <v>418</v>
      </c>
      <c r="D260" s="180" t="s">
        <v>133</v>
      </c>
      <c r="E260" s="181" t="s">
        <v>419</v>
      </c>
      <c r="F260" s="182" t="s">
        <v>420</v>
      </c>
      <c r="G260" s="183" t="s">
        <v>242</v>
      </c>
      <c r="H260" s="184">
        <v>6.76</v>
      </c>
      <c r="I260" s="185"/>
      <c r="J260" s="186">
        <f>ROUND(I260*H260,2)</f>
        <v>0</v>
      </c>
      <c r="K260" s="182" t="s">
        <v>137</v>
      </c>
      <c r="L260" s="52"/>
      <c r="M260" s="187" t="s">
        <v>20</v>
      </c>
      <c r="N260" s="188" t="s">
        <v>45</v>
      </c>
      <c r="O260" s="33"/>
      <c r="P260" s="189">
        <f>O260*H260</f>
        <v>0</v>
      </c>
      <c r="Q260" s="189">
        <v>0.00158</v>
      </c>
      <c r="R260" s="189">
        <f>Q260*H260</f>
        <v>0.010680799999999999</v>
      </c>
      <c r="S260" s="189">
        <v>0</v>
      </c>
      <c r="T260" s="190">
        <f>S260*H260</f>
        <v>0</v>
      </c>
      <c r="AR260" s="15" t="s">
        <v>138</v>
      </c>
      <c r="AT260" s="15" t="s">
        <v>133</v>
      </c>
      <c r="AU260" s="15" t="s">
        <v>83</v>
      </c>
      <c r="AY260" s="15" t="s">
        <v>131</v>
      </c>
      <c r="BE260" s="191">
        <f>IF(N260="základní",J260,0)</f>
        <v>0</v>
      </c>
      <c r="BF260" s="191">
        <f>IF(N260="snížená",J260,0)</f>
        <v>0</v>
      </c>
      <c r="BG260" s="191">
        <f>IF(N260="zákl. přenesená",J260,0)</f>
        <v>0</v>
      </c>
      <c r="BH260" s="191">
        <f>IF(N260="sníž. přenesená",J260,0)</f>
        <v>0</v>
      </c>
      <c r="BI260" s="191">
        <f>IF(N260="nulová",J260,0)</f>
        <v>0</v>
      </c>
      <c r="BJ260" s="15" t="s">
        <v>22</v>
      </c>
      <c r="BK260" s="191">
        <f>ROUND(I260*H260,2)</f>
        <v>0</v>
      </c>
      <c r="BL260" s="15" t="s">
        <v>138</v>
      </c>
      <c r="BM260" s="15" t="s">
        <v>421</v>
      </c>
    </row>
    <row r="261" spans="2:47" s="1" customFormat="1" ht="12">
      <c r="B261" s="32"/>
      <c r="C261" s="54"/>
      <c r="D261" s="194" t="s">
        <v>140</v>
      </c>
      <c r="E261" s="54"/>
      <c r="F261" s="222" t="s">
        <v>422</v>
      </c>
      <c r="G261" s="54"/>
      <c r="H261" s="54"/>
      <c r="I261" s="150"/>
      <c r="J261" s="54"/>
      <c r="K261" s="54"/>
      <c r="L261" s="52"/>
      <c r="M261" s="69"/>
      <c r="N261" s="33"/>
      <c r="O261" s="33"/>
      <c r="P261" s="33"/>
      <c r="Q261" s="33"/>
      <c r="R261" s="33"/>
      <c r="S261" s="33"/>
      <c r="T261" s="70"/>
      <c r="AT261" s="15" t="s">
        <v>140</v>
      </c>
      <c r="AU261" s="15" t="s">
        <v>83</v>
      </c>
    </row>
    <row r="262" spans="2:65" s="1" customFormat="1" ht="20.4" customHeight="1">
      <c r="B262" s="32"/>
      <c r="C262" s="180" t="s">
        <v>423</v>
      </c>
      <c r="D262" s="180" t="s">
        <v>133</v>
      </c>
      <c r="E262" s="181" t="s">
        <v>424</v>
      </c>
      <c r="F262" s="182" t="s">
        <v>425</v>
      </c>
      <c r="G262" s="183" t="s">
        <v>242</v>
      </c>
      <c r="H262" s="184">
        <v>6.76</v>
      </c>
      <c r="I262" s="185"/>
      <c r="J262" s="186">
        <f>ROUND(I262*H262,2)</f>
        <v>0</v>
      </c>
      <c r="K262" s="182" t="s">
        <v>137</v>
      </c>
      <c r="L262" s="52"/>
      <c r="M262" s="187" t="s">
        <v>20</v>
      </c>
      <c r="N262" s="188" t="s">
        <v>45</v>
      </c>
      <c r="O262" s="33"/>
      <c r="P262" s="189">
        <f>O262*H262</f>
        <v>0</v>
      </c>
      <c r="Q262" s="189">
        <v>0</v>
      </c>
      <c r="R262" s="189">
        <f>Q262*H262</f>
        <v>0</v>
      </c>
      <c r="S262" s="189">
        <v>0</v>
      </c>
      <c r="T262" s="190">
        <f>S262*H262</f>
        <v>0</v>
      </c>
      <c r="AR262" s="15" t="s">
        <v>138</v>
      </c>
      <c r="AT262" s="15" t="s">
        <v>133</v>
      </c>
      <c r="AU262" s="15" t="s">
        <v>83</v>
      </c>
      <c r="AY262" s="15" t="s">
        <v>131</v>
      </c>
      <c r="BE262" s="191">
        <f>IF(N262="základní",J262,0)</f>
        <v>0</v>
      </c>
      <c r="BF262" s="191">
        <f>IF(N262="snížená",J262,0)</f>
        <v>0</v>
      </c>
      <c r="BG262" s="191">
        <f>IF(N262="zákl. přenesená",J262,0)</f>
        <v>0</v>
      </c>
      <c r="BH262" s="191">
        <f>IF(N262="sníž. přenesená",J262,0)</f>
        <v>0</v>
      </c>
      <c r="BI262" s="191">
        <f>IF(N262="nulová",J262,0)</f>
        <v>0</v>
      </c>
      <c r="BJ262" s="15" t="s">
        <v>22</v>
      </c>
      <c r="BK262" s="191">
        <f>ROUND(I262*H262,2)</f>
        <v>0</v>
      </c>
      <c r="BL262" s="15" t="s">
        <v>138</v>
      </c>
      <c r="BM262" s="15" t="s">
        <v>426</v>
      </c>
    </row>
    <row r="263" spans="2:47" s="1" customFormat="1" ht="24">
      <c r="B263" s="32"/>
      <c r="C263" s="54"/>
      <c r="D263" s="192" t="s">
        <v>140</v>
      </c>
      <c r="E263" s="54"/>
      <c r="F263" s="193" t="s">
        <v>427</v>
      </c>
      <c r="G263" s="54"/>
      <c r="H263" s="54"/>
      <c r="I263" s="150"/>
      <c r="J263" s="54"/>
      <c r="K263" s="54"/>
      <c r="L263" s="52"/>
      <c r="M263" s="69"/>
      <c r="N263" s="33"/>
      <c r="O263" s="33"/>
      <c r="P263" s="33"/>
      <c r="Q263" s="33"/>
      <c r="R263" s="33"/>
      <c r="S263" s="33"/>
      <c r="T263" s="70"/>
      <c r="AT263" s="15" t="s">
        <v>140</v>
      </c>
      <c r="AU263" s="15" t="s">
        <v>83</v>
      </c>
    </row>
    <row r="264" spans="2:63" s="10" customFormat="1" ht="29.85" customHeight="1">
      <c r="B264" s="163"/>
      <c r="C264" s="164"/>
      <c r="D264" s="177" t="s">
        <v>73</v>
      </c>
      <c r="E264" s="178" t="s">
        <v>428</v>
      </c>
      <c r="F264" s="178" t="s">
        <v>429</v>
      </c>
      <c r="G264" s="164"/>
      <c r="H264" s="164"/>
      <c r="I264" s="167"/>
      <c r="J264" s="179">
        <f>BK264</f>
        <v>0</v>
      </c>
      <c r="K264" s="164"/>
      <c r="L264" s="169"/>
      <c r="M264" s="170"/>
      <c r="N264" s="171"/>
      <c r="O264" s="171"/>
      <c r="P264" s="172">
        <f>SUM(P265:P283)</f>
        <v>0</v>
      </c>
      <c r="Q264" s="171"/>
      <c r="R264" s="172">
        <f>SUM(R265:R283)</f>
        <v>0</v>
      </c>
      <c r="S264" s="171"/>
      <c r="T264" s="173">
        <f>SUM(T265:T283)</f>
        <v>0</v>
      </c>
      <c r="AR264" s="174" t="s">
        <v>22</v>
      </c>
      <c r="AT264" s="175" t="s">
        <v>73</v>
      </c>
      <c r="AU264" s="175" t="s">
        <v>22</v>
      </c>
      <c r="AY264" s="174" t="s">
        <v>131</v>
      </c>
      <c r="BK264" s="176">
        <f>SUM(BK265:BK283)</f>
        <v>0</v>
      </c>
    </row>
    <row r="265" spans="2:65" s="1" customFormat="1" ht="20.4" customHeight="1">
      <c r="B265" s="32"/>
      <c r="C265" s="180" t="s">
        <v>430</v>
      </c>
      <c r="D265" s="180" t="s">
        <v>133</v>
      </c>
      <c r="E265" s="181" t="s">
        <v>431</v>
      </c>
      <c r="F265" s="182" t="s">
        <v>432</v>
      </c>
      <c r="G265" s="183" t="s">
        <v>213</v>
      </c>
      <c r="H265" s="184">
        <v>87.358</v>
      </c>
      <c r="I265" s="185"/>
      <c r="J265" s="186">
        <f>ROUND(I265*H265,2)</f>
        <v>0</v>
      </c>
      <c r="K265" s="182" t="s">
        <v>20</v>
      </c>
      <c r="L265" s="52"/>
      <c r="M265" s="187" t="s">
        <v>20</v>
      </c>
      <c r="N265" s="188" t="s">
        <v>45</v>
      </c>
      <c r="O265" s="33"/>
      <c r="P265" s="189">
        <f>O265*H265</f>
        <v>0</v>
      </c>
      <c r="Q265" s="189">
        <v>0</v>
      </c>
      <c r="R265" s="189">
        <f>Q265*H265</f>
        <v>0</v>
      </c>
      <c r="S265" s="189">
        <v>0</v>
      </c>
      <c r="T265" s="190">
        <f>S265*H265</f>
        <v>0</v>
      </c>
      <c r="AR265" s="15" t="s">
        <v>138</v>
      </c>
      <c r="AT265" s="15" t="s">
        <v>133</v>
      </c>
      <c r="AU265" s="15" t="s">
        <v>83</v>
      </c>
      <c r="AY265" s="15" t="s">
        <v>131</v>
      </c>
      <c r="BE265" s="191">
        <f>IF(N265="základní",J265,0)</f>
        <v>0</v>
      </c>
      <c r="BF265" s="191">
        <f>IF(N265="snížená",J265,0)</f>
        <v>0</v>
      </c>
      <c r="BG265" s="191">
        <f>IF(N265="zákl. přenesená",J265,0)</f>
        <v>0</v>
      </c>
      <c r="BH265" s="191">
        <f>IF(N265="sníž. přenesená",J265,0)</f>
        <v>0</v>
      </c>
      <c r="BI265" s="191">
        <f>IF(N265="nulová",J265,0)</f>
        <v>0</v>
      </c>
      <c r="BJ265" s="15" t="s">
        <v>22</v>
      </c>
      <c r="BK265" s="191">
        <f>ROUND(I265*H265,2)</f>
        <v>0</v>
      </c>
      <c r="BL265" s="15" t="s">
        <v>138</v>
      </c>
      <c r="BM265" s="15" t="s">
        <v>433</v>
      </c>
    </row>
    <row r="266" spans="2:47" s="1" customFormat="1" ht="12">
      <c r="B266" s="32"/>
      <c r="C266" s="54"/>
      <c r="D266" s="192" t="s">
        <v>140</v>
      </c>
      <c r="E266" s="54"/>
      <c r="F266" s="193" t="s">
        <v>434</v>
      </c>
      <c r="G266" s="54"/>
      <c r="H266" s="54"/>
      <c r="I266" s="150"/>
      <c r="J266" s="54"/>
      <c r="K266" s="54"/>
      <c r="L266" s="52"/>
      <c r="M266" s="69"/>
      <c r="N266" s="33"/>
      <c r="O266" s="33"/>
      <c r="P266" s="33"/>
      <c r="Q266" s="33"/>
      <c r="R266" s="33"/>
      <c r="S266" s="33"/>
      <c r="T266" s="70"/>
      <c r="AT266" s="15" t="s">
        <v>140</v>
      </c>
      <c r="AU266" s="15" t="s">
        <v>83</v>
      </c>
    </row>
    <row r="267" spans="2:47" s="1" customFormat="1" ht="72">
      <c r="B267" s="32"/>
      <c r="C267" s="54"/>
      <c r="D267" s="192" t="s">
        <v>142</v>
      </c>
      <c r="E267" s="54"/>
      <c r="F267" s="196" t="s">
        <v>435</v>
      </c>
      <c r="G267" s="54"/>
      <c r="H267" s="54"/>
      <c r="I267" s="150"/>
      <c r="J267" s="54"/>
      <c r="K267" s="54"/>
      <c r="L267" s="52"/>
      <c r="M267" s="69"/>
      <c r="N267" s="33"/>
      <c r="O267" s="33"/>
      <c r="P267" s="33"/>
      <c r="Q267" s="33"/>
      <c r="R267" s="33"/>
      <c r="S267" s="33"/>
      <c r="T267" s="70"/>
      <c r="AT267" s="15" t="s">
        <v>142</v>
      </c>
      <c r="AU267" s="15" t="s">
        <v>83</v>
      </c>
    </row>
    <row r="268" spans="2:51" s="11" customFormat="1" ht="12">
      <c r="B268" s="197"/>
      <c r="C268" s="198"/>
      <c r="D268" s="194" t="s">
        <v>157</v>
      </c>
      <c r="E268" s="199" t="s">
        <v>20</v>
      </c>
      <c r="F268" s="200" t="s">
        <v>436</v>
      </c>
      <c r="G268" s="198"/>
      <c r="H268" s="201">
        <v>87.358</v>
      </c>
      <c r="I268" s="202"/>
      <c r="J268" s="198"/>
      <c r="K268" s="198"/>
      <c r="L268" s="203"/>
      <c r="M268" s="204"/>
      <c r="N268" s="205"/>
      <c r="O268" s="205"/>
      <c r="P268" s="205"/>
      <c r="Q268" s="205"/>
      <c r="R268" s="205"/>
      <c r="S268" s="205"/>
      <c r="T268" s="206"/>
      <c r="AT268" s="207" t="s">
        <v>157</v>
      </c>
      <c r="AU268" s="207" t="s">
        <v>83</v>
      </c>
      <c r="AV268" s="11" t="s">
        <v>83</v>
      </c>
      <c r="AW268" s="11" t="s">
        <v>37</v>
      </c>
      <c r="AX268" s="11" t="s">
        <v>22</v>
      </c>
      <c r="AY268" s="207" t="s">
        <v>131</v>
      </c>
    </row>
    <row r="269" spans="2:65" s="1" customFormat="1" ht="20.4" customHeight="1">
      <c r="B269" s="32"/>
      <c r="C269" s="180" t="s">
        <v>437</v>
      </c>
      <c r="D269" s="180" t="s">
        <v>133</v>
      </c>
      <c r="E269" s="181" t="s">
        <v>438</v>
      </c>
      <c r="F269" s="182" t="s">
        <v>439</v>
      </c>
      <c r="G269" s="183" t="s">
        <v>213</v>
      </c>
      <c r="H269" s="184">
        <v>0.386</v>
      </c>
      <c r="I269" s="185"/>
      <c r="J269" s="186">
        <f>ROUND(I269*H269,2)</f>
        <v>0</v>
      </c>
      <c r="K269" s="182" t="s">
        <v>137</v>
      </c>
      <c r="L269" s="52"/>
      <c r="M269" s="187" t="s">
        <v>20</v>
      </c>
      <c r="N269" s="188" t="s">
        <v>45</v>
      </c>
      <c r="O269" s="33"/>
      <c r="P269" s="189">
        <f>O269*H269</f>
        <v>0</v>
      </c>
      <c r="Q269" s="189">
        <v>0</v>
      </c>
      <c r="R269" s="189">
        <f>Q269*H269</f>
        <v>0</v>
      </c>
      <c r="S269" s="189">
        <v>0</v>
      </c>
      <c r="T269" s="190">
        <f>S269*H269</f>
        <v>0</v>
      </c>
      <c r="AR269" s="15" t="s">
        <v>138</v>
      </c>
      <c r="AT269" s="15" t="s">
        <v>133</v>
      </c>
      <c r="AU269" s="15" t="s">
        <v>83</v>
      </c>
      <c r="AY269" s="15" t="s">
        <v>131</v>
      </c>
      <c r="BE269" s="191">
        <f>IF(N269="základní",J269,0)</f>
        <v>0</v>
      </c>
      <c r="BF269" s="191">
        <f>IF(N269="snížená",J269,0)</f>
        <v>0</v>
      </c>
      <c r="BG269" s="191">
        <f>IF(N269="zákl. přenesená",J269,0)</f>
        <v>0</v>
      </c>
      <c r="BH269" s="191">
        <f>IF(N269="sníž. přenesená",J269,0)</f>
        <v>0</v>
      </c>
      <c r="BI269" s="191">
        <f>IF(N269="nulová",J269,0)</f>
        <v>0</v>
      </c>
      <c r="BJ269" s="15" t="s">
        <v>22</v>
      </c>
      <c r="BK269" s="191">
        <f>ROUND(I269*H269,2)</f>
        <v>0</v>
      </c>
      <c r="BL269" s="15" t="s">
        <v>138</v>
      </c>
      <c r="BM269" s="15" t="s">
        <v>440</v>
      </c>
    </row>
    <row r="270" spans="2:47" s="1" customFormat="1" ht="12">
      <c r="B270" s="32"/>
      <c r="C270" s="54"/>
      <c r="D270" s="192" t="s">
        <v>140</v>
      </c>
      <c r="E270" s="54"/>
      <c r="F270" s="193" t="s">
        <v>441</v>
      </c>
      <c r="G270" s="54"/>
      <c r="H270" s="54"/>
      <c r="I270" s="150"/>
      <c r="J270" s="54"/>
      <c r="K270" s="54"/>
      <c r="L270" s="52"/>
      <c r="M270" s="69"/>
      <c r="N270" s="33"/>
      <c r="O270" s="33"/>
      <c r="P270" s="33"/>
      <c r="Q270" s="33"/>
      <c r="R270" s="33"/>
      <c r="S270" s="33"/>
      <c r="T270" s="70"/>
      <c r="AT270" s="15" t="s">
        <v>140</v>
      </c>
      <c r="AU270" s="15" t="s">
        <v>83</v>
      </c>
    </row>
    <row r="271" spans="2:47" s="1" customFormat="1" ht="72">
      <c r="B271" s="32"/>
      <c r="C271" s="54"/>
      <c r="D271" s="192" t="s">
        <v>142</v>
      </c>
      <c r="E271" s="54"/>
      <c r="F271" s="196" t="s">
        <v>435</v>
      </c>
      <c r="G271" s="54"/>
      <c r="H271" s="54"/>
      <c r="I271" s="150"/>
      <c r="J271" s="54"/>
      <c r="K271" s="54"/>
      <c r="L271" s="52"/>
      <c r="M271" s="69"/>
      <c r="N271" s="33"/>
      <c r="O271" s="33"/>
      <c r="P271" s="33"/>
      <c r="Q271" s="33"/>
      <c r="R271" s="33"/>
      <c r="S271" s="33"/>
      <c r="T271" s="70"/>
      <c r="AT271" s="15" t="s">
        <v>142</v>
      </c>
      <c r="AU271" s="15" t="s">
        <v>83</v>
      </c>
    </row>
    <row r="272" spans="2:51" s="11" customFormat="1" ht="12">
      <c r="B272" s="197"/>
      <c r="C272" s="198"/>
      <c r="D272" s="194" t="s">
        <v>157</v>
      </c>
      <c r="E272" s="199" t="s">
        <v>20</v>
      </c>
      <c r="F272" s="200" t="s">
        <v>442</v>
      </c>
      <c r="G272" s="198"/>
      <c r="H272" s="201">
        <v>0.386</v>
      </c>
      <c r="I272" s="202"/>
      <c r="J272" s="198"/>
      <c r="K272" s="198"/>
      <c r="L272" s="203"/>
      <c r="M272" s="204"/>
      <c r="N272" s="205"/>
      <c r="O272" s="205"/>
      <c r="P272" s="205"/>
      <c r="Q272" s="205"/>
      <c r="R272" s="205"/>
      <c r="S272" s="205"/>
      <c r="T272" s="206"/>
      <c r="AT272" s="207" t="s">
        <v>157</v>
      </c>
      <c r="AU272" s="207" t="s">
        <v>83</v>
      </c>
      <c r="AV272" s="11" t="s">
        <v>83</v>
      </c>
      <c r="AW272" s="11" t="s">
        <v>37</v>
      </c>
      <c r="AX272" s="11" t="s">
        <v>22</v>
      </c>
      <c r="AY272" s="207" t="s">
        <v>131</v>
      </c>
    </row>
    <row r="273" spans="2:65" s="1" customFormat="1" ht="20.4" customHeight="1">
      <c r="B273" s="32"/>
      <c r="C273" s="180" t="s">
        <v>443</v>
      </c>
      <c r="D273" s="180" t="s">
        <v>133</v>
      </c>
      <c r="E273" s="181" t="s">
        <v>444</v>
      </c>
      <c r="F273" s="182" t="s">
        <v>445</v>
      </c>
      <c r="G273" s="183" t="s">
        <v>213</v>
      </c>
      <c r="H273" s="184">
        <v>7.155</v>
      </c>
      <c r="I273" s="185"/>
      <c r="J273" s="186">
        <f>ROUND(I273*H273,2)</f>
        <v>0</v>
      </c>
      <c r="K273" s="182" t="s">
        <v>20</v>
      </c>
      <c r="L273" s="52"/>
      <c r="M273" s="187" t="s">
        <v>20</v>
      </c>
      <c r="N273" s="188" t="s">
        <v>45</v>
      </c>
      <c r="O273" s="33"/>
      <c r="P273" s="189">
        <f>O273*H273</f>
        <v>0</v>
      </c>
      <c r="Q273" s="189">
        <v>0</v>
      </c>
      <c r="R273" s="189">
        <f>Q273*H273</f>
        <v>0</v>
      </c>
      <c r="S273" s="189">
        <v>0</v>
      </c>
      <c r="T273" s="190">
        <f>S273*H273</f>
        <v>0</v>
      </c>
      <c r="AR273" s="15" t="s">
        <v>138</v>
      </c>
      <c r="AT273" s="15" t="s">
        <v>133</v>
      </c>
      <c r="AU273" s="15" t="s">
        <v>83</v>
      </c>
      <c r="AY273" s="15" t="s">
        <v>131</v>
      </c>
      <c r="BE273" s="191">
        <f>IF(N273="základní",J273,0)</f>
        <v>0</v>
      </c>
      <c r="BF273" s="191">
        <f>IF(N273="snížená",J273,0)</f>
        <v>0</v>
      </c>
      <c r="BG273" s="191">
        <f>IF(N273="zákl. přenesená",J273,0)</f>
        <v>0</v>
      </c>
      <c r="BH273" s="191">
        <f>IF(N273="sníž. přenesená",J273,0)</f>
        <v>0</v>
      </c>
      <c r="BI273" s="191">
        <f>IF(N273="nulová",J273,0)</f>
        <v>0</v>
      </c>
      <c r="BJ273" s="15" t="s">
        <v>22</v>
      </c>
      <c r="BK273" s="191">
        <f>ROUND(I273*H273,2)</f>
        <v>0</v>
      </c>
      <c r="BL273" s="15" t="s">
        <v>138</v>
      </c>
      <c r="BM273" s="15" t="s">
        <v>446</v>
      </c>
    </row>
    <row r="274" spans="2:47" s="1" customFormat="1" ht="12">
      <c r="B274" s="32"/>
      <c r="C274" s="54"/>
      <c r="D274" s="192" t="s">
        <v>140</v>
      </c>
      <c r="E274" s="54"/>
      <c r="F274" s="193" t="s">
        <v>447</v>
      </c>
      <c r="G274" s="54"/>
      <c r="H274" s="54"/>
      <c r="I274" s="150"/>
      <c r="J274" s="54"/>
      <c r="K274" s="54"/>
      <c r="L274" s="52"/>
      <c r="M274" s="69"/>
      <c r="N274" s="33"/>
      <c r="O274" s="33"/>
      <c r="P274" s="33"/>
      <c r="Q274" s="33"/>
      <c r="R274" s="33"/>
      <c r="S274" s="33"/>
      <c r="T274" s="70"/>
      <c r="AT274" s="15" t="s">
        <v>140</v>
      </c>
      <c r="AU274" s="15" t="s">
        <v>83</v>
      </c>
    </row>
    <row r="275" spans="2:47" s="1" customFormat="1" ht="84">
      <c r="B275" s="32"/>
      <c r="C275" s="54"/>
      <c r="D275" s="192" t="s">
        <v>142</v>
      </c>
      <c r="E275" s="54"/>
      <c r="F275" s="196" t="s">
        <v>448</v>
      </c>
      <c r="G275" s="54"/>
      <c r="H275" s="54"/>
      <c r="I275" s="150"/>
      <c r="J275" s="54"/>
      <c r="K275" s="54"/>
      <c r="L275" s="52"/>
      <c r="M275" s="69"/>
      <c r="N275" s="33"/>
      <c r="O275" s="33"/>
      <c r="P275" s="33"/>
      <c r="Q275" s="33"/>
      <c r="R275" s="33"/>
      <c r="S275" s="33"/>
      <c r="T275" s="70"/>
      <c r="AT275" s="15" t="s">
        <v>142</v>
      </c>
      <c r="AU275" s="15" t="s">
        <v>83</v>
      </c>
    </row>
    <row r="276" spans="2:51" s="11" customFormat="1" ht="12">
      <c r="B276" s="197"/>
      <c r="C276" s="198"/>
      <c r="D276" s="194" t="s">
        <v>157</v>
      </c>
      <c r="E276" s="199" t="s">
        <v>20</v>
      </c>
      <c r="F276" s="200" t="s">
        <v>449</v>
      </c>
      <c r="G276" s="198"/>
      <c r="H276" s="201">
        <v>7.155</v>
      </c>
      <c r="I276" s="202"/>
      <c r="J276" s="198"/>
      <c r="K276" s="198"/>
      <c r="L276" s="203"/>
      <c r="M276" s="204"/>
      <c r="N276" s="205"/>
      <c r="O276" s="205"/>
      <c r="P276" s="205"/>
      <c r="Q276" s="205"/>
      <c r="R276" s="205"/>
      <c r="S276" s="205"/>
      <c r="T276" s="206"/>
      <c r="AT276" s="207" t="s">
        <v>157</v>
      </c>
      <c r="AU276" s="207" t="s">
        <v>83</v>
      </c>
      <c r="AV276" s="11" t="s">
        <v>83</v>
      </c>
      <c r="AW276" s="11" t="s">
        <v>37</v>
      </c>
      <c r="AX276" s="11" t="s">
        <v>22</v>
      </c>
      <c r="AY276" s="207" t="s">
        <v>131</v>
      </c>
    </row>
    <row r="277" spans="2:65" s="1" customFormat="1" ht="20.4" customHeight="1">
      <c r="B277" s="32"/>
      <c r="C277" s="180" t="s">
        <v>450</v>
      </c>
      <c r="D277" s="180" t="s">
        <v>133</v>
      </c>
      <c r="E277" s="181" t="s">
        <v>451</v>
      </c>
      <c r="F277" s="182" t="s">
        <v>452</v>
      </c>
      <c r="G277" s="183" t="s">
        <v>213</v>
      </c>
      <c r="H277" s="184">
        <v>94.898</v>
      </c>
      <c r="I277" s="185"/>
      <c r="J277" s="186">
        <f>ROUND(I277*H277,2)</f>
        <v>0</v>
      </c>
      <c r="K277" s="182" t="s">
        <v>137</v>
      </c>
      <c r="L277" s="52"/>
      <c r="M277" s="187" t="s">
        <v>20</v>
      </c>
      <c r="N277" s="188" t="s">
        <v>45</v>
      </c>
      <c r="O277" s="33"/>
      <c r="P277" s="189">
        <f>O277*H277</f>
        <v>0</v>
      </c>
      <c r="Q277" s="189">
        <v>0</v>
      </c>
      <c r="R277" s="189">
        <f>Q277*H277</f>
        <v>0</v>
      </c>
      <c r="S277" s="189">
        <v>0</v>
      </c>
      <c r="T277" s="190">
        <f>S277*H277</f>
        <v>0</v>
      </c>
      <c r="AR277" s="15" t="s">
        <v>138</v>
      </c>
      <c r="AT277" s="15" t="s">
        <v>133</v>
      </c>
      <c r="AU277" s="15" t="s">
        <v>83</v>
      </c>
      <c r="AY277" s="15" t="s">
        <v>131</v>
      </c>
      <c r="BE277" s="191">
        <f>IF(N277="základní",J277,0)</f>
        <v>0</v>
      </c>
      <c r="BF277" s="191">
        <f>IF(N277="snížená",J277,0)</f>
        <v>0</v>
      </c>
      <c r="BG277" s="191">
        <f>IF(N277="zákl. přenesená",J277,0)</f>
        <v>0</v>
      </c>
      <c r="BH277" s="191">
        <f>IF(N277="sníž. přenesená",J277,0)</f>
        <v>0</v>
      </c>
      <c r="BI277" s="191">
        <f>IF(N277="nulová",J277,0)</f>
        <v>0</v>
      </c>
      <c r="BJ277" s="15" t="s">
        <v>22</v>
      </c>
      <c r="BK277" s="191">
        <f>ROUND(I277*H277,2)</f>
        <v>0</v>
      </c>
      <c r="BL277" s="15" t="s">
        <v>138</v>
      </c>
      <c r="BM277" s="15" t="s">
        <v>453</v>
      </c>
    </row>
    <row r="278" spans="2:47" s="1" customFormat="1" ht="24">
      <c r="B278" s="32"/>
      <c r="C278" s="54"/>
      <c r="D278" s="192" t="s">
        <v>140</v>
      </c>
      <c r="E278" s="54"/>
      <c r="F278" s="193" t="s">
        <v>454</v>
      </c>
      <c r="G278" s="54"/>
      <c r="H278" s="54"/>
      <c r="I278" s="150"/>
      <c r="J278" s="54"/>
      <c r="K278" s="54"/>
      <c r="L278" s="52"/>
      <c r="M278" s="69"/>
      <c r="N278" s="33"/>
      <c r="O278" s="33"/>
      <c r="P278" s="33"/>
      <c r="Q278" s="33"/>
      <c r="R278" s="33"/>
      <c r="S278" s="33"/>
      <c r="T278" s="70"/>
      <c r="AT278" s="15" t="s">
        <v>140</v>
      </c>
      <c r="AU278" s="15" t="s">
        <v>83</v>
      </c>
    </row>
    <row r="279" spans="2:47" s="1" customFormat="1" ht="192">
      <c r="B279" s="32"/>
      <c r="C279" s="54"/>
      <c r="D279" s="194" t="s">
        <v>142</v>
      </c>
      <c r="E279" s="54"/>
      <c r="F279" s="195" t="s">
        <v>455</v>
      </c>
      <c r="G279" s="54"/>
      <c r="H279" s="54"/>
      <c r="I279" s="150"/>
      <c r="J279" s="54"/>
      <c r="K279" s="54"/>
      <c r="L279" s="52"/>
      <c r="M279" s="69"/>
      <c r="N279" s="33"/>
      <c r="O279" s="33"/>
      <c r="P279" s="33"/>
      <c r="Q279" s="33"/>
      <c r="R279" s="33"/>
      <c r="S279" s="33"/>
      <c r="T279" s="70"/>
      <c r="AT279" s="15" t="s">
        <v>142</v>
      </c>
      <c r="AU279" s="15" t="s">
        <v>83</v>
      </c>
    </row>
    <row r="280" spans="2:65" s="1" customFormat="1" ht="20.4" customHeight="1">
      <c r="B280" s="32"/>
      <c r="C280" s="180" t="s">
        <v>456</v>
      </c>
      <c r="D280" s="180" t="s">
        <v>133</v>
      </c>
      <c r="E280" s="181" t="s">
        <v>457</v>
      </c>
      <c r="F280" s="182" t="s">
        <v>458</v>
      </c>
      <c r="G280" s="183" t="s">
        <v>213</v>
      </c>
      <c r="H280" s="184">
        <v>189.796</v>
      </c>
      <c r="I280" s="185"/>
      <c r="J280" s="186">
        <f>ROUND(I280*H280,2)</f>
        <v>0</v>
      </c>
      <c r="K280" s="182" t="s">
        <v>137</v>
      </c>
      <c r="L280" s="52"/>
      <c r="M280" s="187" t="s">
        <v>20</v>
      </c>
      <c r="N280" s="188" t="s">
        <v>45</v>
      </c>
      <c r="O280" s="33"/>
      <c r="P280" s="189">
        <f>O280*H280</f>
        <v>0</v>
      </c>
      <c r="Q280" s="189">
        <v>0</v>
      </c>
      <c r="R280" s="189">
        <f>Q280*H280</f>
        <v>0</v>
      </c>
      <c r="S280" s="189">
        <v>0</v>
      </c>
      <c r="T280" s="190">
        <f>S280*H280</f>
        <v>0</v>
      </c>
      <c r="AR280" s="15" t="s">
        <v>138</v>
      </c>
      <c r="AT280" s="15" t="s">
        <v>133</v>
      </c>
      <c r="AU280" s="15" t="s">
        <v>83</v>
      </c>
      <c r="AY280" s="15" t="s">
        <v>131</v>
      </c>
      <c r="BE280" s="191">
        <f>IF(N280="základní",J280,0)</f>
        <v>0</v>
      </c>
      <c r="BF280" s="191">
        <f>IF(N280="snížená",J280,0)</f>
        <v>0</v>
      </c>
      <c r="BG280" s="191">
        <f>IF(N280="zákl. přenesená",J280,0)</f>
        <v>0</v>
      </c>
      <c r="BH280" s="191">
        <f>IF(N280="sníž. přenesená",J280,0)</f>
        <v>0</v>
      </c>
      <c r="BI280" s="191">
        <f>IF(N280="nulová",J280,0)</f>
        <v>0</v>
      </c>
      <c r="BJ280" s="15" t="s">
        <v>22</v>
      </c>
      <c r="BK280" s="191">
        <f>ROUND(I280*H280,2)</f>
        <v>0</v>
      </c>
      <c r="BL280" s="15" t="s">
        <v>138</v>
      </c>
      <c r="BM280" s="15" t="s">
        <v>459</v>
      </c>
    </row>
    <row r="281" spans="2:47" s="1" customFormat="1" ht="36">
      <c r="B281" s="32"/>
      <c r="C281" s="54"/>
      <c r="D281" s="192" t="s">
        <v>140</v>
      </c>
      <c r="E281" s="54"/>
      <c r="F281" s="193" t="s">
        <v>460</v>
      </c>
      <c r="G281" s="54"/>
      <c r="H281" s="54"/>
      <c r="I281" s="150"/>
      <c r="J281" s="54"/>
      <c r="K281" s="54"/>
      <c r="L281" s="52"/>
      <c r="M281" s="69"/>
      <c r="N281" s="33"/>
      <c r="O281" s="33"/>
      <c r="P281" s="33"/>
      <c r="Q281" s="33"/>
      <c r="R281" s="33"/>
      <c r="S281" s="33"/>
      <c r="T281" s="70"/>
      <c r="AT281" s="15" t="s">
        <v>140</v>
      </c>
      <c r="AU281" s="15" t="s">
        <v>83</v>
      </c>
    </row>
    <row r="282" spans="2:47" s="1" customFormat="1" ht="192">
      <c r="B282" s="32"/>
      <c r="C282" s="54"/>
      <c r="D282" s="192" t="s">
        <v>142</v>
      </c>
      <c r="E282" s="54"/>
      <c r="F282" s="196" t="s">
        <v>455</v>
      </c>
      <c r="G282" s="54"/>
      <c r="H282" s="54"/>
      <c r="I282" s="150"/>
      <c r="J282" s="54"/>
      <c r="K282" s="54"/>
      <c r="L282" s="52"/>
      <c r="M282" s="69"/>
      <c r="N282" s="33"/>
      <c r="O282" s="33"/>
      <c r="P282" s="33"/>
      <c r="Q282" s="33"/>
      <c r="R282" s="33"/>
      <c r="S282" s="33"/>
      <c r="T282" s="70"/>
      <c r="AT282" s="15" t="s">
        <v>142</v>
      </c>
      <c r="AU282" s="15" t="s">
        <v>83</v>
      </c>
    </row>
    <row r="283" spans="2:51" s="11" customFormat="1" ht="12">
      <c r="B283" s="197"/>
      <c r="C283" s="198"/>
      <c r="D283" s="192" t="s">
        <v>157</v>
      </c>
      <c r="E283" s="208" t="s">
        <v>20</v>
      </c>
      <c r="F283" s="209" t="s">
        <v>461</v>
      </c>
      <c r="G283" s="198"/>
      <c r="H283" s="210">
        <v>189.796</v>
      </c>
      <c r="I283" s="202"/>
      <c r="J283" s="198"/>
      <c r="K283" s="198"/>
      <c r="L283" s="203"/>
      <c r="M283" s="204"/>
      <c r="N283" s="205"/>
      <c r="O283" s="205"/>
      <c r="P283" s="205"/>
      <c r="Q283" s="205"/>
      <c r="R283" s="205"/>
      <c r="S283" s="205"/>
      <c r="T283" s="206"/>
      <c r="AT283" s="207" t="s">
        <v>157</v>
      </c>
      <c r="AU283" s="207" t="s">
        <v>83</v>
      </c>
      <c r="AV283" s="11" t="s">
        <v>83</v>
      </c>
      <c r="AW283" s="11" t="s">
        <v>37</v>
      </c>
      <c r="AX283" s="11" t="s">
        <v>22</v>
      </c>
      <c r="AY283" s="207" t="s">
        <v>131</v>
      </c>
    </row>
    <row r="284" spans="2:63" s="10" customFormat="1" ht="29.85" customHeight="1">
      <c r="B284" s="163"/>
      <c r="C284" s="164"/>
      <c r="D284" s="177" t="s">
        <v>73</v>
      </c>
      <c r="E284" s="178" t="s">
        <v>462</v>
      </c>
      <c r="F284" s="178" t="s">
        <v>463</v>
      </c>
      <c r="G284" s="164"/>
      <c r="H284" s="164"/>
      <c r="I284" s="167"/>
      <c r="J284" s="179">
        <f>BK284</f>
        <v>0</v>
      </c>
      <c r="K284" s="164"/>
      <c r="L284" s="169"/>
      <c r="M284" s="170"/>
      <c r="N284" s="171"/>
      <c r="O284" s="171"/>
      <c r="P284" s="172">
        <f>SUM(P285:P287)</f>
        <v>0</v>
      </c>
      <c r="Q284" s="171"/>
      <c r="R284" s="172">
        <f>SUM(R285:R287)</f>
        <v>0</v>
      </c>
      <c r="S284" s="171"/>
      <c r="T284" s="173">
        <f>SUM(T285:T287)</f>
        <v>0</v>
      </c>
      <c r="AR284" s="174" t="s">
        <v>22</v>
      </c>
      <c r="AT284" s="175" t="s">
        <v>73</v>
      </c>
      <c r="AU284" s="175" t="s">
        <v>22</v>
      </c>
      <c r="AY284" s="174" t="s">
        <v>131</v>
      </c>
      <c r="BK284" s="176">
        <f>SUM(BK285:BK287)</f>
        <v>0</v>
      </c>
    </row>
    <row r="285" spans="2:65" s="1" customFormat="1" ht="28.8" customHeight="1">
      <c r="B285" s="32"/>
      <c r="C285" s="180" t="s">
        <v>464</v>
      </c>
      <c r="D285" s="180" t="s">
        <v>133</v>
      </c>
      <c r="E285" s="181" t="s">
        <v>465</v>
      </c>
      <c r="F285" s="182" t="s">
        <v>466</v>
      </c>
      <c r="G285" s="183" t="s">
        <v>213</v>
      </c>
      <c r="H285" s="184">
        <v>222.711</v>
      </c>
      <c r="I285" s="185"/>
      <c r="J285" s="186">
        <f>ROUND(I285*H285,2)</f>
        <v>0</v>
      </c>
      <c r="K285" s="182" t="s">
        <v>137</v>
      </c>
      <c r="L285" s="52"/>
      <c r="M285" s="187" t="s">
        <v>20</v>
      </c>
      <c r="N285" s="188" t="s">
        <v>45</v>
      </c>
      <c r="O285" s="33"/>
      <c r="P285" s="189">
        <f>O285*H285</f>
        <v>0</v>
      </c>
      <c r="Q285" s="189">
        <v>0</v>
      </c>
      <c r="R285" s="189">
        <f>Q285*H285</f>
        <v>0</v>
      </c>
      <c r="S285" s="189">
        <v>0</v>
      </c>
      <c r="T285" s="190">
        <f>S285*H285</f>
        <v>0</v>
      </c>
      <c r="AR285" s="15" t="s">
        <v>138</v>
      </c>
      <c r="AT285" s="15" t="s">
        <v>133</v>
      </c>
      <c r="AU285" s="15" t="s">
        <v>83</v>
      </c>
      <c r="AY285" s="15" t="s">
        <v>131</v>
      </c>
      <c r="BE285" s="191">
        <f>IF(N285="základní",J285,0)</f>
        <v>0</v>
      </c>
      <c r="BF285" s="191">
        <f>IF(N285="snížená",J285,0)</f>
        <v>0</v>
      </c>
      <c r="BG285" s="191">
        <f>IF(N285="zákl. přenesená",J285,0)</f>
        <v>0</v>
      </c>
      <c r="BH285" s="191">
        <f>IF(N285="sníž. přenesená",J285,0)</f>
        <v>0</v>
      </c>
      <c r="BI285" s="191">
        <f>IF(N285="nulová",J285,0)</f>
        <v>0</v>
      </c>
      <c r="BJ285" s="15" t="s">
        <v>22</v>
      </c>
      <c r="BK285" s="191">
        <f>ROUND(I285*H285,2)</f>
        <v>0</v>
      </c>
      <c r="BL285" s="15" t="s">
        <v>138</v>
      </c>
      <c r="BM285" s="15" t="s">
        <v>467</v>
      </c>
    </row>
    <row r="286" spans="2:47" s="1" customFormat="1" ht="24">
      <c r="B286" s="32"/>
      <c r="C286" s="54"/>
      <c r="D286" s="192" t="s">
        <v>140</v>
      </c>
      <c r="E286" s="54"/>
      <c r="F286" s="193" t="s">
        <v>468</v>
      </c>
      <c r="G286" s="54"/>
      <c r="H286" s="54"/>
      <c r="I286" s="150"/>
      <c r="J286" s="54"/>
      <c r="K286" s="54"/>
      <c r="L286" s="52"/>
      <c r="M286" s="69"/>
      <c r="N286" s="33"/>
      <c r="O286" s="33"/>
      <c r="P286" s="33"/>
      <c r="Q286" s="33"/>
      <c r="R286" s="33"/>
      <c r="S286" s="33"/>
      <c r="T286" s="70"/>
      <c r="AT286" s="15" t="s">
        <v>140</v>
      </c>
      <c r="AU286" s="15" t="s">
        <v>83</v>
      </c>
    </row>
    <row r="287" spans="2:47" s="1" customFormat="1" ht="24">
      <c r="B287" s="32"/>
      <c r="C287" s="54"/>
      <c r="D287" s="192" t="s">
        <v>142</v>
      </c>
      <c r="E287" s="54"/>
      <c r="F287" s="196" t="s">
        <v>469</v>
      </c>
      <c r="G287" s="54"/>
      <c r="H287" s="54"/>
      <c r="I287" s="150"/>
      <c r="J287" s="54"/>
      <c r="K287" s="54"/>
      <c r="L287" s="52"/>
      <c r="M287" s="69"/>
      <c r="N287" s="33"/>
      <c r="O287" s="33"/>
      <c r="P287" s="33"/>
      <c r="Q287" s="33"/>
      <c r="R287" s="33"/>
      <c r="S287" s="33"/>
      <c r="T287" s="70"/>
      <c r="AT287" s="15" t="s">
        <v>142</v>
      </c>
      <c r="AU287" s="15" t="s">
        <v>83</v>
      </c>
    </row>
    <row r="288" spans="2:63" s="10" customFormat="1" ht="37.35" customHeight="1">
      <c r="B288" s="163"/>
      <c r="C288" s="164"/>
      <c r="D288" s="165" t="s">
        <v>73</v>
      </c>
      <c r="E288" s="166" t="s">
        <v>470</v>
      </c>
      <c r="F288" s="166" t="s">
        <v>471</v>
      </c>
      <c r="G288" s="164"/>
      <c r="H288" s="164"/>
      <c r="I288" s="167"/>
      <c r="J288" s="168">
        <f>BK288</f>
        <v>0</v>
      </c>
      <c r="K288" s="164"/>
      <c r="L288" s="169"/>
      <c r="M288" s="170"/>
      <c r="N288" s="171"/>
      <c r="O288" s="171"/>
      <c r="P288" s="172">
        <f>P289+P330</f>
        <v>0</v>
      </c>
      <c r="Q288" s="171"/>
      <c r="R288" s="172">
        <f>R289+R330</f>
        <v>0.7137165199999999</v>
      </c>
      <c r="S288" s="171"/>
      <c r="T288" s="173">
        <f>T289+T330</f>
        <v>0</v>
      </c>
      <c r="AR288" s="174" t="s">
        <v>83</v>
      </c>
      <c r="AT288" s="175" t="s">
        <v>73</v>
      </c>
      <c r="AU288" s="175" t="s">
        <v>74</v>
      </c>
      <c r="AY288" s="174" t="s">
        <v>131</v>
      </c>
      <c r="BK288" s="176">
        <f>BK289+BK330</f>
        <v>0</v>
      </c>
    </row>
    <row r="289" spans="2:63" s="10" customFormat="1" ht="19.95" customHeight="1">
      <c r="B289" s="163"/>
      <c r="C289" s="164"/>
      <c r="D289" s="177" t="s">
        <v>73</v>
      </c>
      <c r="E289" s="178" t="s">
        <v>472</v>
      </c>
      <c r="F289" s="178" t="s">
        <v>473</v>
      </c>
      <c r="G289" s="164"/>
      <c r="H289" s="164"/>
      <c r="I289" s="167"/>
      <c r="J289" s="179">
        <f>BK289</f>
        <v>0</v>
      </c>
      <c r="K289" s="164"/>
      <c r="L289" s="169"/>
      <c r="M289" s="170"/>
      <c r="N289" s="171"/>
      <c r="O289" s="171"/>
      <c r="P289" s="172">
        <f>SUM(P290:P329)</f>
        <v>0</v>
      </c>
      <c r="Q289" s="171"/>
      <c r="R289" s="172">
        <f>SUM(R290:R329)</f>
        <v>0.7110909999999998</v>
      </c>
      <c r="S289" s="171"/>
      <c r="T289" s="173">
        <f>SUM(T290:T329)</f>
        <v>0</v>
      </c>
      <c r="AR289" s="174" t="s">
        <v>83</v>
      </c>
      <c r="AT289" s="175" t="s">
        <v>73</v>
      </c>
      <c r="AU289" s="175" t="s">
        <v>22</v>
      </c>
      <c r="AY289" s="174" t="s">
        <v>131</v>
      </c>
      <c r="BK289" s="176">
        <f>SUM(BK290:BK329)</f>
        <v>0</v>
      </c>
    </row>
    <row r="290" spans="2:65" s="1" customFormat="1" ht="20.4" customHeight="1">
      <c r="B290" s="32"/>
      <c r="C290" s="180" t="s">
        <v>474</v>
      </c>
      <c r="D290" s="180" t="s">
        <v>133</v>
      </c>
      <c r="E290" s="181" t="s">
        <v>475</v>
      </c>
      <c r="F290" s="182" t="s">
        <v>476</v>
      </c>
      <c r="G290" s="183" t="s">
        <v>477</v>
      </c>
      <c r="H290" s="184">
        <v>0.16</v>
      </c>
      <c r="I290" s="185"/>
      <c r="J290" s="186">
        <f>ROUND(I290*H290,2)</f>
        <v>0</v>
      </c>
      <c r="K290" s="182" t="s">
        <v>137</v>
      </c>
      <c r="L290" s="52"/>
      <c r="M290" s="187" t="s">
        <v>20</v>
      </c>
      <c r="N290" s="188" t="s">
        <v>45</v>
      </c>
      <c r="O290" s="33"/>
      <c r="P290" s="189">
        <f>O290*H290</f>
        <v>0</v>
      </c>
      <c r="Q290" s="189">
        <v>5E-05</v>
      </c>
      <c r="R290" s="189">
        <f>Q290*H290</f>
        <v>8.000000000000001E-06</v>
      </c>
      <c r="S290" s="189">
        <v>0</v>
      </c>
      <c r="T290" s="190">
        <f>S290*H290</f>
        <v>0</v>
      </c>
      <c r="AR290" s="15" t="s">
        <v>239</v>
      </c>
      <c r="AT290" s="15" t="s">
        <v>133</v>
      </c>
      <c r="AU290" s="15" t="s">
        <v>83</v>
      </c>
      <c r="AY290" s="15" t="s">
        <v>131</v>
      </c>
      <c r="BE290" s="191">
        <f>IF(N290="základní",J290,0)</f>
        <v>0</v>
      </c>
      <c r="BF290" s="191">
        <f>IF(N290="snížená",J290,0)</f>
        <v>0</v>
      </c>
      <c r="BG290" s="191">
        <f>IF(N290="zákl. přenesená",J290,0)</f>
        <v>0</v>
      </c>
      <c r="BH290" s="191">
        <f>IF(N290="sníž. přenesená",J290,0)</f>
        <v>0</v>
      </c>
      <c r="BI290" s="191">
        <f>IF(N290="nulová",J290,0)</f>
        <v>0</v>
      </c>
      <c r="BJ290" s="15" t="s">
        <v>22</v>
      </c>
      <c r="BK290" s="191">
        <f>ROUND(I290*H290,2)</f>
        <v>0</v>
      </c>
      <c r="BL290" s="15" t="s">
        <v>239</v>
      </c>
      <c r="BM290" s="15" t="s">
        <v>478</v>
      </c>
    </row>
    <row r="291" spans="2:47" s="1" customFormat="1" ht="24">
      <c r="B291" s="32"/>
      <c r="C291" s="54"/>
      <c r="D291" s="194" t="s">
        <v>140</v>
      </c>
      <c r="E291" s="54"/>
      <c r="F291" s="222" t="s">
        <v>479</v>
      </c>
      <c r="G291" s="54"/>
      <c r="H291" s="54"/>
      <c r="I291" s="150"/>
      <c r="J291" s="54"/>
      <c r="K291" s="54"/>
      <c r="L291" s="52"/>
      <c r="M291" s="69"/>
      <c r="N291" s="33"/>
      <c r="O291" s="33"/>
      <c r="P291" s="33"/>
      <c r="Q291" s="33"/>
      <c r="R291" s="33"/>
      <c r="S291" s="33"/>
      <c r="T291" s="70"/>
      <c r="AT291" s="15" t="s">
        <v>140</v>
      </c>
      <c r="AU291" s="15" t="s">
        <v>83</v>
      </c>
    </row>
    <row r="292" spans="2:65" s="1" customFormat="1" ht="20.4" customHeight="1">
      <c r="B292" s="32"/>
      <c r="C292" s="212" t="s">
        <v>480</v>
      </c>
      <c r="D292" s="212" t="s">
        <v>337</v>
      </c>
      <c r="E292" s="213" t="s">
        <v>481</v>
      </c>
      <c r="F292" s="214" t="s">
        <v>482</v>
      </c>
      <c r="G292" s="215" t="s">
        <v>340</v>
      </c>
      <c r="H292" s="216">
        <v>5</v>
      </c>
      <c r="I292" s="217"/>
      <c r="J292" s="218">
        <f>ROUND(I292*H292,2)</f>
        <v>0</v>
      </c>
      <c r="K292" s="214" t="s">
        <v>137</v>
      </c>
      <c r="L292" s="219"/>
      <c r="M292" s="220" t="s">
        <v>20</v>
      </c>
      <c r="N292" s="221" t="s">
        <v>45</v>
      </c>
      <c r="O292" s="33"/>
      <c r="P292" s="189">
        <f>O292*H292</f>
        <v>0</v>
      </c>
      <c r="Q292" s="189">
        <v>0.032</v>
      </c>
      <c r="R292" s="189">
        <f>Q292*H292</f>
        <v>0.16</v>
      </c>
      <c r="S292" s="189">
        <v>0</v>
      </c>
      <c r="T292" s="190">
        <f>S292*H292</f>
        <v>0</v>
      </c>
      <c r="AR292" s="15" t="s">
        <v>357</v>
      </c>
      <c r="AT292" s="15" t="s">
        <v>337</v>
      </c>
      <c r="AU292" s="15" t="s">
        <v>83</v>
      </c>
      <c r="AY292" s="15" t="s">
        <v>131</v>
      </c>
      <c r="BE292" s="191">
        <f>IF(N292="základní",J292,0)</f>
        <v>0</v>
      </c>
      <c r="BF292" s="191">
        <f>IF(N292="snížená",J292,0)</f>
        <v>0</v>
      </c>
      <c r="BG292" s="191">
        <f>IF(N292="zákl. přenesená",J292,0)</f>
        <v>0</v>
      </c>
      <c r="BH292" s="191">
        <f>IF(N292="sníž. přenesená",J292,0)</f>
        <v>0</v>
      </c>
      <c r="BI292" s="191">
        <f>IF(N292="nulová",J292,0)</f>
        <v>0</v>
      </c>
      <c r="BJ292" s="15" t="s">
        <v>22</v>
      </c>
      <c r="BK292" s="191">
        <f>ROUND(I292*H292,2)</f>
        <v>0</v>
      </c>
      <c r="BL292" s="15" t="s">
        <v>239</v>
      </c>
      <c r="BM292" s="15" t="s">
        <v>483</v>
      </c>
    </row>
    <row r="293" spans="2:47" s="1" customFormat="1" ht="12">
      <c r="B293" s="32"/>
      <c r="C293" s="54"/>
      <c r="D293" s="194" t="s">
        <v>140</v>
      </c>
      <c r="E293" s="54"/>
      <c r="F293" s="222" t="s">
        <v>484</v>
      </c>
      <c r="G293" s="54"/>
      <c r="H293" s="54"/>
      <c r="I293" s="150"/>
      <c r="J293" s="54"/>
      <c r="K293" s="54"/>
      <c r="L293" s="52"/>
      <c r="M293" s="69"/>
      <c r="N293" s="33"/>
      <c r="O293" s="33"/>
      <c r="P293" s="33"/>
      <c r="Q293" s="33"/>
      <c r="R293" s="33"/>
      <c r="S293" s="33"/>
      <c r="T293" s="70"/>
      <c r="AT293" s="15" t="s">
        <v>140</v>
      </c>
      <c r="AU293" s="15" t="s">
        <v>83</v>
      </c>
    </row>
    <row r="294" spans="2:65" s="1" customFormat="1" ht="20.4" customHeight="1">
      <c r="B294" s="32"/>
      <c r="C294" s="180" t="s">
        <v>485</v>
      </c>
      <c r="D294" s="180" t="s">
        <v>133</v>
      </c>
      <c r="E294" s="181" t="s">
        <v>486</v>
      </c>
      <c r="F294" s="182" t="s">
        <v>487</v>
      </c>
      <c r="G294" s="183" t="s">
        <v>477</v>
      </c>
      <c r="H294" s="184">
        <v>19.05</v>
      </c>
      <c r="I294" s="185"/>
      <c r="J294" s="186">
        <f>ROUND(I294*H294,2)</f>
        <v>0</v>
      </c>
      <c r="K294" s="182" t="s">
        <v>137</v>
      </c>
      <c r="L294" s="52"/>
      <c r="M294" s="187" t="s">
        <v>20</v>
      </c>
      <c r="N294" s="188" t="s">
        <v>45</v>
      </c>
      <c r="O294" s="33"/>
      <c r="P294" s="189">
        <f>O294*H294</f>
        <v>0</v>
      </c>
      <c r="Q294" s="189">
        <v>6E-05</v>
      </c>
      <c r="R294" s="189">
        <f>Q294*H294</f>
        <v>0.0011430000000000001</v>
      </c>
      <c r="S294" s="189">
        <v>0</v>
      </c>
      <c r="T294" s="190">
        <f>S294*H294</f>
        <v>0</v>
      </c>
      <c r="AR294" s="15" t="s">
        <v>239</v>
      </c>
      <c r="AT294" s="15" t="s">
        <v>133</v>
      </c>
      <c r="AU294" s="15" t="s">
        <v>83</v>
      </c>
      <c r="AY294" s="15" t="s">
        <v>131</v>
      </c>
      <c r="BE294" s="191">
        <f>IF(N294="základní",J294,0)</f>
        <v>0</v>
      </c>
      <c r="BF294" s="191">
        <f>IF(N294="snížená",J294,0)</f>
        <v>0</v>
      </c>
      <c r="BG294" s="191">
        <f>IF(N294="zákl. přenesená",J294,0)</f>
        <v>0</v>
      </c>
      <c r="BH294" s="191">
        <f>IF(N294="sníž. přenesená",J294,0)</f>
        <v>0</v>
      </c>
      <c r="BI294" s="191">
        <f>IF(N294="nulová",J294,0)</f>
        <v>0</v>
      </c>
      <c r="BJ294" s="15" t="s">
        <v>22</v>
      </c>
      <c r="BK294" s="191">
        <f>ROUND(I294*H294,2)</f>
        <v>0</v>
      </c>
      <c r="BL294" s="15" t="s">
        <v>239</v>
      </c>
      <c r="BM294" s="15" t="s">
        <v>488</v>
      </c>
    </row>
    <row r="295" spans="2:47" s="1" customFormat="1" ht="24">
      <c r="B295" s="32"/>
      <c r="C295" s="54"/>
      <c r="D295" s="192" t="s">
        <v>140</v>
      </c>
      <c r="E295" s="54"/>
      <c r="F295" s="193" t="s">
        <v>489</v>
      </c>
      <c r="G295" s="54"/>
      <c r="H295" s="54"/>
      <c r="I295" s="150"/>
      <c r="J295" s="54"/>
      <c r="K295" s="54"/>
      <c r="L295" s="52"/>
      <c r="M295" s="69"/>
      <c r="N295" s="33"/>
      <c r="O295" s="33"/>
      <c r="P295" s="33"/>
      <c r="Q295" s="33"/>
      <c r="R295" s="33"/>
      <c r="S295" s="33"/>
      <c r="T295" s="70"/>
      <c r="AT295" s="15" t="s">
        <v>140</v>
      </c>
      <c r="AU295" s="15" t="s">
        <v>83</v>
      </c>
    </row>
    <row r="296" spans="2:47" s="1" customFormat="1" ht="24">
      <c r="B296" s="32"/>
      <c r="C296" s="54"/>
      <c r="D296" s="192" t="s">
        <v>142</v>
      </c>
      <c r="E296" s="54"/>
      <c r="F296" s="196" t="s">
        <v>490</v>
      </c>
      <c r="G296" s="54"/>
      <c r="H296" s="54"/>
      <c r="I296" s="150"/>
      <c r="J296" s="54"/>
      <c r="K296" s="54"/>
      <c r="L296" s="52"/>
      <c r="M296" s="69"/>
      <c r="N296" s="33"/>
      <c r="O296" s="33"/>
      <c r="P296" s="33"/>
      <c r="Q296" s="33"/>
      <c r="R296" s="33"/>
      <c r="S296" s="33"/>
      <c r="T296" s="70"/>
      <c r="AT296" s="15" t="s">
        <v>142</v>
      </c>
      <c r="AU296" s="15" t="s">
        <v>83</v>
      </c>
    </row>
    <row r="297" spans="2:51" s="11" customFormat="1" ht="12">
      <c r="B297" s="197"/>
      <c r="C297" s="198"/>
      <c r="D297" s="194" t="s">
        <v>157</v>
      </c>
      <c r="E297" s="199" t="s">
        <v>20</v>
      </c>
      <c r="F297" s="200" t="s">
        <v>491</v>
      </c>
      <c r="G297" s="198"/>
      <c r="H297" s="201">
        <v>19.05</v>
      </c>
      <c r="I297" s="202"/>
      <c r="J297" s="198"/>
      <c r="K297" s="198"/>
      <c r="L297" s="203"/>
      <c r="M297" s="204"/>
      <c r="N297" s="205"/>
      <c r="O297" s="205"/>
      <c r="P297" s="205"/>
      <c r="Q297" s="205"/>
      <c r="R297" s="205"/>
      <c r="S297" s="205"/>
      <c r="T297" s="206"/>
      <c r="AT297" s="207" t="s">
        <v>157</v>
      </c>
      <c r="AU297" s="207" t="s">
        <v>83</v>
      </c>
      <c r="AV297" s="11" t="s">
        <v>83</v>
      </c>
      <c r="AW297" s="11" t="s">
        <v>37</v>
      </c>
      <c r="AX297" s="11" t="s">
        <v>22</v>
      </c>
      <c r="AY297" s="207" t="s">
        <v>131</v>
      </c>
    </row>
    <row r="298" spans="2:65" s="1" customFormat="1" ht="28.8" customHeight="1">
      <c r="B298" s="32"/>
      <c r="C298" s="212" t="s">
        <v>492</v>
      </c>
      <c r="D298" s="212" t="s">
        <v>337</v>
      </c>
      <c r="E298" s="213" t="s">
        <v>493</v>
      </c>
      <c r="F298" s="214" t="s">
        <v>494</v>
      </c>
      <c r="G298" s="215" t="s">
        <v>495</v>
      </c>
      <c r="H298" s="216">
        <v>1</v>
      </c>
      <c r="I298" s="217"/>
      <c r="J298" s="218">
        <f>ROUND(I298*H298,2)</f>
        <v>0</v>
      </c>
      <c r="K298" s="214" t="s">
        <v>20</v>
      </c>
      <c r="L298" s="219"/>
      <c r="M298" s="220" t="s">
        <v>20</v>
      </c>
      <c r="N298" s="221" t="s">
        <v>45</v>
      </c>
      <c r="O298" s="33"/>
      <c r="P298" s="189">
        <f>O298*H298</f>
        <v>0</v>
      </c>
      <c r="Q298" s="189">
        <v>0.019</v>
      </c>
      <c r="R298" s="189">
        <f>Q298*H298</f>
        <v>0.019</v>
      </c>
      <c r="S298" s="189">
        <v>0</v>
      </c>
      <c r="T298" s="190">
        <f>S298*H298</f>
        <v>0</v>
      </c>
      <c r="AR298" s="15" t="s">
        <v>357</v>
      </c>
      <c r="AT298" s="15" t="s">
        <v>337</v>
      </c>
      <c r="AU298" s="15" t="s">
        <v>83</v>
      </c>
      <c r="AY298" s="15" t="s">
        <v>131</v>
      </c>
      <c r="BE298" s="191">
        <f>IF(N298="základní",J298,0)</f>
        <v>0</v>
      </c>
      <c r="BF298" s="191">
        <f>IF(N298="snížená",J298,0)</f>
        <v>0</v>
      </c>
      <c r="BG298" s="191">
        <f>IF(N298="zákl. přenesená",J298,0)</f>
        <v>0</v>
      </c>
      <c r="BH298" s="191">
        <f>IF(N298="sníž. přenesená",J298,0)</f>
        <v>0</v>
      </c>
      <c r="BI298" s="191">
        <f>IF(N298="nulová",J298,0)</f>
        <v>0</v>
      </c>
      <c r="BJ298" s="15" t="s">
        <v>22</v>
      </c>
      <c r="BK298" s="191">
        <f>ROUND(I298*H298,2)</f>
        <v>0</v>
      </c>
      <c r="BL298" s="15" t="s">
        <v>239</v>
      </c>
      <c r="BM298" s="15" t="s">
        <v>496</v>
      </c>
    </row>
    <row r="299" spans="2:65" s="1" customFormat="1" ht="20.4" customHeight="1">
      <c r="B299" s="32"/>
      <c r="C299" s="180" t="s">
        <v>497</v>
      </c>
      <c r="D299" s="180" t="s">
        <v>133</v>
      </c>
      <c r="E299" s="181" t="s">
        <v>498</v>
      </c>
      <c r="F299" s="182" t="s">
        <v>499</v>
      </c>
      <c r="G299" s="183" t="s">
        <v>477</v>
      </c>
      <c r="H299" s="184">
        <v>127.577</v>
      </c>
      <c r="I299" s="185"/>
      <c r="J299" s="186">
        <f>ROUND(I299*H299,2)</f>
        <v>0</v>
      </c>
      <c r="K299" s="182" t="s">
        <v>137</v>
      </c>
      <c r="L299" s="52"/>
      <c r="M299" s="187" t="s">
        <v>20</v>
      </c>
      <c r="N299" s="188" t="s">
        <v>45</v>
      </c>
      <c r="O299" s="33"/>
      <c r="P299" s="189">
        <f>O299*H299</f>
        <v>0</v>
      </c>
      <c r="Q299" s="189">
        <v>5E-05</v>
      </c>
      <c r="R299" s="189">
        <f>Q299*H299</f>
        <v>0.00637885</v>
      </c>
      <c r="S299" s="189">
        <v>0</v>
      </c>
      <c r="T299" s="190">
        <f>S299*H299</f>
        <v>0</v>
      </c>
      <c r="AR299" s="15" t="s">
        <v>239</v>
      </c>
      <c r="AT299" s="15" t="s">
        <v>133</v>
      </c>
      <c r="AU299" s="15" t="s">
        <v>83</v>
      </c>
      <c r="AY299" s="15" t="s">
        <v>131</v>
      </c>
      <c r="BE299" s="191">
        <f>IF(N299="základní",J299,0)</f>
        <v>0</v>
      </c>
      <c r="BF299" s="191">
        <f>IF(N299="snížená",J299,0)</f>
        <v>0</v>
      </c>
      <c r="BG299" s="191">
        <f>IF(N299="zákl. přenesená",J299,0)</f>
        <v>0</v>
      </c>
      <c r="BH299" s="191">
        <f>IF(N299="sníž. přenesená",J299,0)</f>
        <v>0</v>
      </c>
      <c r="BI299" s="191">
        <f>IF(N299="nulová",J299,0)</f>
        <v>0</v>
      </c>
      <c r="BJ299" s="15" t="s">
        <v>22</v>
      </c>
      <c r="BK299" s="191">
        <f>ROUND(I299*H299,2)</f>
        <v>0</v>
      </c>
      <c r="BL299" s="15" t="s">
        <v>239</v>
      </c>
      <c r="BM299" s="15" t="s">
        <v>500</v>
      </c>
    </row>
    <row r="300" spans="2:47" s="1" customFormat="1" ht="24">
      <c r="B300" s="32"/>
      <c r="C300" s="54"/>
      <c r="D300" s="192" t="s">
        <v>140</v>
      </c>
      <c r="E300" s="54"/>
      <c r="F300" s="193" t="s">
        <v>501</v>
      </c>
      <c r="G300" s="54"/>
      <c r="H300" s="54"/>
      <c r="I300" s="150"/>
      <c r="J300" s="54"/>
      <c r="K300" s="54"/>
      <c r="L300" s="52"/>
      <c r="M300" s="69"/>
      <c r="N300" s="33"/>
      <c r="O300" s="33"/>
      <c r="P300" s="33"/>
      <c r="Q300" s="33"/>
      <c r="R300" s="33"/>
      <c r="S300" s="33"/>
      <c r="T300" s="70"/>
      <c r="AT300" s="15" t="s">
        <v>140</v>
      </c>
      <c r="AU300" s="15" t="s">
        <v>83</v>
      </c>
    </row>
    <row r="301" spans="2:47" s="1" customFormat="1" ht="24">
      <c r="B301" s="32"/>
      <c r="C301" s="54"/>
      <c r="D301" s="192" t="s">
        <v>142</v>
      </c>
      <c r="E301" s="54"/>
      <c r="F301" s="196" t="s">
        <v>490</v>
      </c>
      <c r="G301" s="54"/>
      <c r="H301" s="54"/>
      <c r="I301" s="150"/>
      <c r="J301" s="54"/>
      <c r="K301" s="54"/>
      <c r="L301" s="52"/>
      <c r="M301" s="69"/>
      <c r="N301" s="33"/>
      <c r="O301" s="33"/>
      <c r="P301" s="33"/>
      <c r="Q301" s="33"/>
      <c r="R301" s="33"/>
      <c r="S301" s="33"/>
      <c r="T301" s="70"/>
      <c r="AT301" s="15" t="s">
        <v>142</v>
      </c>
      <c r="AU301" s="15" t="s">
        <v>83</v>
      </c>
    </row>
    <row r="302" spans="2:51" s="11" customFormat="1" ht="12">
      <c r="B302" s="197"/>
      <c r="C302" s="198"/>
      <c r="D302" s="192" t="s">
        <v>157</v>
      </c>
      <c r="E302" s="208" t="s">
        <v>20</v>
      </c>
      <c r="F302" s="209" t="s">
        <v>502</v>
      </c>
      <c r="G302" s="198"/>
      <c r="H302" s="210">
        <v>49.3</v>
      </c>
      <c r="I302" s="202"/>
      <c r="J302" s="198"/>
      <c r="K302" s="198"/>
      <c r="L302" s="203"/>
      <c r="M302" s="204"/>
      <c r="N302" s="205"/>
      <c r="O302" s="205"/>
      <c r="P302" s="205"/>
      <c r="Q302" s="205"/>
      <c r="R302" s="205"/>
      <c r="S302" s="205"/>
      <c r="T302" s="206"/>
      <c r="AT302" s="207" t="s">
        <v>157</v>
      </c>
      <c r="AU302" s="207" t="s">
        <v>83</v>
      </c>
      <c r="AV302" s="11" t="s">
        <v>83</v>
      </c>
      <c r="AW302" s="11" t="s">
        <v>37</v>
      </c>
      <c r="AX302" s="11" t="s">
        <v>74</v>
      </c>
      <c r="AY302" s="207" t="s">
        <v>131</v>
      </c>
    </row>
    <row r="303" spans="2:51" s="11" customFormat="1" ht="12">
      <c r="B303" s="197"/>
      <c r="C303" s="198"/>
      <c r="D303" s="192" t="s">
        <v>157</v>
      </c>
      <c r="E303" s="208" t="s">
        <v>20</v>
      </c>
      <c r="F303" s="209" t="s">
        <v>503</v>
      </c>
      <c r="G303" s="198"/>
      <c r="H303" s="210">
        <v>43.577</v>
      </c>
      <c r="I303" s="202"/>
      <c r="J303" s="198"/>
      <c r="K303" s="198"/>
      <c r="L303" s="203"/>
      <c r="M303" s="204"/>
      <c r="N303" s="205"/>
      <c r="O303" s="205"/>
      <c r="P303" s="205"/>
      <c r="Q303" s="205"/>
      <c r="R303" s="205"/>
      <c r="S303" s="205"/>
      <c r="T303" s="206"/>
      <c r="AT303" s="207" t="s">
        <v>157</v>
      </c>
      <c r="AU303" s="207" t="s">
        <v>83</v>
      </c>
      <c r="AV303" s="11" t="s">
        <v>83</v>
      </c>
      <c r="AW303" s="11" t="s">
        <v>37</v>
      </c>
      <c r="AX303" s="11" t="s">
        <v>74</v>
      </c>
      <c r="AY303" s="207" t="s">
        <v>131</v>
      </c>
    </row>
    <row r="304" spans="2:51" s="11" customFormat="1" ht="12">
      <c r="B304" s="197"/>
      <c r="C304" s="198"/>
      <c r="D304" s="194" t="s">
        <v>157</v>
      </c>
      <c r="E304" s="199" t="s">
        <v>20</v>
      </c>
      <c r="F304" s="200" t="s">
        <v>504</v>
      </c>
      <c r="G304" s="198"/>
      <c r="H304" s="201">
        <v>34.7</v>
      </c>
      <c r="I304" s="202"/>
      <c r="J304" s="198"/>
      <c r="K304" s="198"/>
      <c r="L304" s="203"/>
      <c r="M304" s="204"/>
      <c r="N304" s="205"/>
      <c r="O304" s="205"/>
      <c r="P304" s="205"/>
      <c r="Q304" s="205"/>
      <c r="R304" s="205"/>
      <c r="S304" s="205"/>
      <c r="T304" s="206"/>
      <c r="AT304" s="207" t="s">
        <v>157</v>
      </c>
      <c r="AU304" s="207" t="s">
        <v>83</v>
      </c>
      <c r="AV304" s="11" t="s">
        <v>83</v>
      </c>
      <c r="AW304" s="11" t="s">
        <v>37</v>
      </c>
      <c r="AX304" s="11" t="s">
        <v>74</v>
      </c>
      <c r="AY304" s="207" t="s">
        <v>131</v>
      </c>
    </row>
    <row r="305" spans="2:65" s="1" customFormat="1" ht="20.4" customHeight="1">
      <c r="B305" s="32"/>
      <c r="C305" s="212" t="s">
        <v>505</v>
      </c>
      <c r="D305" s="212" t="s">
        <v>337</v>
      </c>
      <c r="E305" s="213" t="s">
        <v>506</v>
      </c>
      <c r="F305" s="214" t="s">
        <v>507</v>
      </c>
      <c r="G305" s="215" t="s">
        <v>495</v>
      </c>
      <c r="H305" s="216">
        <v>1</v>
      </c>
      <c r="I305" s="217"/>
      <c r="J305" s="218">
        <f>ROUND(I305*H305,2)</f>
        <v>0</v>
      </c>
      <c r="K305" s="214" t="s">
        <v>20</v>
      </c>
      <c r="L305" s="219"/>
      <c r="M305" s="220" t="s">
        <v>20</v>
      </c>
      <c r="N305" s="221" t="s">
        <v>45</v>
      </c>
      <c r="O305" s="33"/>
      <c r="P305" s="189">
        <f>O305*H305</f>
        <v>0</v>
      </c>
      <c r="Q305" s="189">
        <v>0.044</v>
      </c>
      <c r="R305" s="189">
        <f>Q305*H305</f>
        <v>0.044</v>
      </c>
      <c r="S305" s="189">
        <v>0</v>
      </c>
      <c r="T305" s="190">
        <f>S305*H305</f>
        <v>0</v>
      </c>
      <c r="AR305" s="15" t="s">
        <v>357</v>
      </c>
      <c r="AT305" s="15" t="s">
        <v>337</v>
      </c>
      <c r="AU305" s="15" t="s">
        <v>83</v>
      </c>
      <c r="AY305" s="15" t="s">
        <v>131</v>
      </c>
      <c r="BE305" s="191">
        <f>IF(N305="základní",J305,0)</f>
        <v>0</v>
      </c>
      <c r="BF305" s="191">
        <f>IF(N305="snížená",J305,0)</f>
        <v>0</v>
      </c>
      <c r="BG305" s="191">
        <f>IF(N305="zákl. přenesená",J305,0)</f>
        <v>0</v>
      </c>
      <c r="BH305" s="191">
        <f>IF(N305="sníž. přenesená",J305,0)</f>
        <v>0</v>
      </c>
      <c r="BI305" s="191">
        <f>IF(N305="nulová",J305,0)</f>
        <v>0</v>
      </c>
      <c r="BJ305" s="15" t="s">
        <v>22</v>
      </c>
      <c r="BK305" s="191">
        <f>ROUND(I305*H305,2)</f>
        <v>0</v>
      </c>
      <c r="BL305" s="15" t="s">
        <v>239</v>
      </c>
      <c r="BM305" s="15" t="s">
        <v>508</v>
      </c>
    </row>
    <row r="306" spans="2:65" s="1" customFormat="1" ht="20.4" customHeight="1">
      <c r="B306" s="32"/>
      <c r="C306" s="212" t="s">
        <v>509</v>
      </c>
      <c r="D306" s="212" t="s">
        <v>337</v>
      </c>
      <c r="E306" s="213" t="s">
        <v>510</v>
      </c>
      <c r="F306" s="214" t="s">
        <v>511</v>
      </c>
      <c r="G306" s="215" t="s">
        <v>136</v>
      </c>
      <c r="H306" s="216">
        <v>0.5</v>
      </c>
      <c r="I306" s="217"/>
      <c r="J306" s="218">
        <f>ROUND(I306*H306,2)</f>
        <v>0</v>
      </c>
      <c r="K306" s="214" t="s">
        <v>20</v>
      </c>
      <c r="L306" s="219"/>
      <c r="M306" s="220" t="s">
        <v>20</v>
      </c>
      <c r="N306" s="221" t="s">
        <v>45</v>
      </c>
      <c r="O306" s="33"/>
      <c r="P306" s="189">
        <f>O306*H306</f>
        <v>0</v>
      </c>
      <c r="Q306" s="189">
        <v>0.0986</v>
      </c>
      <c r="R306" s="189">
        <f>Q306*H306</f>
        <v>0.0493</v>
      </c>
      <c r="S306" s="189">
        <v>0</v>
      </c>
      <c r="T306" s="190">
        <f>S306*H306</f>
        <v>0</v>
      </c>
      <c r="AR306" s="15" t="s">
        <v>357</v>
      </c>
      <c r="AT306" s="15" t="s">
        <v>337</v>
      </c>
      <c r="AU306" s="15" t="s">
        <v>83</v>
      </c>
      <c r="AY306" s="15" t="s">
        <v>131</v>
      </c>
      <c r="BE306" s="191">
        <f>IF(N306="základní",J306,0)</f>
        <v>0</v>
      </c>
      <c r="BF306" s="191">
        <f>IF(N306="snížená",J306,0)</f>
        <v>0</v>
      </c>
      <c r="BG306" s="191">
        <f>IF(N306="zákl. přenesená",J306,0)</f>
        <v>0</v>
      </c>
      <c r="BH306" s="191">
        <f>IF(N306="sníž. přenesená",J306,0)</f>
        <v>0</v>
      </c>
      <c r="BI306" s="191">
        <f>IF(N306="nulová",J306,0)</f>
        <v>0</v>
      </c>
      <c r="BJ306" s="15" t="s">
        <v>22</v>
      </c>
      <c r="BK306" s="191">
        <f>ROUND(I306*H306,2)</f>
        <v>0</v>
      </c>
      <c r="BL306" s="15" t="s">
        <v>239</v>
      </c>
      <c r="BM306" s="15" t="s">
        <v>512</v>
      </c>
    </row>
    <row r="307" spans="2:65" s="1" customFormat="1" ht="28.8" customHeight="1">
      <c r="B307" s="32"/>
      <c r="C307" s="212" t="s">
        <v>513</v>
      </c>
      <c r="D307" s="212" t="s">
        <v>337</v>
      </c>
      <c r="E307" s="213" t="s">
        <v>514</v>
      </c>
      <c r="F307" s="214" t="s">
        <v>515</v>
      </c>
      <c r="G307" s="215" t="s">
        <v>495</v>
      </c>
      <c r="H307" s="216">
        <v>1</v>
      </c>
      <c r="I307" s="217"/>
      <c r="J307" s="218">
        <f>ROUND(I307*H307,2)</f>
        <v>0</v>
      </c>
      <c r="K307" s="214" t="s">
        <v>20</v>
      </c>
      <c r="L307" s="219"/>
      <c r="M307" s="220" t="s">
        <v>20</v>
      </c>
      <c r="N307" s="221" t="s">
        <v>45</v>
      </c>
      <c r="O307" s="33"/>
      <c r="P307" s="189">
        <f>O307*H307</f>
        <v>0</v>
      </c>
      <c r="Q307" s="189">
        <v>0.035</v>
      </c>
      <c r="R307" s="189">
        <f>Q307*H307</f>
        <v>0.035</v>
      </c>
      <c r="S307" s="189">
        <v>0</v>
      </c>
      <c r="T307" s="190">
        <f>S307*H307</f>
        <v>0</v>
      </c>
      <c r="AR307" s="15" t="s">
        <v>357</v>
      </c>
      <c r="AT307" s="15" t="s">
        <v>337</v>
      </c>
      <c r="AU307" s="15" t="s">
        <v>83</v>
      </c>
      <c r="AY307" s="15" t="s">
        <v>131</v>
      </c>
      <c r="BE307" s="191">
        <f>IF(N307="základní",J307,0)</f>
        <v>0</v>
      </c>
      <c r="BF307" s="191">
        <f>IF(N307="snížená",J307,0)</f>
        <v>0</v>
      </c>
      <c r="BG307" s="191">
        <f>IF(N307="zákl. přenesená",J307,0)</f>
        <v>0</v>
      </c>
      <c r="BH307" s="191">
        <f>IF(N307="sníž. přenesená",J307,0)</f>
        <v>0</v>
      </c>
      <c r="BI307" s="191">
        <f>IF(N307="nulová",J307,0)</f>
        <v>0</v>
      </c>
      <c r="BJ307" s="15" t="s">
        <v>22</v>
      </c>
      <c r="BK307" s="191">
        <f>ROUND(I307*H307,2)</f>
        <v>0</v>
      </c>
      <c r="BL307" s="15" t="s">
        <v>239</v>
      </c>
      <c r="BM307" s="15" t="s">
        <v>516</v>
      </c>
    </row>
    <row r="308" spans="2:65" s="1" customFormat="1" ht="20.4" customHeight="1">
      <c r="B308" s="32"/>
      <c r="C308" s="180" t="s">
        <v>517</v>
      </c>
      <c r="D308" s="180" t="s">
        <v>133</v>
      </c>
      <c r="E308" s="181" t="s">
        <v>518</v>
      </c>
      <c r="F308" s="182" t="s">
        <v>519</v>
      </c>
      <c r="G308" s="183" t="s">
        <v>477</v>
      </c>
      <c r="H308" s="184">
        <v>359.223</v>
      </c>
      <c r="I308" s="185"/>
      <c r="J308" s="186">
        <f>ROUND(I308*H308,2)</f>
        <v>0</v>
      </c>
      <c r="K308" s="182" t="s">
        <v>137</v>
      </c>
      <c r="L308" s="52"/>
      <c r="M308" s="187" t="s">
        <v>20</v>
      </c>
      <c r="N308" s="188" t="s">
        <v>45</v>
      </c>
      <c r="O308" s="33"/>
      <c r="P308" s="189">
        <f>O308*H308</f>
        <v>0</v>
      </c>
      <c r="Q308" s="189">
        <v>5E-05</v>
      </c>
      <c r="R308" s="189">
        <f>Q308*H308</f>
        <v>0.017961150000000002</v>
      </c>
      <c r="S308" s="189">
        <v>0</v>
      </c>
      <c r="T308" s="190">
        <f>S308*H308</f>
        <v>0</v>
      </c>
      <c r="AR308" s="15" t="s">
        <v>239</v>
      </c>
      <c r="AT308" s="15" t="s">
        <v>133</v>
      </c>
      <c r="AU308" s="15" t="s">
        <v>83</v>
      </c>
      <c r="AY308" s="15" t="s">
        <v>131</v>
      </c>
      <c r="BE308" s="191">
        <f>IF(N308="základní",J308,0)</f>
        <v>0</v>
      </c>
      <c r="BF308" s="191">
        <f>IF(N308="snížená",J308,0)</f>
        <v>0</v>
      </c>
      <c r="BG308" s="191">
        <f>IF(N308="zákl. přenesená",J308,0)</f>
        <v>0</v>
      </c>
      <c r="BH308" s="191">
        <f>IF(N308="sníž. přenesená",J308,0)</f>
        <v>0</v>
      </c>
      <c r="BI308" s="191">
        <f>IF(N308="nulová",J308,0)</f>
        <v>0</v>
      </c>
      <c r="BJ308" s="15" t="s">
        <v>22</v>
      </c>
      <c r="BK308" s="191">
        <f>ROUND(I308*H308,2)</f>
        <v>0</v>
      </c>
      <c r="BL308" s="15" t="s">
        <v>239</v>
      </c>
      <c r="BM308" s="15" t="s">
        <v>520</v>
      </c>
    </row>
    <row r="309" spans="2:47" s="1" customFormat="1" ht="24">
      <c r="B309" s="32"/>
      <c r="C309" s="54"/>
      <c r="D309" s="192" t="s">
        <v>140</v>
      </c>
      <c r="E309" s="54"/>
      <c r="F309" s="193" t="s">
        <v>521</v>
      </c>
      <c r="G309" s="54"/>
      <c r="H309" s="54"/>
      <c r="I309" s="150"/>
      <c r="J309" s="54"/>
      <c r="K309" s="54"/>
      <c r="L309" s="52"/>
      <c r="M309" s="69"/>
      <c r="N309" s="33"/>
      <c r="O309" s="33"/>
      <c r="P309" s="33"/>
      <c r="Q309" s="33"/>
      <c r="R309" s="33"/>
      <c r="S309" s="33"/>
      <c r="T309" s="70"/>
      <c r="AT309" s="15" t="s">
        <v>140</v>
      </c>
      <c r="AU309" s="15" t="s">
        <v>83</v>
      </c>
    </row>
    <row r="310" spans="2:47" s="1" customFormat="1" ht="24">
      <c r="B310" s="32"/>
      <c r="C310" s="54"/>
      <c r="D310" s="192" t="s">
        <v>142</v>
      </c>
      <c r="E310" s="54"/>
      <c r="F310" s="196" t="s">
        <v>490</v>
      </c>
      <c r="G310" s="54"/>
      <c r="H310" s="54"/>
      <c r="I310" s="150"/>
      <c r="J310" s="54"/>
      <c r="K310" s="54"/>
      <c r="L310" s="52"/>
      <c r="M310" s="69"/>
      <c r="N310" s="33"/>
      <c r="O310" s="33"/>
      <c r="P310" s="33"/>
      <c r="Q310" s="33"/>
      <c r="R310" s="33"/>
      <c r="S310" s="33"/>
      <c r="T310" s="70"/>
      <c r="AT310" s="15" t="s">
        <v>142</v>
      </c>
      <c r="AU310" s="15" t="s">
        <v>83</v>
      </c>
    </row>
    <row r="311" spans="2:51" s="11" customFormat="1" ht="12">
      <c r="B311" s="197"/>
      <c r="C311" s="198"/>
      <c r="D311" s="192" t="s">
        <v>157</v>
      </c>
      <c r="E311" s="208" t="s">
        <v>20</v>
      </c>
      <c r="F311" s="209" t="s">
        <v>522</v>
      </c>
      <c r="G311" s="198"/>
      <c r="H311" s="210">
        <v>179</v>
      </c>
      <c r="I311" s="202"/>
      <c r="J311" s="198"/>
      <c r="K311" s="198"/>
      <c r="L311" s="203"/>
      <c r="M311" s="204"/>
      <c r="N311" s="205"/>
      <c r="O311" s="205"/>
      <c r="P311" s="205"/>
      <c r="Q311" s="205"/>
      <c r="R311" s="205"/>
      <c r="S311" s="205"/>
      <c r="T311" s="206"/>
      <c r="AT311" s="207" t="s">
        <v>157</v>
      </c>
      <c r="AU311" s="207" t="s">
        <v>83</v>
      </c>
      <c r="AV311" s="11" t="s">
        <v>83</v>
      </c>
      <c r="AW311" s="11" t="s">
        <v>37</v>
      </c>
      <c r="AX311" s="11" t="s">
        <v>74</v>
      </c>
      <c r="AY311" s="207" t="s">
        <v>131</v>
      </c>
    </row>
    <row r="312" spans="2:51" s="11" customFormat="1" ht="12">
      <c r="B312" s="197"/>
      <c r="C312" s="198"/>
      <c r="D312" s="192" t="s">
        <v>157</v>
      </c>
      <c r="E312" s="208" t="s">
        <v>20</v>
      </c>
      <c r="F312" s="209" t="s">
        <v>523</v>
      </c>
      <c r="G312" s="198"/>
      <c r="H312" s="210">
        <v>114.3</v>
      </c>
      <c r="I312" s="202"/>
      <c r="J312" s="198"/>
      <c r="K312" s="198"/>
      <c r="L312" s="203"/>
      <c r="M312" s="204"/>
      <c r="N312" s="205"/>
      <c r="O312" s="205"/>
      <c r="P312" s="205"/>
      <c r="Q312" s="205"/>
      <c r="R312" s="205"/>
      <c r="S312" s="205"/>
      <c r="T312" s="206"/>
      <c r="AT312" s="207" t="s">
        <v>157</v>
      </c>
      <c r="AU312" s="207" t="s">
        <v>83</v>
      </c>
      <c r="AV312" s="11" t="s">
        <v>83</v>
      </c>
      <c r="AW312" s="11" t="s">
        <v>37</v>
      </c>
      <c r="AX312" s="11" t="s">
        <v>74</v>
      </c>
      <c r="AY312" s="207" t="s">
        <v>131</v>
      </c>
    </row>
    <row r="313" spans="2:51" s="11" customFormat="1" ht="12">
      <c r="B313" s="197"/>
      <c r="C313" s="198"/>
      <c r="D313" s="194" t="s">
        <v>157</v>
      </c>
      <c r="E313" s="199" t="s">
        <v>20</v>
      </c>
      <c r="F313" s="200" t="s">
        <v>524</v>
      </c>
      <c r="G313" s="198"/>
      <c r="H313" s="201">
        <v>65.923</v>
      </c>
      <c r="I313" s="202"/>
      <c r="J313" s="198"/>
      <c r="K313" s="198"/>
      <c r="L313" s="203"/>
      <c r="M313" s="204"/>
      <c r="N313" s="205"/>
      <c r="O313" s="205"/>
      <c r="P313" s="205"/>
      <c r="Q313" s="205"/>
      <c r="R313" s="205"/>
      <c r="S313" s="205"/>
      <c r="T313" s="206"/>
      <c r="AT313" s="207" t="s">
        <v>157</v>
      </c>
      <c r="AU313" s="207" t="s">
        <v>83</v>
      </c>
      <c r="AV313" s="11" t="s">
        <v>83</v>
      </c>
      <c r="AW313" s="11" t="s">
        <v>37</v>
      </c>
      <c r="AX313" s="11" t="s">
        <v>74</v>
      </c>
      <c r="AY313" s="207" t="s">
        <v>131</v>
      </c>
    </row>
    <row r="314" spans="2:65" s="1" customFormat="1" ht="20.4" customHeight="1">
      <c r="B314" s="32"/>
      <c r="C314" s="212" t="s">
        <v>525</v>
      </c>
      <c r="D314" s="212" t="s">
        <v>337</v>
      </c>
      <c r="E314" s="213" t="s">
        <v>526</v>
      </c>
      <c r="F314" s="214" t="s">
        <v>527</v>
      </c>
      <c r="G314" s="215" t="s">
        <v>213</v>
      </c>
      <c r="H314" s="216">
        <v>0.193</v>
      </c>
      <c r="I314" s="217"/>
      <c r="J314" s="218">
        <f>ROUND(I314*H314,2)</f>
        <v>0</v>
      </c>
      <c r="K314" s="214" t="s">
        <v>137</v>
      </c>
      <c r="L314" s="219"/>
      <c r="M314" s="220" t="s">
        <v>20</v>
      </c>
      <c r="N314" s="221" t="s">
        <v>45</v>
      </c>
      <c r="O314" s="33"/>
      <c r="P314" s="189">
        <f>O314*H314</f>
        <v>0</v>
      </c>
      <c r="Q314" s="189">
        <v>1</v>
      </c>
      <c r="R314" s="189">
        <f>Q314*H314</f>
        <v>0.193</v>
      </c>
      <c r="S314" s="189">
        <v>0</v>
      </c>
      <c r="T314" s="190">
        <f>S314*H314</f>
        <v>0</v>
      </c>
      <c r="AR314" s="15" t="s">
        <v>357</v>
      </c>
      <c r="AT314" s="15" t="s">
        <v>337</v>
      </c>
      <c r="AU314" s="15" t="s">
        <v>83</v>
      </c>
      <c r="AY314" s="15" t="s">
        <v>131</v>
      </c>
      <c r="BE314" s="191">
        <f>IF(N314="základní",J314,0)</f>
        <v>0</v>
      </c>
      <c r="BF314" s="191">
        <f>IF(N314="snížená",J314,0)</f>
        <v>0</v>
      </c>
      <c r="BG314" s="191">
        <f>IF(N314="zákl. přenesená",J314,0)</f>
        <v>0</v>
      </c>
      <c r="BH314" s="191">
        <f>IF(N314="sníž. přenesená",J314,0)</f>
        <v>0</v>
      </c>
      <c r="BI314" s="191">
        <f>IF(N314="nulová",J314,0)</f>
        <v>0</v>
      </c>
      <c r="BJ314" s="15" t="s">
        <v>22</v>
      </c>
      <c r="BK314" s="191">
        <f>ROUND(I314*H314,2)</f>
        <v>0</v>
      </c>
      <c r="BL314" s="15" t="s">
        <v>239</v>
      </c>
      <c r="BM314" s="15" t="s">
        <v>528</v>
      </c>
    </row>
    <row r="315" spans="2:47" s="1" customFormat="1" ht="12">
      <c r="B315" s="32"/>
      <c r="C315" s="54"/>
      <c r="D315" s="192" t="s">
        <v>140</v>
      </c>
      <c r="E315" s="54"/>
      <c r="F315" s="193" t="s">
        <v>527</v>
      </c>
      <c r="G315" s="54"/>
      <c r="H315" s="54"/>
      <c r="I315" s="150"/>
      <c r="J315" s="54"/>
      <c r="K315" s="54"/>
      <c r="L315" s="52"/>
      <c r="M315" s="69"/>
      <c r="N315" s="33"/>
      <c r="O315" s="33"/>
      <c r="P315" s="33"/>
      <c r="Q315" s="33"/>
      <c r="R315" s="33"/>
      <c r="S315" s="33"/>
      <c r="T315" s="70"/>
      <c r="AT315" s="15" t="s">
        <v>140</v>
      </c>
      <c r="AU315" s="15" t="s">
        <v>83</v>
      </c>
    </row>
    <row r="316" spans="2:47" s="1" customFormat="1" ht="24">
      <c r="B316" s="32"/>
      <c r="C316" s="54"/>
      <c r="D316" s="192" t="s">
        <v>312</v>
      </c>
      <c r="E316" s="54"/>
      <c r="F316" s="196" t="s">
        <v>529</v>
      </c>
      <c r="G316" s="54"/>
      <c r="H316" s="54"/>
      <c r="I316" s="150"/>
      <c r="J316" s="54"/>
      <c r="K316" s="54"/>
      <c r="L316" s="52"/>
      <c r="M316" s="69"/>
      <c r="N316" s="33"/>
      <c r="O316" s="33"/>
      <c r="P316" s="33"/>
      <c r="Q316" s="33"/>
      <c r="R316" s="33"/>
      <c r="S316" s="33"/>
      <c r="T316" s="70"/>
      <c r="AT316" s="15" t="s">
        <v>312</v>
      </c>
      <c r="AU316" s="15" t="s">
        <v>83</v>
      </c>
    </row>
    <row r="317" spans="2:51" s="11" customFormat="1" ht="12">
      <c r="B317" s="197"/>
      <c r="C317" s="198"/>
      <c r="D317" s="194" t="s">
        <v>157</v>
      </c>
      <c r="E317" s="199" t="s">
        <v>20</v>
      </c>
      <c r="F317" s="200" t="s">
        <v>530</v>
      </c>
      <c r="G317" s="198"/>
      <c r="H317" s="201">
        <v>0.193</v>
      </c>
      <c r="I317" s="202"/>
      <c r="J317" s="198"/>
      <c r="K317" s="198"/>
      <c r="L317" s="203"/>
      <c r="M317" s="204"/>
      <c r="N317" s="205"/>
      <c r="O317" s="205"/>
      <c r="P317" s="205"/>
      <c r="Q317" s="205"/>
      <c r="R317" s="205"/>
      <c r="S317" s="205"/>
      <c r="T317" s="206"/>
      <c r="AT317" s="207" t="s">
        <v>157</v>
      </c>
      <c r="AU317" s="207" t="s">
        <v>83</v>
      </c>
      <c r="AV317" s="11" t="s">
        <v>83</v>
      </c>
      <c r="AW317" s="11" t="s">
        <v>37</v>
      </c>
      <c r="AX317" s="11" t="s">
        <v>22</v>
      </c>
      <c r="AY317" s="207" t="s">
        <v>131</v>
      </c>
    </row>
    <row r="318" spans="2:65" s="1" customFormat="1" ht="28.8" customHeight="1">
      <c r="B318" s="32"/>
      <c r="C318" s="212" t="s">
        <v>531</v>
      </c>
      <c r="D318" s="212" t="s">
        <v>337</v>
      </c>
      <c r="E318" s="213" t="s">
        <v>532</v>
      </c>
      <c r="F318" s="214" t="s">
        <v>533</v>
      </c>
      <c r="G318" s="215" t="s">
        <v>495</v>
      </c>
      <c r="H318" s="216">
        <v>2</v>
      </c>
      <c r="I318" s="217"/>
      <c r="J318" s="218">
        <f>ROUND(I318*H318,2)</f>
        <v>0</v>
      </c>
      <c r="K318" s="214" t="s">
        <v>20</v>
      </c>
      <c r="L318" s="219"/>
      <c r="M318" s="220" t="s">
        <v>20</v>
      </c>
      <c r="N318" s="221" t="s">
        <v>45</v>
      </c>
      <c r="O318" s="33"/>
      <c r="P318" s="189">
        <f>O318*H318</f>
        <v>0</v>
      </c>
      <c r="Q318" s="189">
        <v>0.05715</v>
      </c>
      <c r="R318" s="189">
        <f>Q318*H318</f>
        <v>0.1143</v>
      </c>
      <c r="S318" s="189">
        <v>0</v>
      </c>
      <c r="T318" s="190">
        <f>S318*H318</f>
        <v>0</v>
      </c>
      <c r="AR318" s="15" t="s">
        <v>357</v>
      </c>
      <c r="AT318" s="15" t="s">
        <v>337</v>
      </c>
      <c r="AU318" s="15" t="s">
        <v>83</v>
      </c>
      <c r="AY318" s="15" t="s">
        <v>131</v>
      </c>
      <c r="BE318" s="191">
        <f>IF(N318="základní",J318,0)</f>
        <v>0</v>
      </c>
      <c r="BF318" s="191">
        <f>IF(N318="snížená",J318,0)</f>
        <v>0</v>
      </c>
      <c r="BG318" s="191">
        <f>IF(N318="zákl. přenesená",J318,0)</f>
        <v>0</v>
      </c>
      <c r="BH318" s="191">
        <f>IF(N318="sníž. přenesená",J318,0)</f>
        <v>0</v>
      </c>
      <c r="BI318" s="191">
        <f>IF(N318="nulová",J318,0)</f>
        <v>0</v>
      </c>
      <c r="BJ318" s="15" t="s">
        <v>22</v>
      </c>
      <c r="BK318" s="191">
        <f>ROUND(I318*H318,2)</f>
        <v>0</v>
      </c>
      <c r="BL318" s="15" t="s">
        <v>239</v>
      </c>
      <c r="BM318" s="15" t="s">
        <v>534</v>
      </c>
    </row>
    <row r="319" spans="2:65" s="1" customFormat="1" ht="20.4" customHeight="1">
      <c r="B319" s="32"/>
      <c r="C319" s="212" t="s">
        <v>535</v>
      </c>
      <c r="D319" s="212" t="s">
        <v>337</v>
      </c>
      <c r="E319" s="213" t="s">
        <v>536</v>
      </c>
      <c r="F319" s="214" t="s">
        <v>537</v>
      </c>
      <c r="G319" s="215" t="s">
        <v>213</v>
      </c>
      <c r="H319" s="216">
        <v>0.071</v>
      </c>
      <c r="I319" s="217"/>
      <c r="J319" s="218">
        <f>ROUND(I319*H319,2)</f>
        <v>0</v>
      </c>
      <c r="K319" s="214" t="s">
        <v>137</v>
      </c>
      <c r="L319" s="219"/>
      <c r="M319" s="220" t="s">
        <v>20</v>
      </c>
      <c r="N319" s="221" t="s">
        <v>45</v>
      </c>
      <c r="O319" s="33"/>
      <c r="P319" s="189">
        <f>O319*H319</f>
        <v>0</v>
      </c>
      <c r="Q319" s="189">
        <v>1</v>
      </c>
      <c r="R319" s="189">
        <f>Q319*H319</f>
        <v>0.071</v>
      </c>
      <c r="S319" s="189">
        <v>0</v>
      </c>
      <c r="T319" s="190">
        <f>S319*H319</f>
        <v>0</v>
      </c>
      <c r="AR319" s="15" t="s">
        <v>357</v>
      </c>
      <c r="AT319" s="15" t="s">
        <v>337</v>
      </c>
      <c r="AU319" s="15" t="s">
        <v>83</v>
      </c>
      <c r="AY319" s="15" t="s">
        <v>131</v>
      </c>
      <c r="BE319" s="191">
        <f>IF(N319="základní",J319,0)</f>
        <v>0</v>
      </c>
      <c r="BF319" s="191">
        <f>IF(N319="snížená",J319,0)</f>
        <v>0</v>
      </c>
      <c r="BG319" s="191">
        <f>IF(N319="zákl. přenesená",J319,0)</f>
        <v>0</v>
      </c>
      <c r="BH319" s="191">
        <f>IF(N319="sníž. přenesená",J319,0)</f>
        <v>0</v>
      </c>
      <c r="BI319" s="191">
        <f>IF(N319="nulová",J319,0)</f>
        <v>0</v>
      </c>
      <c r="BJ319" s="15" t="s">
        <v>22</v>
      </c>
      <c r="BK319" s="191">
        <f>ROUND(I319*H319,2)</f>
        <v>0</v>
      </c>
      <c r="BL319" s="15" t="s">
        <v>239</v>
      </c>
      <c r="BM319" s="15" t="s">
        <v>538</v>
      </c>
    </row>
    <row r="320" spans="2:47" s="1" customFormat="1" ht="12">
      <c r="B320" s="32"/>
      <c r="C320" s="54"/>
      <c r="D320" s="192" t="s">
        <v>140</v>
      </c>
      <c r="E320" s="54"/>
      <c r="F320" s="193" t="s">
        <v>537</v>
      </c>
      <c r="G320" s="54"/>
      <c r="H320" s="54"/>
      <c r="I320" s="150"/>
      <c r="J320" s="54"/>
      <c r="K320" s="54"/>
      <c r="L320" s="52"/>
      <c r="M320" s="69"/>
      <c r="N320" s="33"/>
      <c r="O320" s="33"/>
      <c r="P320" s="33"/>
      <c r="Q320" s="33"/>
      <c r="R320" s="33"/>
      <c r="S320" s="33"/>
      <c r="T320" s="70"/>
      <c r="AT320" s="15" t="s">
        <v>140</v>
      </c>
      <c r="AU320" s="15" t="s">
        <v>83</v>
      </c>
    </row>
    <row r="321" spans="2:47" s="1" customFormat="1" ht="24">
      <c r="B321" s="32"/>
      <c r="C321" s="54"/>
      <c r="D321" s="192" t="s">
        <v>312</v>
      </c>
      <c r="E321" s="54"/>
      <c r="F321" s="196" t="s">
        <v>539</v>
      </c>
      <c r="G321" s="54"/>
      <c r="H321" s="54"/>
      <c r="I321" s="150"/>
      <c r="J321" s="54"/>
      <c r="K321" s="54"/>
      <c r="L321" s="52"/>
      <c r="M321" s="69"/>
      <c r="N321" s="33"/>
      <c r="O321" s="33"/>
      <c r="P321" s="33"/>
      <c r="Q321" s="33"/>
      <c r="R321" s="33"/>
      <c r="S321" s="33"/>
      <c r="T321" s="70"/>
      <c r="AT321" s="15" t="s">
        <v>312</v>
      </c>
      <c r="AU321" s="15" t="s">
        <v>83</v>
      </c>
    </row>
    <row r="322" spans="2:51" s="11" customFormat="1" ht="12">
      <c r="B322" s="197"/>
      <c r="C322" s="198"/>
      <c r="D322" s="194" t="s">
        <v>157</v>
      </c>
      <c r="E322" s="199" t="s">
        <v>20</v>
      </c>
      <c r="F322" s="200" t="s">
        <v>540</v>
      </c>
      <c r="G322" s="198"/>
      <c r="H322" s="201">
        <v>0.071</v>
      </c>
      <c r="I322" s="202"/>
      <c r="J322" s="198"/>
      <c r="K322" s="198"/>
      <c r="L322" s="203"/>
      <c r="M322" s="204"/>
      <c r="N322" s="205"/>
      <c r="O322" s="205"/>
      <c r="P322" s="205"/>
      <c r="Q322" s="205"/>
      <c r="R322" s="205"/>
      <c r="S322" s="205"/>
      <c r="T322" s="206"/>
      <c r="AT322" s="207" t="s">
        <v>157</v>
      </c>
      <c r="AU322" s="207" t="s">
        <v>83</v>
      </c>
      <c r="AV322" s="11" t="s">
        <v>83</v>
      </c>
      <c r="AW322" s="11" t="s">
        <v>37</v>
      </c>
      <c r="AX322" s="11" t="s">
        <v>22</v>
      </c>
      <c r="AY322" s="207" t="s">
        <v>131</v>
      </c>
    </row>
    <row r="323" spans="2:65" s="1" customFormat="1" ht="20.4" customHeight="1">
      <c r="B323" s="32"/>
      <c r="C323" s="180" t="s">
        <v>541</v>
      </c>
      <c r="D323" s="180" t="s">
        <v>133</v>
      </c>
      <c r="E323" s="181" t="s">
        <v>542</v>
      </c>
      <c r="F323" s="182" t="s">
        <v>543</v>
      </c>
      <c r="G323" s="183" t="s">
        <v>477</v>
      </c>
      <c r="H323" s="184">
        <v>244.9</v>
      </c>
      <c r="I323" s="185"/>
      <c r="J323" s="186">
        <f>ROUND(I323*H323,2)</f>
        <v>0</v>
      </c>
      <c r="K323" s="182" t="s">
        <v>20</v>
      </c>
      <c r="L323" s="52"/>
      <c r="M323" s="187" t="s">
        <v>20</v>
      </c>
      <c r="N323" s="188" t="s">
        <v>45</v>
      </c>
      <c r="O323" s="33"/>
      <c r="P323" s="189">
        <f>O323*H323</f>
        <v>0</v>
      </c>
      <c r="Q323" s="189">
        <v>0</v>
      </c>
      <c r="R323" s="189">
        <f>Q323*H323</f>
        <v>0</v>
      </c>
      <c r="S323" s="189">
        <v>0</v>
      </c>
      <c r="T323" s="190">
        <f>S323*H323</f>
        <v>0</v>
      </c>
      <c r="AR323" s="15" t="s">
        <v>239</v>
      </c>
      <c r="AT323" s="15" t="s">
        <v>133</v>
      </c>
      <c r="AU323" s="15" t="s">
        <v>83</v>
      </c>
      <c r="AY323" s="15" t="s">
        <v>131</v>
      </c>
      <c r="BE323" s="191">
        <f>IF(N323="základní",J323,0)</f>
        <v>0</v>
      </c>
      <c r="BF323" s="191">
        <f>IF(N323="snížená",J323,0)</f>
        <v>0</v>
      </c>
      <c r="BG323" s="191">
        <f>IF(N323="zákl. přenesená",J323,0)</f>
        <v>0</v>
      </c>
      <c r="BH323" s="191">
        <f>IF(N323="sníž. přenesená",J323,0)</f>
        <v>0</v>
      </c>
      <c r="BI323" s="191">
        <f>IF(N323="nulová",J323,0)</f>
        <v>0</v>
      </c>
      <c r="BJ323" s="15" t="s">
        <v>22</v>
      </c>
      <c r="BK323" s="191">
        <f>ROUND(I323*H323,2)</f>
        <v>0</v>
      </c>
      <c r="BL323" s="15" t="s">
        <v>239</v>
      </c>
      <c r="BM323" s="15" t="s">
        <v>544</v>
      </c>
    </row>
    <row r="324" spans="2:47" s="1" customFormat="1" ht="12">
      <c r="B324" s="32"/>
      <c r="C324" s="54"/>
      <c r="D324" s="192" t="s">
        <v>140</v>
      </c>
      <c r="E324" s="54"/>
      <c r="F324" s="193" t="s">
        <v>543</v>
      </c>
      <c r="G324" s="54"/>
      <c r="H324" s="54"/>
      <c r="I324" s="150"/>
      <c r="J324" s="54"/>
      <c r="K324" s="54"/>
      <c r="L324" s="52"/>
      <c r="M324" s="69"/>
      <c r="N324" s="33"/>
      <c r="O324" s="33"/>
      <c r="P324" s="33"/>
      <c r="Q324" s="33"/>
      <c r="R324" s="33"/>
      <c r="S324" s="33"/>
      <c r="T324" s="70"/>
      <c r="AT324" s="15" t="s">
        <v>140</v>
      </c>
      <c r="AU324" s="15" t="s">
        <v>83</v>
      </c>
    </row>
    <row r="325" spans="2:51" s="11" customFormat="1" ht="12">
      <c r="B325" s="197"/>
      <c r="C325" s="198"/>
      <c r="D325" s="192" t="s">
        <v>157</v>
      </c>
      <c r="E325" s="208" t="s">
        <v>20</v>
      </c>
      <c r="F325" s="209" t="s">
        <v>545</v>
      </c>
      <c r="G325" s="198"/>
      <c r="H325" s="210">
        <v>179</v>
      </c>
      <c r="I325" s="202"/>
      <c r="J325" s="198"/>
      <c r="K325" s="198"/>
      <c r="L325" s="203"/>
      <c r="M325" s="204"/>
      <c r="N325" s="205"/>
      <c r="O325" s="205"/>
      <c r="P325" s="205"/>
      <c r="Q325" s="205"/>
      <c r="R325" s="205"/>
      <c r="S325" s="205"/>
      <c r="T325" s="206"/>
      <c r="AT325" s="207" t="s">
        <v>157</v>
      </c>
      <c r="AU325" s="207" t="s">
        <v>83</v>
      </c>
      <c r="AV325" s="11" t="s">
        <v>83</v>
      </c>
      <c r="AW325" s="11" t="s">
        <v>37</v>
      </c>
      <c r="AX325" s="11" t="s">
        <v>74</v>
      </c>
      <c r="AY325" s="207" t="s">
        <v>131</v>
      </c>
    </row>
    <row r="326" spans="2:51" s="11" customFormat="1" ht="12">
      <c r="B326" s="197"/>
      <c r="C326" s="198"/>
      <c r="D326" s="194" t="s">
        <v>157</v>
      </c>
      <c r="E326" s="199" t="s">
        <v>20</v>
      </c>
      <c r="F326" s="200" t="s">
        <v>546</v>
      </c>
      <c r="G326" s="198"/>
      <c r="H326" s="201">
        <v>65.9</v>
      </c>
      <c r="I326" s="202"/>
      <c r="J326" s="198"/>
      <c r="K326" s="198"/>
      <c r="L326" s="203"/>
      <c r="M326" s="204"/>
      <c r="N326" s="205"/>
      <c r="O326" s="205"/>
      <c r="P326" s="205"/>
      <c r="Q326" s="205"/>
      <c r="R326" s="205"/>
      <c r="S326" s="205"/>
      <c r="T326" s="206"/>
      <c r="AT326" s="207" t="s">
        <v>157</v>
      </c>
      <c r="AU326" s="207" t="s">
        <v>83</v>
      </c>
      <c r="AV326" s="11" t="s">
        <v>83</v>
      </c>
      <c r="AW326" s="11" t="s">
        <v>37</v>
      </c>
      <c r="AX326" s="11" t="s">
        <v>74</v>
      </c>
      <c r="AY326" s="207" t="s">
        <v>131</v>
      </c>
    </row>
    <row r="327" spans="2:65" s="1" customFormat="1" ht="20.4" customHeight="1">
      <c r="B327" s="32"/>
      <c r="C327" s="180" t="s">
        <v>547</v>
      </c>
      <c r="D327" s="180" t="s">
        <v>133</v>
      </c>
      <c r="E327" s="181" t="s">
        <v>548</v>
      </c>
      <c r="F327" s="182" t="s">
        <v>549</v>
      </c>
      <c r="G327" s="183" t="s">
        <v>213</v>
      </c>
      <c r="H327" s="184">
        <v>0.711</v>
      </c>
      <c r="I327" s="185"/>
      <c r="J327" s="186">
        <f>ROUND(I327*H327,2)</f>
        <v>0</v>
      </c>
      <c r="K327" s="182" t="s">
        <v>137</v>
      </c>
      <c r="L327" s="52"/>
      <c r="M327" s="187" t="s">
        <v>20</v>
      </c>
      <c r="N327" s="188" t="s">
        <v>45</v>
      </c>
      <c r="O327" s="33"/>
      <c r="P327" s="189">
        <f>O327*H327</f>
        <v>0</v>
      </c>
      <c r="Q327" s="189">
        <v>0</v>
      </c>
      <c r="R327" s="189">
        <f>Q327*H327</f>
        <v>0</v>
      </c>
      <c r="S327" s="189">
        <v>0</v>
      </c>
      <c r="T327" s="190">
        <f>S327*H327</f>
        <v>0</v>
      </c>
      <c r="AR327" s="15" t="s">
        <v>239</v>
      </c>
      <c r="AT327" s="15" t="s">
        <v>133</v>
      </c>
      <c r="AU327" s="15" t="s">
        <v>83</v>
      </c>
      <c r="AY327" s="15" t="s">
        <v>131</v>
      </c>
      <c r="BE327" s="191">
        <f>IF(N327="základní",J327,0)</f>
        <v>0</v>
      </c>
      <c r="BF327" s="191">
        <f>IF(N327="snížená",J327,0)</f>
        <v>0</v>
      </c>
      <c r="BG327" s="191">
        <f>IF(N327="zákl. přenesená",J327,0)</f>
        <v>0</v>
      </c>
      <c r="BH327" s="191">
        <f>IF(N327="sníž. přenesená",J327,0)</f>
        <v>0</v>
      </c>
      <c r="BI327" s="191">
        <f>IF(N327="nulová",J327,0)</f>
        <v>0</v>
      </c>
      <c r="BJ327" s="15" t="s">
        <v>22</v>
      </c>
      <c r="BK327" s="191">
        <f>ROUND(I327*H327,2)</f>
        <v>0</v>
      </c>
      <c r="BL327" s="15" t="s">
        <v>239</v>
      </c>
      <c r="BM327" s="15" t="s">
        <v>550</v>
      </c>
    </row>
    <row r="328" spans="2:47" s="1" customFormat="1" ht="36">
      <c r="B328" s="32"/>
      <c r="C328" s="54"/>
      <c r="D328" s="192" t="s">
        <v>140</v>
      </c>
      <c r="E328" s="54"/>
      <c r="F328" s="193" t="s">
        <v>551</v>
      </c>
      <c r="G328" s="54"/>
      <c r="H328" s="54"/>
      <c r="I328" s="150"/>
      <c r="J328" s="54"/>
      <c r="K328" s="54"/>
      <c r="L328" s="52"/>
      <c r="M328" s="69"/>
      <c r="N328" s="33"/>
      <c r="O328" s="33"/>
      <c r="P328" s="33"/>
      <c r="Q328" s="33"/>
      <c r="R328" s="33"/>
      <c r="S328" s="33"/>
      <c r="T328" s="70"/>
      <c r="AT328" s="15" t="s">
        <v>140</v>
      </c>
      <c r="AU328" s="15" t="s">
        <v>83</v>
      </c>
    </row>
    <row r="329" spans="2:47" s="1" customFormat="1" ht="120">
      <c r="B329" s="32"/>
      <c r="C329" s="54"/>
      <c r="D329" s="192" t="s">
        <v>142</v>
      </c>
      <c r="E329" s="54"/>
      <c r="F329" s="196" t="s">
        <v>552</v>
      </c>
      <c r="G329" s="54"/>
      <c r="H329" s="54"/>
      <c r="I329" s="150"/>
      <c r="J329" s="54"/>
      <c r="K329" s="54"/>
      <c r="L329" s="52"/>
      <c r="M329" s="69"/>
      <c r="N329" s="33"/>
      <c r="O329" s="33"/>
      <c r="P329" s="33"/>
      <c r="Q329" s="33"/>
      <c r="R329" s="33"/>
      <c r="S329" s="33"/>
      <c r="T329" s="70"/>
      <c r="AT329" s="15" t="s">
        <v>142</v>
      </c>
      <c r="AU329" s="15" t="s">
        <v>83</v>
      </c>
    </row>
    <row r="330" spans="2:63" s="10" customFormat="1" ht="29.85" customHeight="1">
      <c r="B330" s="163"/>
      <c r="C330" s="164"/>
      <c r="D330" s="177" t="s">
        <v>73</v>
      </c>
      <c r="E330" s="178" t="s">
        <v>553</v>
      </c>
      <c r="F330" s="178" t="s">
        <v>554</v>
      </c>
      <c r="G330" s="164"/>
      <c r="H330" s="164"/>
      <c r="I330" s="167"/>
      <c r="J330" s="179">
        <f>BK330</f>
        <v>0</v>
      </c>
      <c r="K330" s="164"/>
      <c r="L330" s="169"/>
      <c r="M330" s="170"/>
      <c r="N330" s="171"/>
      <c r="O330" s="171"/>
      <c r="P330" s="172">
        <f>SUM(P331:P335)</f>
        <v>0</v>
      </c>
      <c r="Q330" s="171"/>
      <c r="R330" s="172">
        <f>SUM(R331:R335)</f>
        <v>0.00262552</v>
      </c>
      <c r="S330" s="171"/>
      <c r="T330" s="173">
        <f>SUM(T331:T335)</f>
        <v>0</v>
      </c>
      <c r="AR330" s="174" t="s">
        <v>83</v>
      </c>
      <c r="AT330" s="175" t="s">
        <v>73</v>
      </c>
      <c r="AU330" s="175" t="s">
        <v>22</v>
      </c>
      <c r="AY330" s="174" t="s">
        <v>131</v>
      </c>
      <c r="BK330" s="176">
        <f>SUM(BK331:BK335)</f>
        <v>0</v>
      </c>
    </row>
    <row r="331" spans="2:65" s="1" customFormat="1" ht="28.8" customHeight="1">
      <c r="B331" s="32"/>
      <c r="C331" s="180" t="s">
        <v>555</v>
      </c>
      <c r="D331" s="180" t="s">
        <v>133</v>
      </c>
      <c r="E331" s="181" t="s">
        <v>556</v>
      </c>
      <c r="F331" s="182" t="s">
        <v>557</v>
      </c>
      <c r="G331" s="183" t="s">
        <v>242</v>
      </c>
      <c r="H331" s="184">
        <v>7.096</v>
      </c>
      <c r="I331" s="185"/>
      <c r="J331" s="186">
        <f>ROUND(I331*H331,2)</f>
        <v>0</v>
      </c>
      <c r="K331" s="182" t="s">
        <v>137</v>
      </c>
      <c r="L331" s="52"/>
      <c r="M331" s="187" t="s">
        <v>20</v>
      </c>
      <c r="N331" s="188" t="s">
        <v>45</v>
      </c>
      <c r="O331" s="33"/>
      <c r="P331" s="189">
        <f>O331*H331</f>
        <v>0</v>
      </c>
      <c r="Q331" s="189">
        <v>0.00014</v>
      </c>
      <c r="R331" s="189">
        <f>Q331*H331</f>
        <v>0.00099344</v>
      </c>
      <c r="S331" s="189">
        <v>0</v>
      </c>
      <c r="T331" s="190">
        <f>S331*H331</f>
        <v>0</v>
      </c>
      <c r="AR331" s="15" t="s">
        <v>239</v>
      </c>
      <c r="AT331" s="15" t="s">
        <v>133</v>
      </c>
      <c r="AU331" s="15" t="s">
        <v>83</v>
      </c>
      <c r="AY331" s="15" t="s">
        <v>131</v>
      </c>
      <c r="BE331" s="191">
        <f>IF(N331="základní",J331,0)</f>
        <v>0</v>
      </c>
      <c r="BF331" s="191">
        <f>IF(N331="snížená",J331,0)</f>
        <v>0</v>
      </c>
      <c r="BG331" s="191">
        <f>IF(N331="zákl. přenesená",J331,0)</f>
        <v>0</v>
      </c>
      <c r="BH331" s="191">
        <f>IF(N331="sníž. přenesená",J331,0)</f>
        <v>0</v>
      </c>
      <c r="BI331" s="191">
        <f>IF(N331="nulová",J331,0)</f>
        <v>0</v>
      </c>
      <c r="BJ331" s="15" t="s">
        <v>22</v>
      </c>
      <c r="BK331" s="191">
        <f>ROUND(I331*H331,2)</f>
        <v>0</v>
      </c>
      <c r="BL331" s="15" t="s">
        <v>239</v>
      </c>
      <c r="BM331" s="15" t="s">
        <v>558</v>
      </c>
    </row>
    <row r="332" spans="2:47" s="1" customFormat="1" ht="24">
      <c r="B332" s="32"/>
      <c r="C332" s="54"/>
      <c r="D332" s="192" t="s">
        <v>140</v>
      </c>
      <c r="E332" s="54"/>
      <c r="F332" s="193" t="s">
        <v>559</v>
      </c>
      <c r="G332" s="54"/>
      <c r="H332" s="54"/>
      <c r="I332" s="150"/>
      <c r="J332" s="54"/>
      <c r="K332" s="54"/>
      <c r="L332" s="52"/>
      <c r="M332" s="69"/>
      <c r="N332" s="33"/>
      <c r="O332" s="33"/>
      <c r="P332" s="33"/>
      <c r="Q332" s="33"/>
      <c r="R332" s="33"/>
      <c r="S332" s="33"/>
      <c r="T332" s="70"/>
      <c r="AT332" s="15" t="s">
        <v>140</v>
      </c>
      <c r="AU332" s="15" t="s">
        <v>83</v>
      </c>
    </row>
    <row r="333" spans="2:51" s="11" customFormat="1" ht="12">
      <c r="B333" s="197"/>
      <c r="C333" s="198"/>
      <c r="D333" s="194" t="s">
        <v>157</v>
      </c>
      <c r="E333" s="199" t="s">
        <v>20</v>
      </c>
      <c r="F333" s="200" t="s">
        <v>560</v>
      </c>
      <c r="G333" s="198"/>
      <c r="H333" s="201">
        <v>7.096</v>
      </c>
      <c r="I333" s="202"/>
      <c r="J333" s="198"/>
      <c r="K333" s="198"/>
      <c r="L333" s="203"/>
      <c r="M333" s="204"/>
      <c r="N333" s="205"/>
      <c r="O333" s="205"/>
      <c r="P333" s="205"/>
      <c r="Q333" s="205"/>
      <c r="R333" s="205"/>
      <c r="S333" s="205"/>
      <c r="T333" s="206"/>
      <c r="AT333" s="207" t="s">
        <v>157</v>
      </c>
      <c r="AU333" s="207" t="s">
        <v>83</v>
      </c>
      <c r="AV333" s="11" t="s">
        <v>83</v>
      </c>
      <c r="AW333" s="11" t="s">
        <v>37</v>
      </c>
      <c r="AX333" s="11" t="s">
        <v>22</v>
      </c>
      <c r="AY333" s="207" t="s">
        <v>131</v>
      </c>
    </row>
    <row r="334" spans="2:65" s="1" customFormat="1" ht="20.4" customHeight="1">
      <c r="B334" s="32"/>
      <c r="C334" s="180" t="s">
        <v>561</v>
      </c>
      <c r="D334" s="180" t="s">
        <v>133</v>
      </c>
      <c r="E334" s="181" t="s">
        <v>562</v>
      </c>
      <c r="F334" s="182" t="s">
        <v>563</v>
      </c>
      <c r="G334" s="183" t="s">
        <v>242</v>
      </c>
      <c r="H334" s="184">
        <v>7.096</v>
      </c>
      <c r="I334" s="185"/>
      <c r="J334" s="186">
        <f>ROUND(I334*H334,2)</f>
        <v>0</v>
      </c>
      <c r="K334" s="182" t="s">
        <v>137</v>
      </c>
      <c r="L334" s="52"/>
      <c r="M334" s="187" t="s">
        <v>20</v>
      </c>
      <c r="N334" s="188" t="s">
        <v>45</v>
      </c>
      <c r="O334" s="33"/>
      <c r="P334" s="189">
        <f>O334*H334</f>
        <v>0</v>
      </c>
      <c r="Q334" s="189">
        <v>0.00023</v>
      </c>
      <c r="R334" s="189">
        <f>Q334*H334</f>
        <v>0.0016320800000000002</v>
      </c>
      <c r="S334" s="189">
        <v>0</v>
      </c>
      <c r="T334" s="190">
        <f>S334*H334</f>
        <v>0</v>
      </c>
      <c r="AR334" s="15" t="s">
        <v>239</v>
      </c>
      <c r="AT334" s="15" t="s">
        <v>133</v>
      </c>
      <c r="AU334" s="15" t="s">
        <v>83</v>
      </c>
      <c r="AY334" s="15" t="s">
        <v>131</v>
      </c>
      <c r="BE334" s="191">
        <f>IF(N334="základní",J334,0)</f>
        <v>0</v>
      </c>
      <c r="BF334" s="191">
        <f>IF(N334="snížená",J334,0)</f>
        <v>0</v>
      </c>
      <c r="BG334" s="191">
        <f>IF(N334="zákl. přenesená",J334,0)</f>
        <v>0</v>
      </c>
      <c r="BH334" s="191">
        <f>IF(N334="sníž. přenesená",J334,0)</f>
        <v>0</v>
      </c>
      <c r="BI334" s="191">
        <f>IF(N334="nulová",J334,0)</f>
        <v>0</v>
      </c>
      <c r="BJ334" s="15" t="s">
        <v>22</v>
      </c>
      <c r="BK334" s="191">
        <f>ROUND(I334*H334,2)</f>
        <v>0</v>
      </c>
      <c r="BL334" s="15" t="s">
        <v>239</v>
      </c>
      <c r="BM334" s="15" t="s">
        <v>564</v>
      </c>
    </row>
    <row r="335" spans="2:47" s="1" customFormat="1" ht="24">
      <c r="B335" s="32"/>
      <c r="C335" s="54"/>
      <c r="D335" s="192" t="s">
        <v>140</v>
      </c>
      <c r="E335" s="54"/>
      <c r="F335" s="193" t="s">
        <v>565</v>
      </c>
      <c r="G335" s="54"/>
      <c r="H335" s="54"/>
      <c r="I335" s="150"/>
      <c r="J335" s="54"/>
      <c r="K335" s="54"/>
      <c r="L335" s="52"/>
      <c r="M335" s="223"/>
      <c r="N335" s="224"/>
      <c r="O335" s="224"/>
      <c r="P335" s="224"/>
      <c r="Q335" s="224"/>
      <c r="R335" s="224"/>
      <c r="S335" s="224"/>
      <c r="T335" s="225"/>
      <c r="AT335" s="15" t="s">
        <v>140</v>
      </c>
      <c r="AU335" s="15" t="s">
        <v>83</v>
      </c>
    </row>
    <row r="336" spans="2:12" s="1" customFormat="1" ht="6.9" customHeight="1">
      <c r="B336" s="47"/>
      <c r="C336" s="48"/>
      <c r="D336" s="48"/>
      <c r="E336" s="48"/>
      <c r="F336" s="48"/>
      <c r="G336" s="48"/>
      <c r="H336" s="48"/>
      <c r="I336" s="126"/>
      <c r="J336" s="48"/>
      <c r="K336" s="48"/>
      <c r="L336" s="52"/>
    </row>
  </sheetData>
  <sheetProtection password="CC35" sheet="1" objects="1" scenarios="1" formatColumns="0" formatRows="0" sort="0" autoFilter="0"/>
  <autoFilter ref="C87:K87"/>
  <mergeCells count="9">
    <mergeCell ref="E78:H78"/>
    <mergeCell ref="E80:H80"/>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7"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94"/>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02"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13"/>
      <c r="B1" s="273"/>
      <c r="C1" s="273"/>
      <c r="D1" s="272" t="s">
        <v>1</v>
      </c>
      <c r="E1" s="273"/>
      <c r="F1" s="274" t="s">
        <v>769</v>
      </c>
      <c r="G1" s="278" t="s">
        <v>770</v>
      </c>
      <c r="H1" s="278"/>
      <c r="I1" s="279"/>
      <c r="J1" s="274" t="s">
        <v>771</v>
      </c>
      <c r="K1" s="272" t="s">
        <v>94</v>
      </c>
      <c r="L1" s="274" t="s">
        <v>772</v>
      </c>
      <c r="M1" s="274"/>
      <c r="N1" s="274"/>
      <c r="O1" s="274"/>
      <c r="P1" s="274"/>
      <c r="Q1" s="274"/>
      <c r="R1" s="274"/>
      <c r="S1" s="274"/>
      <c r="T1" s="274"/>
      <c r="U1" s="270"/>
      <c r="V1" s="270"/>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row>
    <row r="2" spans="3:46" ht="36.9" customHeight="1">
      <c r="L2" s="228"/>
      <c r="M2" s="228"/>
      <c r="N2" s="228"/>
      <c r="O2" s="228"/>
      <c r="P2" s="228"/>
      <c r="Q2" s="228"/>
      <c r="R2" s="228"/>
      <c r="S2" s="228"/>
      <c r="T2" s="228"/>
      <c r="U2" s="228"/>
      <c r="V2" s="228"/>
      <c r="AT2" s="15" t="s">
        <v>86</v>
      </c>
    </row>
    <row r="3" spans="2:46" ht="6.9" customHeight="1">
      <c r="B3" s="16"/>
      <c r="C3" s="17"/>
      <c r="D3" s="17"/>
      <c r="E3" s="17"/>
      <c r="F3" s="17"/>
      <c r="G3" s="17"/>
      <c r="H3" s="17"/>
      <c r="I3" s="103"/>
      <c r="J3" s="17"/>
      <c r="K3" s="18"/>
      <c r="AT3" s="15" t="s">
        <v>83</v>
      </c>
    </row>
    <row r="4" spans="2:46" ht="36.9" customHeight="1">
      <c r="B4" s="19"/>
      <c r="C4" s="20"/>
      <c r="D4" s="21" t="s">
        <v>95</v>
      </c>
      <c r="E4" s="20"/>
      <c r="F4" s="20"/>
      <c r="G4" s="20"/>
      <c r="H4" s="20"/>
      <c r="I4" s="104"/>
      <c r="J4" s="20"/>
      <c r="K4" s="22"/>
      <c r="M4" s="23" t="s">
        <v>10</v>
      </c>
      <c r="AT4" s="15" t="s">
        <v>4</v>
      </c>
    </row>
    <row r="5" spans="2:11" ht="6.9" customHeight="1">
      <c r="B5" s="19"/>
      <c r="C5" s="20"/>
      <c r="D5" s="20"/>
      <c r="E5" s="20"/>
      <c r="F5" s="20"/>
      <c r="G5" s="20"/>
      <c r="H5" s="20"/>
      <c r="I5" s="104"/>
      <c r="J5" s="20"/>
      <c r="K5" s="22"/>
    </row>
    <row r="6" spans="2:11" ht="13.2">
      <c r="B6" s="19"/>
      <c r="C6" s="20"/>
      <c r="D6" s="28" t="s">
        <v>16</v>
      </c>
      <c r="E6" s="20"/>
      <c r="F6" s="20"/>
      <c r="G6" s="20"/>
      <c r="H6" s="20"/>
      <c r="I6" s="104"/>
      <c r="J6" s="20"/>
      <c r="K6" s="22"/>
    </row>
    <row r="7" spans="2:11" ht="20.4" customHeight="1">
      <c r="B7" s="19"/>
      <c r="C7" s="20"/>
      <c r="D7" s="20"/>
      <c r="E7" s="266" t="str">
        <f>'Rekapitulace stavby'!K6</f>
        <v>MVN Libchavský rybník, rekonstrukce nádrže</v>
      </c>
      <c r="F7" s="232"/>
      <c r="G7" s="232"/>
      <c r="H7" s="232"/>
      <c r="I7" s="104"/>
      <c r="J7" s="20"/>
      <c r="K7" s="22"/>
    </row>
    <row r="8" spans="2:11" s="1" customFormat="1" ht="13.2">
      <c r="B8" s="32"/>
      <c r="C8" s="33"/>
      <c r="D8" s="28" t="s">
        <v>96</v>
      </c>
      <c r="E8" s="33"/>
      <c r="F8" s="33"/>
      <c r="G8" s="33"/>
      <c r="H8" s="33"/>
      <c r="I8" s="105"/>
      <c r="J8" s="33"/>
      <c r="K8" s="36"/>
    </row>
    <row r="9" spans="2:11" s="1" customFormat="1" ht="36.9" customHeight="1">
      <c r="B9" s="32"/>
      <c r="C9" s="33"/>
      <c r="D9" s="33"/>
      <c r="E9" s="267" t="s">
        <v>566</v>
      </c>
      <c r="F9" s="239"/>
      <c r="G9" s="239"/>
      <c r="H9" s="239"/>
      <c r="I9" s="105"/>
      <c r="J9" s="33"/>
      <c r="K9" s="36"/>
    </row>
    <row r="10" spans="2:11" s="1" customFormat="1" ht="12">
      <c r="B10" s="32"/>
      <c r="C10" s="33"/>
      <c r="D10" s="33"/>
      <c r="E10" s="33"/>
      <c r="F10" s="33"/>
      <c r="G10" s="33"/>
      <c r="H10" s="33"/>
      <c r="I10" s="105"/>
      <c r="J10" s="33"/>
      <c r="K10" s="36"/>
    </row>
    <row r="11" spans="2:11" s="1" customFormat="1" ht="14.4" customHeight="1">
      <c r="B11" s="32"/>
      <c r="C11" s="33"/>
      <c r="D11" s="28" t="s">
        <v>19</v>
      </c>
      <c r="E11" s="33"/>
      <c r="F11" s="26" t="s">
        <v>82</v>
      </c>
      <c r="G11" s="33"/>
      <c r="H11" s="33"/>
      <c r="I11" s="106" t="s">
        <v>21</v>
      </c>
      <c r="J11" s="26" t="s">
        <v>20</v>
      </c>
      <c r="K11" s="36"/>
    </row>
    <row r="12" spans="2:11" s="1" customFormat="1" ht="14.4" customHeight="1">
      <c r="B12" s="32"/>
      <c r="C12" s="33"/>
      <c r="D12" s="28" t="s">
        <v>23</v>
      </c>
      <c r="E12" s="33"/>
      <c r="F12" s="26" t="s">
        <v>24</v>
      </c>
      <c r="G12" s="33"/>
      <c r="H12" s="33"/>
      <c r="I12" s="106" t="s">
        <v>25</v>
      </c>
      <c r="J12" s="107" t="str">
        <f>'Rekapitulace stavby'!AN8</f>
        <v>14. 11. 2016</v>
      </c>
      <c r="K12" s="36"/>
    </row>
    <row r="13" spans="2:11" s="1" customFormat="1" ht="10.8" customHeight="1">
      <c r="B13" s="32"/>
      <c r="C13" s="33"/>
      <c r="D13" s="33"/>
      <c r="E13" s="33"/>
      <c r="F13" s="33"/>
      <c r="G13" s="33"/>
      <c r="H13" s="33"/>
      <c r="I13" s="105"/>
      <c r="J13" s="33"/>
      <c r="K13" s="36"/>
    </row>
    <row r="14" spans="2:11" s="1" customFormat="1" ht="14.4" customHeight="1">
      <c r="B14" s="32"/>
      <c r="C14" s="33"/>
      <c r="D14" s="28" t="s">
        <v>29</v>
      </c>
      <c r="E14" s="33"/>
      <c r="F14" s="33"/>
      <c r="G14" s="33"/>
      <c r="H14" s="33"/>
      <c r="I14" s="106" t="s">
        <v>30</v>
      </c>
      <c r="J14" s="26" t="s">
        <v>20</v>
      </c>
      <c r="K14" s="36"/>
    </row>
    <row r="15" spans="2:11" s="1" customFormat="1" ht="18" customHeight="1">
      <c r="B15" s="32"/>
      <c r="C15" s="33"/>
      <c r="D15" s="33"/>
      <c r="E15" s="26" t="s">
        <v>31</v>
      </c>
      <c r="F15" s="33"/>
      <c r="G15" s="33"/>
      <c r="H15" s="33"/>
      <c r="I15" s="106" t="s">
        <v>32</v>
      </c>
      <c r="J15" s="26" t="s">
        <v>20</v>
      </c>
      <c r="K15" s="36"/>
    </row>
    <row r="16" spans="2:11" s="1" customFormat="1" ht="6.9" customHeight="1">
      <c r="B16" s="32"/>
      <c r="C16" s="33"/>
      <c r="D16" s="33"/>
      <c r="E16" s="33"/>
      <c r="F16" s="33"/>
      <c r="G16" s="33"/>
      <c r="H16" s="33"/>
      <c r="I16" s="105"/>
      <c r="J16" s="33"/>
      <c r="K16" s="36"/>
    </row>
    <row r="17" spans="2:11" s="1" customFormat="1" ht="14.4" customHeight="1">
      <c r="B17" s="32"/>
      <c r="C17" s="33"/>
      <c r="D17" s="28" t="s">
        <v>33</v>
      </c>
      <c r="E17" s="33"/>
      <c r="F17" s="33"/>
      <c r="G17" s="33"/>
      <c r="H17" s="33"/>
      <c r="I17" s="106" t="s">
        <v>30</v>
      </c>
      <c r="J17" s="26" t="str">
        <f>IF('Rekapitulace stavby'!AN13="Vyplň údaj","",IF('Rekapitulace stavby'!AN13="","",'Rekapitulace stavby'!AN13))</f>
        <v/>
      </c>
      <c r="K17" s="36"/>
    </row>
    <row r="18" spans="2:11" s="1" customFormat="1" ht="18" customHeight="1">
      <c r="B18" s="32"/>
      <c r="C18" s="33"/>
      <c r="D18" s="33"/>
      <c r="E18" s="26" t="str">
        <f>IF('Rekapitulace stavby'!E14="Vyplň údaj","",IF('Rekapitulace stavby'!E14="","",'Rekapitulace stavby'!E14))</f>
        <v/>
      </c>
      <c r="F18" s="33"/>
      <c r="G18" s="33"/>
      <c r="H18" s="33"/>
      <c r="I18" s="106" t="s">
        <v>32</v>
      </c>
      <c r="J18" s="26" t="str">
        <f>IF('Rekapitulace stavby'!AN14="Vyplň údaj","",IF('Rekapitulace stavby'!AN14="","",'Rekapitulace stavby'!AN14))</f>
        <v/>
      </c>
      <c r="K18" s="36"/>
    </row>
    <row r="19" spans="2:11" s="1" customFormat="1" ht="6.9" customHeight="1">
      <c r="B19" s="32"/>
      <c r="C19" s="33"/>
      <c r="D19" s="33"/>
      <c r="E19" s="33"/>
      <c r="F19" s="33"/>
      <c r="G19" s="33"/>
      <c r="H19" s="33"/>
      <c r="I19" s="105"/>
      <c r="J19" s="33"/>
      <c r="K19" s="36"/>
    </row>
    <row r="20" spans="2:11" s="1" customFormat="1" ht="14.4" customHeight="1">
      <c r="B20" s="32"/>
      <c r="C20" s="33"/>
      <c r="D20" s="28" t="s">
        <v>35</v>
      </c>
      <c r="E20" s="33"/>
      <c r="F20" s="33"/>
      <c r="G20" s="33"/>
      <c r="H20" s="33"/>
      <c r="I20" s="106" t="s">
        <v>30</v>
      </c>
      <c r="J20" s="26" t="s">
        <v>20</v>
      </c>
      <c r="K20" s="36"/>
    </row>
    <row r="21" spans="2:11" s="1" customFormat="1" ht="18" customHeight="1">
      <c r="B21" s="32"/>
      <c r="C21" s="33"/>
      <c r="D21" s="33"/>
      <c r="E21" s="26" t="s">
        <v>36</v>
      </c>
      <c r="F21" s="33"/>
      <c r="G21" s="33"/>
      <c r="H21" s="33"/>
      <c r="I21" s="106" t="s">
        <v>32</v>
      </c>
      <c r="J21" s="26" t="s">
        <v>20</v>
      </c>
      <c r="K21" s="36"/>
    </row>
    <row r="22" spans="2:11" s="1" customFormat="1" ht="6.9" customHeight="1">
      <c r="B22" s="32"/>
      <c r="C22" s="33"/>
      <c r="D22" s="33"/>
      <c r="E22" s="33"/>
      <c r="F22" s="33"/>
      <c r="G22" s="33"/>
      <c r="H22" s="33"/>
      <c r="I22" s="105"/>
      <c r="J22" s="33"/>
      <c r="K22" s="36"/>
    </row>
    <row r="23" spans="2:11" s="1" customFormat="1" ht="14.4" customHeight="1">
      <c r="B23" s="32"/>
      <c r="C23" s="33"/>
      <c r="D23" s="28" t="s">
        <v>38</v>
      </c>
      <c r="E23" s="33"/>
      <c r="F23" s="33"/>
      <c r="G23" s="33"/>
      <c r="H23" s="33"/>
      <c r="I23" s="105"/>
      <c r="J23" s="33"/>
      <c r="K23" s="36"/>
    </row>
    <row r="24" spans="2:11" s="6" customFormat="1" ht="20.4" customHeight="1">
      <c r="B24" s="108"/>
      <c r="C24" s="109"/>
      <c r="D24" s="109"/>
      <c r="E24" s="235" t="s">
        <v>20</v>
      </c>
      <c r="F24" s="268"/>
      <c r="G24" s="268"/>
      <c r="H24" s="268"/>
      <c r="I24" s="110"/>
      <c r="J24" s="109"/>
      <c r="K24" s="111"/>
    </row>
    <row r="25" spans="2:11" s="1" customFormat="1" ht="6.9" customHeight="1">
      <c r="B25" s="32"/>
      <c r="C25" s="33"/>
      <c r="D25" s="33"/>
      <c r="E25" s="33"/>
      <c r="F25" s="33"/>
      <c r="G25" s="33"/>
      <c r="H25" s="33"/>
      <c r="I25" s="105"/>
      <c r="J25" s="33"/>
      <c r="K25" s="36"/>
    </row>
    <row r="26" spans="2:11" s="1" customFormat="1" ht="6.9" customHeight="1">
      <c r="B26" s="32"/>
      <c r="C26" s="33"/>
      <c r="D26" s="77"/>
      <c r="E26" s="77"/>
      <c r="F26" s="77"/>
      <c r="G26" s="77"/>
      <c r="H26" s="77"/>
      <c r="I26" s="112"/>
      <c r="J26" s="77"/>
      <c r="K26" s="113"/>
    </row>
    <row r="27" spans="2:11" s="1" customFormat="1" ht="25.35" customHeight="1">
      <c r="B27" s="32"/>
      <c r="C27" s="33"/>
      <c r="D27" s="114" t="s">
        <v>40</v>
      </c>
      <c r="E27" s="33"/>
      <c r="F27" s="33"/>
      <c r="G27" s="33"/>
      <c r="H27" s="33"/>
      <c r="I27" s="105"/>
      <c r="J27" s="115">
        <f>ROUND(J84,2)</f>
        <v>0</v>
      </c>
      <c r="K27" s="36"/>
    </row>
    <row r="28" spans="2:11" s="1" customFormat="1" ht="6.9" customHeight="1">
      <c r="B28" s="32"/>
      <c r="C28" s="33"/>
      <c r="D28" s="77"/>
      <c r="E28" s="77"/>
      <c r="F28" s="77"/>
      <c r="G28" s="77"/>
      <c r="H28" s="77"/>
      <c r="I28" s="112"/>
      <c r="J28" s="77"/>
      <c r="K28" s="113"/>
    </row>
    <row r="29" spans="2:11" s="1" customFormat="1" ht="14.4" customHeight="1">
      <c r="B29" s="32"/>
      <c r="C29" s="33"/>
      <c r="D29" s="33"/>
      <c r="E29" s="33"/>
      <c r="F29" s="37" t="s">
        <v>42</v>
      </c>
      <c r="G29" s="33"/>
      <c r="H29" s="33"/>
      <c r="I29" s="116" t="s">
        <v>41</v>
      </c>
      <c r="J29" s="37" t="s">
        <v>43</v>
      </c>
      <c r="K29" s="36"/>
    </row>
    <row r="30" spans="2:11" s="1" customFormat="1" ht="14.4" customHeight="1">
      <c r="B30" s="32"/>
      <c r="C30" s="33"/>
      <c r="D30" s="40" t="s">
        <v>44</v>
      </c>
      <c r="E30" s="40" t="s">
        <v>45</v>
      </c>
      <c r="F30" s="117">
        <f>ROUND(SUM(BE84:BE193),2)</f>
        <v>0</v>
      </c>
      <c r="G30" s="33"/>
      <c r="H30" s="33"/>
      <c r="I30" s="118">
        <v>0.21</v>
      </c>
      <c r="J30" s="117">
        <f>ROUND(ROUND((SUM(BE84:BE193)),2)*I30,2)</f>
        <v>0</v>
      </c>
      <c r="K30" s="36"/>
    </row>
    <row r="31" spans="2:11" s="1" customFormat="1" ht="14.4" customHeight="1">
      <c r="B31" s="32"/>
      <c r="C31" s="33"/>
      <c r="D31" s="33"/>
      <c r="E31" s="40" t="s">
        <v>46</v>
      </c>
      <c r="F31" s="117">
        <f>ROUND(SUM(BF84:BF193),2)</f>
        <v>0</v>
      </c>
      <c r="G31" s="33"/>
      <c r="H31" s="33"/>
      <c r="I31" s="118">
        <v>0.15</v>
      </c>
      <c r="J31" s="117">
        <f>ROUND(ROUND((SUM(BF84:BF193)),2)*I31,2)</f>
        <v>0</v>
      </c>
      <c r="K31" s="36"/>
    </row>
    <row r="32" spans="2:11" s="1" customFormat="1" ht="14.4" customHeight="1" hidden="1">
      <c r="B32" s="32"/>
      <c r="C32" s="33"/>
      <c r="D32" s="33"/>
      <c r="E32" s="40" t="s">
        <v>47</v>
      </c>
      <c r="F32" s="117">
        <f>ROUND(SUM(BG84:BG193),2)</f>
        <v>0</v>
      </c>
      <c r="G32" s="33"/>
      <c r="H32" s="33"/>
      <c r="I32" s="118">
        <v>0.21</v>
      </c>
      <c r="J32" s="117">
        <v>0</v>
      </c>
      <c r="K32" s="36"/>
    </row>
    <row r="33" spans="2:11" s="1" customFormat="1" ht="14.4" customHeight="1" hidden="1">
      <c r="B33" s="32"/>
      <c r="C33" s="33"/>
      <c r="D33" s="33"/>
      <c r="E33" s="40" t="s">
        <v>48</v>
      </c>
      <c r="F33" s="117">
        <f>ROUND(SUM(BH84:BH193),2)</f>
        <v>0</v>
      </c>
      <c r="G33" s="33"/>
      <c r="H33" s="33"/>
      <c r="I33" s="118">
        <v>0.15</v>
      </c>
      <c r="J33" s="117">
        <v>0</v>
      </c>
      <c r="K33" s="36"/>
    </row>
    <row r="34" spans="2:11" s="1" customFormat="1" ht="14.4" customHeight="1" hidden="1">
      <c r="B34" s="32"/>
      <c r="C34" s="33"/>
      <c r="D34" s="33"/>
      <c r="E34" s="40" t="s">
        <v>49</v>
      </c>
      <c r="F34" s="117">
        <f>ROUND(SUM(BI84:BI193),2)</f>
        <v>0</v>
      </c>
      <c r="G34" s="33"/>
      <c r="H34" s="33"/>
      <c r="I34" s="118">
        <v>0</v>
      </c>
      <c r="J34" s="117">
        <v>0</v>
      </c>
      <c r="K34" s="36"/>
    </row>
    <row r="35" spans="2:11" s="1" customFormat="1" ht="6.9" customHeight="1">
      <c r="B35" s="32"/>
      <c r="C35" s="33"/>
      <c r="D35" s="33"/>
      <c r="E35" s="33"/>
      <c r="F35" s="33"/>
      <c r="G35" s="33"/>
      <c r="H35" s="33"/>
      <c r="I35" s="105"/>
      <c r="J35" s="33"/>
      <c r="K35" s="36"/>
    </row>
    <row r="36" spans="2:11" s="1" customFormat="1" ht="25.35" customHeight="1">
      <c r="B36" s="32"/>
      <c r="C36" s="119"/>
      <c r="D36" s="120" t="s">
        <v>50</v>
      </c>
      <c r="E36" s="71"/>
      <c r="F36" s="71"/>
      <c r="G36" s="121" t="s">
        <v>51</v>
      </c>
      <c r="H36" s="122" t="s">
        <v>52</v>
      </c>
      <c r="I36" s="123"/>
      <c r="J36" s="124">
        <f>SUM(J27:J34)</f>
        <v>0</v>
      </c>
      <c r="K36" s="125"/>
    </row>
    <row r="37" spans="2:11" s="1" customFormat="1" ht="14.4" customHeight="1">
      <c r="B37" s="47"/>
      <c r="C37" s="48"/>
      <c r="D37" s="48"/>
      <c r="E37" s="48"/>
      <c r="F37" s="48"/>
      <c r="G37" s="48"/>
      <c r="H37" s="48"/>
      <c r="I37" s="126"/>
      <c r="J37" s="48"/>
      <c r="K37" s="49"/>
    </row>
    <row r="41" spans="2:11" s="1" customFormat="1" ht="6.9" customHeight="1">
      <c r="B41" s="127"/>
      <c r="C41" s="128"/>
      <c r="D41" s="128"/>
      <c r="E41" s="128"/>
      <c r="F41" s="128"/>
      <c r="G41" s="128"/>
      <c r="H41" s="128"/>
      <c r="I41" s="129"/>
      <c r="J41" s="128"/>
      <c r="K41" s="130"/>
    </row>
    <row r="42" spans="2:11" s="1" customFormat="1" ht="36.9" customHeight="1">
      <c r="B42" s="32"/>
      <c r="C42" s="21" t="s">
        <v>98</v>
      </c>
      <c r="D42" s="33"/>
      <c r="E42" s="33"/>
      <c r="F42" s="33"/>
      <c r="G42" s="33"/>
      <c r="H42" s="33"/>
      <c r="I42" s="105"/>
      <c r="J42" s="33"/>
      <c r="K42" s="36"/>
    </row>
    <row r="43" spans="2:11" s="1" customFormat="1" ht="6.9" customHeight="1">
      <c r="B43" s="32"/>
      <c r="C43" s="33"/>
      <c r="D43" s="33"/>
      <c r="E43" s="33"/>
      <c r="F43" s="33"/>
      <c r="G43" s="33"/>
      <c r="H43" s="33"/>
      <c r="I43" s="105"/>
      <c r="J43" s="33"/>
      <c r="K43" s="36"/>
    </row>
    <row r="44" spans="2:11" s="1" customFormat="1" ht="14.4" customHeight="1">
      <c r="B44" s="32"/>
      <c r="C44" s="28" t="s">
        <v>16</v>
      </c>
      <c r="D44" s="33"/>
      <c r="E44" s="33"/>
      <c r="F44" s="33"/>
      <c r="G44" s="33"/>
      <c r="H44" s="33"/>
      <c r="I44" s="105"/>
      <c r="J44" s="33"/>
      <c r="K44" s="36"/>
    </row>
    <row r="45" spans="2:11" s="1" customFormat="1" ht="20.4" customHeight="1">
      <c r="B45" s="32"/>
      <c r="C45" s="33"/>
      <c r="D45" s="33"/>
      <c r="E45" s="266" t="str">
        <f>E7</f>
        <v>MVN Libchavský rybník, rekonstrukce nádrže</v>
      </c>
      <c r="F45" s="239"/>
      <c r="G45" s="239"/>
      <c r="H45" s="239"/>
      <c r="I45" s="105"/>
      <c r="J45" s="33"/>
      <c r="K45" s="36"/>
    </row>
    <row r="46" spans="2:11" s="1" customFormat="1" ht="14.4" customHeight="1">
      <c r="B46" s="32"/>
      <c r="C46" s="28" t="s">
        <v>96</v>
      </c>
      <c r="D46" s="33"/>
      <c r="E46" s="33"/>
      <c r="F46" s="33"/>
      <c r="G46" s="33"/>
      <c r="H46" s="33"/>
      <c r="I46" s="105"/>
      <c r="J46" s="33"/>
      <c r="K46" s="36"/>
    </row>
    <row r="47" spans="2:11" s="1" customFormat="1" ht="22.2" customHeight="1">
      <c r="B47" s="32"/>
      <c r="C47" s="33"/>
      <c r="D47" s="33"/>
      <c r="E47" s="267" t="str">
        <f>E9</f>
        <v>SO-02 - Bezpečnostní přeliv</v>
      </c>
      <c r="F47" s="239"/>
      <c r="G47" s="239"/>
      <c r="H47" s="239"/>
      <c r="I47" s="105"/>
      <c r="J47" s="33"/>
      <c r="K47" s="36"/>
    </row>
    <row r="48" spans="2:11" s="1" customFormat="1" ht="6.9" customHeight="1">
      <c r="B48" s="32"/>
      <c r="C48" s="33"/>
      <c r="D48" s="33"/>
      <c r="E48" s="33"/>
      <c r="F48" s="33"/>
      <c r="G48" s="33"/>
      <c r="H48" s="33"/>
      <c r="I48" s="105"/>
      <c r="J48" s="33"/>
      <c r="K48" s="36"/>
    </row>
    <row r="49" spans="2:11" s="1" customFormat="1" ht="18" customHeight="1">
      <c r="B49" s="32"/>
      <c r="C49" s="28" t="s">
        <v>23</v>
      </c>
      <c r="D49" s="33"/>
      <c r="E49" s="33"/>
      <c r="F49" s="26" t="str">
        <f>F12</f>
        <v xml:space="preserve"> </v>
      </c>
      <c r="G49" s="33"/>
      <c r="H49" s="33"/>
      <c r="I49" s="106" t="s">
        <v>25</v>
      </c>
      <c r="J49" s="107" t="str">
        <f>IF(J12="","",J12)</f>
        <v>14. 11. 2016</v>
      </c>
      <c r="K49" s="36"/>
    </row>
    <row r="50" spans="2:11" s="1" customFormat="1" ht="6.9" customHeight="1">
      <c r="B50" s="32"/>
      <c r="C50" s="33"/>
      <c r="D50" s="33"/>
      <c r="E50" s="33"/>
      <c r="F50" s="33"/>
      <c r="G50" s="33"/>
      <c r="H50" s="33"/>
      <c r="I50" s="105"/>
      <c r="J50" s="33"/>
      <c r="K50" s="36"/>
    </row>
    <row r="51" spans="2:11" s="1" customFormat="1" ht="13.2">
      <c r="B51" s="32"/>
      <c r="C51" s="28" t="s">
        <v>29</v>
      </c>
      <c r="D51" s="33"/>
      <c r="E51" s="33"/>
      <c r="F51" s="26" t="str">
        <f>E15</f>
        <v>Povodí Labe, státní podnik, Hradec Králové</v>
      </c>
      <c r="G51" s="33"/>
      <c r="H51" s="33"/>
      <c r="I51" s="106" t="s">
        <v>35</v>
      </c>
      <c r="J51" s="26" t="str">
        <f>E21</f>
        <v>Agroprojekce Litomyšl, s.r.o.</v>
      </c>
      <c r="K51" s="36"/>
    </row>
    <row r="52" spans="2:11" s="1" customFormat="1" ht="14.4" customHeight="1">
      <c r="B52" s="32"/>
      <c r="C52" s="28" t="s">
        <v>33</v>
      </c>
      <c r="D52" s="33"/>
      <c r="E52" s="33"/>
      <c r="F52" s="26" t="str">
        <f>IF(E18="","",E18)</f>
        <v/>
      </c>
      <c r="G52" s="33"/>
      <c r="H52" s="33"/>
      <c r="I52" s="105"/>
      <c r="J52" s="33"/>
      <c r="K52" s="36"/>
    </row>
    <row r="53" spans="2:11" s="1" customFormat="1" ht="10.35" customHeight="1">
      <c r="B53" s="32"/>
      <c r="C53" s="33"/>
      <c r="D53" s="33"/>
      <c r="E53" s="33"/>
      <c r="F53" s="33"/>
      <c r="G53" s="33"/>
      <c r="H53" s="33"/>
      <c r="I53" s="105"/>
      <c r="J53" s="33"/>
      <c r="K53" s="36"/>
    </row>
    <row r="54" spans="2:11" s="1" customFormat="1" ht="29.25" customHeight="1">
      <c r="B54" s="32"/>
      <c r="C54" s="131" t="s">
        <v>99</v>
      </c>
      <c r="D54" s="119"/>
      <c r="E54" s="119"/>
      <c r="F54" s="119"/>
      <c r="G54" s="119"/>
      <c r="H54" s="119"/>
      <c r="I54" s="132"/>
      <c r="J54" s="133" t="s">
        <v>100</v>
      </c>
      <c r="K54" s="134"/>
    </row>
    <row r="55" spans="2:11" s="1" customFormat="1" ht="10.35" customHeight="1">
      <c r="B55" s="32"/>
      <c r="C55" s="33"/>
      <c r="D55" s="33"/>
      <c r="E55" s="33"/>
      <c r="F55" s="33"/>
      <c r="G55" s="33"/>
      <c r="H55" s="33"/>
      <c r="I55" s="105"/>
      <c r="J55" s="33"/>
      <c r="K55" s="36"/>
    </row>
    <row r="56" spans="2:47" s="1" customFormat="1" ht="29.25" customHeight="1">
      <c r="B56" s="32"/>
      <c r="C56" s="135" t="s">
        <v>101</v>
      </c>
      <c r="D56" s="33"/>
      <c r="E56" s="33"/>
      <c r="F56" s="33"/>
      <c r="G56" s="33"/>
      <c r="H56" s="33"/>
      <c r="I56" s="105"/>
      <c r="J56" s="115">
        <f>J84</f>
        <v>0</v>
      </c>
      <c r="K56" s="36"/>
      <c r="AU56" s="15" t="s">
        <v>102</v>
      </c>
    </row>
    <row r="57" spans="2:11" s="7" customFormat="1" ht="24.9" customHeight="1">
      <c r="B57" s="136"/>
      <c r="C57" s="137"/>
      <c r="D57" s="138" t="s">
        <v>103</v>
      </c>
      <c r="E57" s="139"/>
      <c r="F57" s="139"/>
      <c r="G57" s="139"/>
      <c r="H57" s="139"/>
      <c r="I57" s="140"/>
      <c r="J57" s="141">
        <f>J85</f>
        <v>0</v>
      </c>
      <c r="K57" s="142"/>
    </row>
    <row r="58" spans="2:11" s="8" customFormat="1" ht="19.95" customHeight="1">
      <c r="B58" s="143"/>
      <c r="C58" s="144"/>
      <c r="D58" s="145" t="s">
        <v>104</v>
      </c>
      <c r="E58" s="146"/>
      <c r="F58" s="146"/>
      <c r="G58" s="146"/>
      <c r="H58" s="146"/>
      <c r="I58" s="147"/>
      <c r="J58" s="148">
        <f>J86</f>
        <v>0</v>
      </c>
      <c r="K58" s="149"/>
    </row>
    <row r="59" spans="2:11" s="8" customFormat="1" ht="19.95" customHeight="1">
      <c r="B59" s="143"/>
      <c r="C59" s="144"/>
      <c r="D59" s="145" t="s">
        <v>105</v>
      </c>
      <c r="E59" s="146"/>
      <c r="F59" s="146"/>
      <c r="G59" s="146"/>
      <c r="H59" s="146"/>
      <c r="I59" s="147"/>
      <c r="J59" s="148">
        <f>J124</f>
        <v>0</v>
      </c>
      <c r="K59" s="149"/>
    </row>
    <row r="60" spans="2:11" s="8" customFormat="1" ht="19.95" customHeight="1">
      <c r="B60" s="143"/>
      <c r="C60" s="144"/>
      <c r="D60" s="145" t="s">
        <v>106</v>
      </c>
      <c r="E60" s="146"/>
      <c r="F60" s="146"/>
      <c r="G60" s="146"/>
      <c r="H60" s="146"/>
      <c r="I60" s="147"/>
      <c r="J60" s="148">
        <f>J134</f>
        <v>0</v>
      </c>
      <c r="K60" s="149"/>
    </row>
    <row r="61" spans="2:11" s="8" customFormat="1" ht="19.95" customHeight="1">
      <c r="B61" s="143"/>
      <c r="C61" s="144"/>
      <c r="D61" s="145" t="s">
        <v>107</v>
      </c>
      <c r="E61" s="146"/>
      <c r="F61" s="146"/>
      <c r="G61" s="146"/>
      <c r="H61" s="146"/>
      <c r="I61" s="147"/>
      <c r="J61" s="148">
        <f>J150</f>
        <v>0</v>
      </c>
      <c r="K61" s="149"/>
    </row>
    <row r="62" spans="2:11" s="8" customFormat="1" ht="19.95" customHeight="1">
      <c r="B62" s="143"/>
      <c r="C62" s="144"/>
      <c r="D62" s="145" t="s">
        <v>109</v>
      </c>
      <c r="E62" s="146"/>
      <c r="F62" s="146"/>
      <c r="G62" s="146"/>
      <c r="H62" s="146"/>
      <c r="I62" s="147"/>
      <c r="J62" s="148">
        <f>J162</f>
        <v>0</v>
      </c>
      <c r="K62" s="149"/>
    </row>
    <row r="63" spans="2:11" s="8" customFormat="1" ht="19.95" customHeight="1">
      <c r="B63" s="143"/>
      <c r="C63" s="144"/>
      <c r="D63" s="145" t="s">
        <v>110</v>
      </c>
      <c r="E63" s="146"/>
      <c r="F63" s="146"/>
      <c r="G63" s="146"/>
      <c r="H63" s="146"/>
      <c r="I63" s="147"/>
      <c r="J63" s="148">
        <f>J175</f>
        <v>0</v>
      </c>
      <c r="K63" s="149"/>
    </row>
    <row r="64" spans="2:11" s="8" customFormat="1" ht="19.95" customHeight="1">
      <c r="B64" s="143"/>
      <c r="C64" s="144"/>
      <c r="D64" s="145" t="s">
        <v>111</v>
      </c>
      <c r="E64" s="146"/>
      <c r="F64" s="146"/>
      <c r="G64" s="146"/>
      <c r="H64" s="146"/>
      <c r="I64" s="147"/>
      <c r="J64" s="148">
        <f>J190</f>
        <v>0</v>
      </c>
      <c r="K64" s="149"/>
    </row>
    <row r="65" spans="2:11" s="1" customFormat="1" ht="21.75" customHeight="1">
      <c r="B65" s="32"/>
      <c r="C65" s="33"/>
      <c r="D65" s="33"/>
      <c r="E65" s="33"/>
      <c r="F65" s="33"/>
      <c r="G65" s="33"/>
      <c r="H65" s="33"/>
      <c r="I65" s="105"/>
      <c r="J65" s="33"/>
      <c r="K65" s="36"/>
    </row>
    <row r="66" spans="2:11" s="1" customFormat="1" ht="6.9" customHeight="1">
      <c r="B66" s="47"/>
      <c r="C66" s="48"/>
      <c r="D66" s="48"/>
      <c r="E66" s="48"/>
      <c r="F66" s="48"/>
      <c r="G66" s="48"/>
      <c r="H66" s="48"/>
      <c r="I66" s="126"/>
      <c r="J66" s="48"/>
      <c r="K66" s="49"/>
    </row>
    <row r="70" spans="2:12" s="1" customFormat="1" ht="6.9" customHeight="1">
      <c r="B70" s="50"/>
      <c r="C70" s="51"/>
      <c r="D70" s="51"/>
      <c r="E70" s="51"/>
      <c r="F70" s="51"/>
      <c r="G70" s="51"/>
      <c r="H70" s="51"/>
      <c r="I70" s="129"/>
      <c r="J70" s="51"/>
      <c r="K70" s="51"/>
      <c r="L70" s="52"/>
    </row>
    <row r="71" spans="2:12" s="1" customFormat="1" ht="36.9" customHeight="1">
      <c r="B71" s="32"/>
      <c r="C71" s="53" t="s">
        <v>115</v>
      </c>
      <c r="D71" s="54"/>
      <c r="E71" s="54"/>
      <c r="F71" s="54"/>
      <c r="G71" s="54"/>
      <c r="H71" s="54"/>
      <c r="I71" s="150"/>
      <c r="J71" s="54"/>
      <c r="K71" s="54"/>
      <c r="L71" s="52"/>
    </row>
    <row r="72" spans="2:12" s="1" customFormat="1" ht="6.9" customHeight="1">
      <c r="B72" s="32"/>
      <c r="C72" s="54"/>
      <c r="D72" s="54"/>
      <c r="E72" s="54"/>
      <c r="F72" s="54"/>
      <c r="G72" s="54"/>
      <c r="H72" s="54"/>
      <c r="I72" s="150"/>
      <c r="J72" s="54"/>
      <c r="K72" s="54"/>
      <c r="L72" s="52"/>
    </row>
    <row r="73" spans="2:12" s="1" customFormat="1" ht="14.4" customHeight="1">
      <c r="B73" s="32"/>
      <c r="C73" s="56" t="s">
        <v>16</v>
      </c>
      <c r="D73" s="54"/>
      <c r="E73" s="54"/>
      <c r="F73" s="54"/>
      <c r="G73" s="54"/>
      <c r="H73" s="54"/>
      <c r="I73" s="150"/>
      <c r="J73" s="54"/>
      <c r="K73" s="54"/>
      <c r="L73" s="52"/>
    </row>
    <row r="74" spans="2:12" s="1" customFormat="1" ht="20.4" customHeight="1">
      <c r="B74" s="32"/>
      <c r="C74" s="54"/>
      <c r="D74" s="54"/>
      <c r="E74" s="269" t="str">
        <f>E7</f>
        <v>MVN Libchavský rybník, rekonstrukce nádrže</v>
      </c>
      <c r="F74" s="250"/>
      <c r="G74" s="250"/>
      <c r="H74" s="250"/>
      <c r="I74" s="150"/>
      <c r="J74" s="54"/>
      <c r="K74" s="54"/>
      <c r="L74" s="52"/>
    </row>
    <row r="75" spans="2:12" s="1" customFormat="1" ht="14.4" customHeight="1">
      <c r="B75" s="32"/>
      <c r="C75" s="56" t="s">
        <v>96</v>
      </c>
      <c r="D75" s="54"/>
      <c r="E75" s="54"/>
      <c r="F75" s="54"/>
      <c r="G75" s="54"/>
      <c r="H75" s="54"/>
      <c r="I75" s="150"/>
      <c r="J75" s="54"/>
      <c r="K75" s="54"/>
      <c r="L75" s="52"/>
    </row>
    <row r="76" spans="2:12" s="1" customFormat="1" ht="22.2" customHeight="1">
      <c r="B76" s="32"/>
      <c r="C76" s="54"/>
      <c r="D76" s="54"/>
      <c r="E76" s="247" t="str">
        <f>E9</f>
        <v>SO-02 - Bezpečnostní přeliv</v>
      </c>
      <c r="F76" s="250"/>
      <c r="G76" s="250"/>
      <c r="H76" s="250"/>
      <c r="I76" s="150"/>
      <c r="J76" s="54"/>
      <c r="K76" s="54"/>
      <c r="L76" s="52"/>
    </row>
    <row r="77" spans="2:12" s="1" customFormat="1" ht="6.9" customHeight="1">
      <c r="B77" s="32"/>
      <c r="C77" s="54"/>
      <c r="D77" s="54"/>
      <c r="E77" s="54"/>
      <c r="F77" s="54"/>
      <c r="G77" s="54"/>
      <c r="H77" s="54"/>
      <c r="I77" s="150"/>
      <c r="J77" s="54"/>
      <c r="K77" s="54"/>
      <c r="L77" s="52"/>
    </row>
    <row r="78" spans="2:12" s="1" customFormat="1" ht="18" customHeight="1">
      <c r="B78" s="32"/>
      <c r="C78" s="56" t="s">
        <v>23</v>
      </c>
      <c r="D78" s="54"/>
      <c r="E78" s="54"/>
      <c r="F78" s="151" t="str">
        <f>F12</f>
        <v xml:space="preserve"> </v>
      </c>
      <c r="G78" s="54"/>
      <c r="H78" s="54"/>
      <c r="I78" s="152" t="s">
        <v>25</v>
      </c>
      <c r="J78" s="64" t="str">
        <f>IF(J12="","",J12)</f>
        <v>14. 11. 2016</v>
      </c>
      <c r="K78" s="54"/>
      <c r="L78" s="52"/>
    </row>
    <row r="79" spans="2:12" s="1" customFormat="1" ht="6.9" customHeight="1">
      <c r="B79" s="32"/>
      <c r="C79" s="54"/>
      <c r="D79" s="54"/>
      <c r="E79" s="54"/>
      <c r="F79" s="54"/>
      <c r="G79" s="54"/>
      <c r="H79" s="54"/>
      <c r="I79" s="150"/>
      <c r="J79" s="54"/>
      <c r="K79" s="54"/>
      <c r="L79" s="52"/>
    </row>
    <row r="80" spans="2:12" s="1" customFormat="1" ht="13.2">
      <c r="B80" s="32"/>
      <c r="C80" s="56" t="s">
        <v>29</v>
      </c>
      <c r="D80" s="54"/>
      <c r="E80" s="54"/>
      <c r="F80" s="151" t="str">
        <f>E15</f>
        <v>Povodí Labe, státní podnik, Hradec Králové</v>
      </c>
      <c r="G80" s="54"/>
      <c r="H80" s="54"/>
      <c r="I80" s="152" t="s">
        <v>35</v>
      </c>
      <c r="J80" s="151" t="str">
        <f>E21</f>
        <v>Agroprojekce Litomyšl, s.r.o.</v>
      </c>
      <c r="K80" s="54"/>
      <c r="L80" s="52"/>
    </row>
    <row r="81" spans="2:12" s="1" customFormat="1" ht="14.4" customHeight="1">
      <c r="B81" s="32"/>
      <c r="C81" s="56" t="s">
        <v>33</v>
      </c>
      <c r="D81" s="54"/>
      <c r="E81" s="54"/>
      <c r="F81" s="151" t="str">
        <f>IF(E18="","",E18)</f>
        <v/>
      </c>
      <c r="G81" s="54"/>
      <c r="H81" s="54"/>
      <c r="I81" s="150"/>
      <c r="J81" s="54"/>
      <c r="K81" s="54"/>
      <c r="L81" s="52"/>
    </row>
    <row r="82" spans="2:12" s="1" customFormat="1" ht="10.35" customHeight="1">
      <c r="B82" s="32"/>
      <c r="C82" s="54"/>
      <c r="D82" s="54"/>
      <c r="E82" s="54"/>
      <c r="F82" s="54"/>
      <c r="G82" s="54"/>
      <c r="H82" s="54"/>
      <c r="I82" s="150"/>
      <c r="J82" s="54"/>
      <c r="K82" s="54"/>
      <c r="L82" s="52"/>
    </row>
    <row r="83" spans="2:20" s="9" customFormat="1" ht="29.25" customHeight="1">
      <c r="B83" s="153"/>
      <c r="C83" s="154" t="s">
        <v>116</v>
      </c>
      <c r="D83" s="155" t="s">
        <v>59</v>
      </c>
      <c r="E83" s="155" t="s">
        <v>55</v>
      </c>
      <c r="F83" s="155" t="s">
        <v>117</v>
      </c>
      <c r="G83" s="155" t="s">
        <v>118</v>
      </c>
      <c r="H83" s="155" t="s">
        <v>119</v>
      </c>
      <c r="I83" s="156" t="s">
        <v>120</v>
      </c>
      <c r="J83" s="155" t="s">
        <v>100</v>
      </c>
      <c r="K83" s="157" t="s">
        <v>121</v>
      </c>
      <c r="L83" s="158"/>
      <c r="M83" s="73" t="s">
        <v>122</v>
      </c>
      <c r="N83" s="74" t="s">
        <v>44</v>
      </c>
      <c r="O83" s="74" t="s">
        <v>123</v>
      </c>
      <c r="P83" s="74" t="s">
        <v>124</v>
      </c>
      <c r="Q83" s="74" t="s">
        <v>125</v>
      </c>
      <c r="R83" s="74" t="s">
        <v>126</v>
      </c>
      <c r="S83" s="74" t="s">
        <v>127</v>
      </c>
      <c r="T83" s="75" t="s">
        <v>128</v>
      </c>
    </row>
    <row r="84" spans="2:63" s="1" customFormat="1" ht="29.25" customHeight="1">
      <c r="B84" s="32"/>
      <c r="C84" s="79" t="s">
        <v>101</v>
      </c>
      <c r="D84" s="54"/>
      <c r="E84" s="54"/>
      <c r="F84" s="54"/>
      <c r="G84" s="54"/>
      <c r="H84" s="54"/>
      <c r="I84" s="150"/>
      <c r="J84" s="159">
        <f>BK84</f>
        <v>0</v>
      </c>
      <c r="K84" s="54"/>
      <c r="L84" s="52"/>
      <c r="M84" s="76"/>
      <c r="N84" s="77"/>
      <c r="O84" s="77"/>
      <c r="P84" s="160">
        <f>P85</f>
        <v>0</v>
      </c>
      <c r="Q84" s="77"/>
      <c r="R84" s="160">
        <f>R85</f>
        <v>183.63370393000002</v>
      </c>
      <c r="S84" s="77"/>
      <c r="T84" s="161">
        <f>T85</f>
        <v>46.739999999999995</v>
      </c>
      <c r="AT84" s="15" t="s">
        <v>73</v>
      </c>
      <c r="AU84" s="15" t="s">
        <v>102</v>
      </c>
      <c r="BK84" s="162">
        <f>BK85</f>
        <v>0</v>
      </c>
    </row>
    <row r="85" spans="2:63" s="10" customFormat="1" ht="37.35" customHeight="1">
      <c r="B85" s="163"/>
      <c r="C85" s="164"/>
      <c r="D85" s="165" t="s">
        <v>73</v>
      </c>
      <c r="E85" s="166" t="s">
        <v>129</v>
      </c>
      <c r="F85" s="166" t="s">
        <v>130</v>
      </c>
      <c r="G85" s="164"/>
      <c r="H85" s="164"/>
      <c r="I85" s="167"/>
      <c r="J85" s="168">
        <f>BK85</f>
        <v>0</v>
      </c>
      <c r="K85" s="164"/>
      <c r="L85" s="169"/>
      <c r="M85" s="170"/>
      <c r="N85" s="171"/>
      <c r="O85" s="171"/>
      <c r="P85" s="172">
        <f>P86+P124+P134+P150+P162+P175+P190</f>
        <v>0</v>
      </c>
      <c r="Q85" s="171"/>
      <c r="R85" s="172">
        <f>R86+R124+R134+R150+R162+R175+R190</f>
        <v>183.63370393000002</v>
      </c>
      <c r="S85" s="171"/>
      <c r="T85" s="173">
        <f>T86+T124+T134+T150+T162+T175+T190</f>
        <v>46.739999999999995</v>
      </c>
      <c r="AR85" s="174" t="s">
        <v>22</v>
      </c>
      <c r="AT85" s="175" t="s">
        <v>73</v>
      </c>
      <c r="AU85" s="175" t="s">
        <v>74</v>
      </c>
      <c r="AY85" s="174" t="s">
        <v>131</v>
      </c>
      <c r="BK85" s="176">
        <f>BK86+BK124+BK134+BK150+BK162+BK175+BK190</f>
        <v>0</v>
      </c>
    </row>
    <row r="86" spans="2:63" s="10" customFormat="1" ht="19.95" customHeight="1">
      <c r="B86" s="163"/>
      <c r="C86" s="164"/>
      <c r="D86" s="177" t="s">
        <v>73</v>
      </c>
      <c r="E86" s="178" t="s">
        <v>22</v>
      </c>
      <c r="F86" s="178" t="s">
        <v>132</v>
      </c>
      <c r="G86" s="164"/>
      <c r="H86" s="164"/>
      <c r="I86" s="167"/>
      <c r="J86" s="179">
        <f>BK86</f>
        <v>0</v>
      </c>
      <c r="K86" s="164"/>
      <c r="L86" s="169"/>
      <c r="M86" s="170"/>
      <c r="N86" s="171"/>
      <c r="O86" s="171"/>
      <c r="P86" s="172">
        <f>SUM(P87:P123)</f>
        <v>0</v>
      </c>
      <c r="Q86" s="171"/>
      <c r="R86" s="172">
        <f>SUM(R87:R123)</f>
        <v>0</v>
      </c>
      <c r="S86" s="171"/>
      <c r="T86" s="173">
        <f>SUM(T87:T123)</f>
        <v>0</v>
      </c>
      <c r="AR86" s="174" t="s">
        <v>22</v>
      </c>
      <c r="AT86" s="175" t="s">
        <v>73</v>
      </c>
      <c r="AU86" s="175" t="s">
        <v>22</v>
      </c>
      <c r="AY86" s="174" t="s">
        <v>131</v>
      </c>
      <c r="BK86" s="176">
        <f>SUM(BK87:BK123)</f>
        <v>0</v>
      </c>
    </row>
    <row r="87" spans="2:65" s="1" customFormat="1" ht="20.4" customHeight="1">
      <c r="B87" s="32"/>
      <c r="C87" s="180" t="s">
        <v>22</v>
      </c>
      <c r="D87" s="180" t="s">
        <v>133</v>
      </c>
      <c r="E87" s="181" t="s">
        <v>567</v>
      </c>
      <c r="F87" s="182" t="s">
        <v>568</v>
      </c>
      <c r="G87" s="183" t="s">
        <v>153</v>
      </c>
      <c r="H87" s="184">
        <v>4.9</v>
      </c>
      <c r="I87" s="185"/>
      <c r="J87" s="186">
        <f>ROUND(I87*H87,2)</f>
        <v>0</v>
      </c>
      <c r="K87" s="182" t="s">
        <v>137</v>
      </c>
      <c r="L87" s="52"/>
      <c r="M87" s="187" t="s">
        <v>20</v>
      </c>
      <c r="N87" s="188" t="s">
        <v>45</v>
      </c>
      <c r="O87" s="33"/>
      <c r="P87" s="189">
        <f>O87*H87</f>
        <v>0</v>
      </c>
      <c r="Q87" s="189">
        <v>0</v>
      </c>
      <c r="R87" s="189">
        <f>Q87*H87</f>
        <v>0</v>
      </c>
      <c r="S87" s="189">
        <v>0</v>
      </c>
      <c r="T87" s="190">
        <f>S87*H87</f>
        <v>0</v>
      </c>
      <c r="AR87" s="15" t="s">
        <v>138</v>
      </c>
      <c r="AT87" s="15" t="s">
        <v>133</v>
      </c>
      <c r="AU87" s="15" t="s">
        <v>83</v>
      </c>
      <c r="AY87" s="15" t="s">
        <v>131</v>
      </c>
      <c r="BE87" s="191">
        <f>IF(N87="základní",J87,0)</f>
        <v>0</v>
      </c>
      <c r="BF87" s="191">
        <f>IF(N87="snížená",J87,0)</f>
        <v>0</v>
      </c>
      <c r="BG87" s="191">
        <f>IF(N87="zákl. přenesená",J87,0)</f>
        <v>0</v>
      </c>
      <c r="BH87" s="191">
        <f>IF(N87="sníž. přenesená",J87,0)</f>
        <v>0</v>
      </c>
      <c r="BI87" s="191">
        <f>IF(N87="nulová",J87,0)</f>
        <v>0</v>
      </c>
      <c r="BJ87" s="15" t="s">
        <v>22</v>
      </c>
      <c r="BK87" s="191">
        <f>ROUND(I87*H87,2)</f>
        <v>0</v>
      </c>
      <c r="BL87" s="15" t="s">
        <v>138</v>
      </c>
      <c r="BM87" s="15" t="s">
        <v>569</v>
      </c>
    </row>
    <row r="88" spans="2:47" s="1" customFormat="1" ht="24">
      <c r="B88" s="32"/>
      <c r="C88" s="54"/>
      <c r="D88" s="192" t="s">
        <v>140</v>
      </c>
      <c r="E88" s="54"/>
      <c r="F88" s="193" t="s">
        <v>570</v>
      </c>
      <c r="G88" s="54"/>
      <c r="H88" s="54"/>
      <c r="I88" s="150"/>
      <c r="J88" s="54"/>
      <c r="K88" s="54"/>
      <c r="L88" s="52"/>
      <c r="M88" s="69"/>
      <c r="N88" s="33"/>
      <c r="O88" s="33"/>
      <c r="P88" s="33"/>
      <c r="Q88" s="33"/>
      <c r="R88" s="33"/>
      <c r="S88" s="33"/>
      <c r="T88" s="70"/>
      <c r="AT88" s="15" t="s">
        <v>140</v>
      </c>
      <c r="AU88" s="15" t="s">
        <v>83</v>
      </c>
    </row>
    <row r="89" spans="2:47" s="1" customFormat="1" ht="192">
      <c r="B89" s="32"/>
      <c r="C89" s="54"/>
      <c r="D89" s="192" t="s">
        <v>142</v>
      </c>
      <c r="E89" s="54"/>
      <c r="F89" s="196" t="s">
        <v>571</v>
      </c>
      <c r="G89" s="54"/>
      <c r="H89" s="54"/>
      <c r="I89" s="150"/>
      <c r="J89" s="54"/>
      <c r="K89" s="54"/>
      <c r="L89" s="52"/>
      <c r="M89" s="69"/>
      <c r="N89" s="33"/>
      <c r="O89" s="33"/>
      <c r="P89" s="33"/>
      <c r="Q89" s="33"/>
      <c r="R89" s="33"/>
      <c r="S89" s="33"/>
      <c r="T89" s="70"/>
      <c r="AT89" s="15" t="s">
        <v>142</v>
      </c>
      <c r="AU89" s="15" t="s">
        <v>83</v>
      </c>
    </row>
    <row r="90" spans="2:51" s="11" customFormat="1" ht="12">
      <c r="B90" s="197"/>
      <c r="C90" s="198"/>
      <c r="D90" s="194" t="s">
        <v>157</v>
      </c>
      <c r="E90" s="199" t="s">
        <v>20</v>
      </c>
      <c r="F90" s="200" t="s">
        <v>572</v>
      </c>
      <c r="G90" s="198"/>
      <c r="H90" s="201">
        <v>4.9</v>
      </c>
      <c r="I90" s="202"/>
      <c r="J90" s="198"/>
      <c r="K90" s="198"/>
      <c r="L90" s="203"/>
      <c r="M90" s="204"/>
      <c r="N90" s="205"/>
      <c r="O90" s="205"/>
      <c r="P90" s="205"/>
      <c r="Q90" s="205"/>
      <c r="R90" s="205"/>
      <c r="S90" s="205"/>
      <c r="T90" s="206"/>
      <c r="AT90" s="207" t="s">
        <v>157</v>
      </c>
      <c r="AU90" s="207" t="s">
        <v>83</v>
      </c>
      <c r="AV90" s="11" t="s">
        <v>83</v>
      </c>
      <c r="AW90" s="11" t="s">
        <v>37</v>
      </c>
      <c r="AX90" s="11" t="s">
        <v>22</v>
      </c>
      <c r="AY90" s="207" t="s">
        <v>131</v>
      </c>
    </row>
    <row r="91" spans="2:65" s="1" customFormat="1" ht="20.4" customHeight="1">
      <c r="B91" s="32"/>
      <c r="C91" s="180" t="s">
        <v>83</v>
      </c>
      <c r="D91" s="180" t="s">
        <v>133</v>
      </c>
      <c r="E91" s="181" t="s">
        <v>167</v>
      </c>
      <c r="F91" s="182" t="s">
        <v>168</v>
      </c>
      <c r="G91" s="183" t="s">
        <v>153</v>
      </c>
      <c r="H91" s="184">
        <v>180.3</v>
      </c>
      <c r="I91" s="185"/>
      <c r="J91" s="186">
        <f>ROUND(I91*H91,2)</f>
        <v>0</v>
      </c>
      <c r="K91" s="182" t="s">
        <v>137</v>
      </c>
      <c r="L91" s="52"/>
      <c r="M91" s="187" t="s">
        <v>20</v>
      </c>
      <c r="N91" s="188" t="s">
        <v>45</v>
      </c>
      <c r="O91" s="33"/>
      <c r="P91" s="189">
        <f>O91*H91</f>
        <v>0</v>
      </c>
      <c r="Q91" s="189">
        <v>0</v>
      </c>
      <c r="R91" s="189">
        <f>Q91*H91</f>
        <v>0</v>
      </c>
      <c r="S91" s="189">
        <v>0</v>
      </c>
      <c r="T91" s="190">
        <f>S91*H91</f>
        <v>0</v>
      </c>
      <c r="AR91" s="15" t="s">
        <v>138</v>
      </c>
      <c r="AT91" s="15" t="s">
        <v>133</v>
      </c>
      <c r="AU91" s="15" t="s">
        <v>83</v>
      </c>
      <c r="AY91" s="15" t="s">
        <v>131</v>
      </c>
      <c r="BE91" s="191">
        <f>IF(N91="základní",J91,0)</f>
        <v>0</v>
      </c>
      <c r="BF91" s="191">
        <f>IF(N91="snížená",J91,0)</f>
        <v>0</v>
      </c>
      <c r="BG91" s="191">
        <f>IF(N91="zákl. přenesená",J91,0)</f>
        <v>0</v>
      </c>
      <c r="BH91" s="191">
        <f>IF(N91="sníž. přenesená",J91,0)</f>
        <v>0</v>
      </c>
      <c r="BI91" s="191">
        <f>IF(N91="nulová",J91,0)</f>
        <v>0</v>
      </c>
      <c r="BJ91" s="15" t="s">
        <v>22</v>
      </c>
      <c r="BK91" s="191">
        <f>ROUND(I91*H91,2)</f>
        <v>0</v>
      </c>
      <c r="BL91" s="15" t="s">
        <v>138</v>
      </c>
      <c r="BM91" s="15" t="s">
        <v>573</v>
      </c>
    </row>
    <row r="92" spans="2:47" s="1" customFormat="1" ht="24">
      <c r="B92" s="32"/>
      <c r="C92" s="54"/>
      <c r="D92" s="192" t="s">
        <v>140</v>
      </c>
      <c r="E92" s="54"/>
      <c r="F92" s="193" t="s">
        <v>170</v>
      </c>
      <c r="G92" s="54"/>
      <c r="H92" s="54"/>
      <c r="I92" s="150"/>
      <c r="J92" s="54"/>
      <c r="K92" s="54"/>
      <c r="L92" s="52"/>
      <c r="M92" s="69"/>
      <c r="N92" s="33"/>
      <c r="O92" s="33"/>
      <c r="P92" s="33"/>
      <c r="Q92" s="33"/>
      <c r="R92" s="33"/>
      <c r="S92" s="33"/>
      <c r="T92" s="70"/>
      <c r="AT92" s="15" t="s">
        <v>140</v>
      </c>
      <c r="AU92" s="15" t="s">
        <v>83</v>
      </c>
    </row>
    <row r="93" spans="2:47" s="1" customFormat="1" ht="192">
      <c r="B93" s="32"/>
      <c r="C93" s="54"/>
      <c r="D93" s="192" t="s">
        <v>142</v>
      </c>
      <c r="E93" s="54"/>
      <c r="F93" s="196" t="s">
        <v>163</v>
      </c>
      <c r="G93" s="54"/>
      <c r="H93" s="54"/>
      <c r="I93" s="150"/>
      <c r="J93" s="54"/>
      <c r="K93" s="54"/>
      <c r="L93" s="52"/>
      <c r="M93" s="69"/>
      <c r="N93" s="33"/>
      <c r="O93" s="33"/>
      <c r="P93" s="33"/>
      <c r="Q93" s="33"/>
      <c r="R93" s="33"/>
      <c r="S93" s="33"/>
      <c r="T93" s="70"/>
      <c r="AT93" s="15" t="s">
        <v>142</v>
      </c>
      <c r="AU93" s="15" t="s">
        <v>83</v>
      </c>
    </row>
    <row r="94" spans="2:51" s="11" customFormat="1" ht="12">
      <c r="B94" s="197"/>
      <c r="C94" s="198"/>
      <c r="D94" s="192" t="s">
        <v>157</v>
      </c>
      <c r="E94" s="208" t="s">
        <v>20</v>
      </c>
      <c r="F94" s="209" t="s">
        <v>574</v>
      </c>
      <c r="G94" s="198"/>
      <c r="H94" s="210">
        <v>201.6</v>
      </c>
      <c r="I94" s="202"/>
      <c r="J94" s="198"/>
      <c r="K94" s="198"/>
      <c r="L94" s="203"/>
      <c r="M94" s="204"/>
      <c r="N94" s="205"/>
      <c r="O94" s="205"/>
      <c r="P94" s="205"/>
      <c r="Q94" s="205"/>
      <c r="R94" s="205"/>
      <c r="S94" s="205"/>
      <c r="T94" s="206"/>
      <c r="AT94" s="207" t="s">
        <v>157</v>
      </c>
      <c r="AU94" s="207" t="s">
        <v>83</v>
      </c>
      <c r="AV94" s="11" t="s">
        <v>83</v>
      </c>
      <c r="AW94" s="11" t="s">
        <v>37</v>
      </c>
      <c r="AX94" s="11" t="s">
        <v>74</v>
      </c>
      <c r="AY94" s="207" t="s">
        <v>131</v>
      </c>
    </row>
    <row r="95" spans="2:51" s="11" customFormat="1" ht="12">
      <c r="B95" s="197"/>
      <c r="C95" s="198"/>
      <c r="D95" s="194" t="s">
        <v>157</v>
      </c>
      <c r="E95" s="199" t="s">
        <v>20</v>
      </c>
      <c r="F95" s="200" t="s">
        <v>575</v>
      </c>
      <c r="G95" s="198"/>
      <c r="H95" s="201">
        <v>-21.3</v>
      </c>
      <c r="I95" s="202"/>
      <c r="J95" s="198"/>
      <c r="K95" s="198"/>
      <c r="L95" s="203"/>
      <c r="M95" s="204"/>
      <c r="N95" s="205"/>
      <c r="O95" s="205"/>
      <c r="P95" s="205"/>
      <c r="Q95" s="205"/>
      <c r="R95" s="205"/>
      <c r="S95" s="205"/>
      <c r="T95" s="206"/>
      <c r="AT95" s="207" t="s">
        <v>157</v>
      </c>
      <c r="AU95" s="207" t="s">
        <v>83</v>
      </c>
      <c r="AV95" s="11" t="s">
        <v>83</v>
      </c>
      <c r="AW95" s="11" t="s">
        <v>37</v>
      </c>
      <c r="AX95" s="11" t="s">
        <v>74</v>
      </c>
      <c r="AY95" s="207" t="s">
        <v>131</v>
      </c>
    </row>
    <row r="96" spans="2:65" s="1" customFormat="1" ht="20.4" customHeight="1">
      <c r="B96" s="32"/>
      <c r="C96" s="180" t="s">
        <v>150</v>
      </c>
      <c r="D96" s="180" t="s">
        <v>133</v>
      </c>
      <c r="E96" s="181" t="s">
        <v>181</v>
      </c>
      <c r="F96" s="182" t="s">
        <v>182</v>
      </c>
      <c r="G96" s="183" t="s">
        <v>153</v>
      </c>
      <c r="H96" s="184">
        <v>53.1</v>
      </c>
      <c r="I96" s="185"/>
      <c r="J96" s="186">
        <f>ROUND(I96*H96,2)</f>
        <v>0</v>
      </c>
      <c r="K96" s="182" t="s">
        <v>137</v>
      </c>
      <c r="L96" s="52"/>
      <c r="M96" s="187" t="s">
        <v>20</v>
      </c>
      <c r="N96" s="188" t="s">
        <v>45</v>
      </c>
      <c r="O96" s="33"/>
      <c r="P96" s="189">
        <f>O96*H96</f>
        <v>0</v>
      </c>
      <c r="Q96" s="189">
        <v>0</v>
      </c>
      <c r="R96" s="189">
        <f>Q96*H96</f>
        <v>0</v>
      </c>
      <c r="S96" s="189">
        <v>0</v>
      </c>
      <c r="T96" s="190">
        <f>S96*H96</f>
        <v>0</v>
      </c>
      <c r="AR96" s="15" t="s">
        <v>138</v>
      </c>
      <c r="AT96" s="15" t="s">
        <v>133</v>
      </c>
      <c r="AU96" s="15" t="s">
        <v>83</v>
      </c>
      <c r="AY96" s="15" t="s">
        <v>131</v>
      </c>
      <c r="BE96" s="191">
        <f>IF(N96="základní",J96,0)</f>
        <v>0</v>
      </c>
      <c r="BF96" s="191">
        <f>IF(N96="snížená",J96,0)</f>
        <v>0</v>
      </c>
      <c r="BG96" s="191">
        <f>IF(N96="zákl. přenesená",J96,0)</f>
        <v>0</v>
      </c>
      <c r="BH96" s="191">
        <f>IF(N96="sníž. přenesená",J96,0)</f>
        <v>0</v>
      </c>
      <c r="BI96" s="191">
        <f>IF(N96="nulová",J96,0)</f>
        <v>0</v>
      </c>
      <c r="BJ96" s="15" t="s">
        <v>22</v>
      </c>
      <c r="BK96" s="191">
        <f>ROUND(I96*H96,2)</f>
        <v>0</v>
      </c>
      <c r="BL96" s="15" t="s">
        <v>138</v>
      </c>
      <c r="BM96" s="15" t="s">
        <v>576</v>
      </c>
    </row>
    <row r="97" spans="2:47" s="1" customFormat="1" ht="36">
      <c r="B97" s="32"/>
      <c r="C97" s="54"/>
      <c r="D97" s="192" t="s">
        <v>140</v>
      </c>
      <c r="E97" s="54"/>
      <c r="F97" s="193" t="s">
        <v>184</v>
      </c>
      <c r="G97" s="54"/>
      <c r="H97" s="54"/>
      <c r="I97" s="150"/>
      <c r="J97" s="54"/>
      <c r="K97" s="54"/>
      <c r="L97" s="52"/>
      <c r="M97" s="69"/>
      <c r="N97" s="33"/>
      <c r="O97" s="33"/>
      <c r="P97" s="33"/>
      <c r="Q97" s="33"/>
      <c r="R97" s="33"/>
      <c r="S97" s="33"/>
      <c r="T97" s="70"/>
      <c r="AT97" s="15" t="s">
        <v>140</v>
      </c>
      <c r="AU97" s="15" t="s">
        <v>83</v>
      </c>
    </row>
    <row r="98" spans="2:47" s="1" customFormat="1" ht="192">
      <c r="B98" s="32"/>
      <c r="C98" s="54"/>
      <c r="D98" s="192" t="s">
        <v>142</v>
      </c>
      <c r="E98" s="54"/>
      <c r="F98" s="196" t="s">
        <v>185</v>
      </c>
      <c r="G98" s="54"/>
      <c r="H98" s="54"/>
      <c r="I98" s="150"/>
      <c r="J98" s="54"/>
      <c r="K98" s="54"/>
      <c r="L98" s="52"/>
      <c r="M98" s="69"/>
      <c r="N98" s="33"/>
      <c r="O98" s="33"/>
      <c r="P98" s="33"/>
      <c r="Q98" s="33"/>
      <c r="R98" s="33"/>
      <c r="S98" s="33"/>
      <c r="T98" s="70"/>
      <c r="AT98" s="15" t="s">
        <v>142</v>
      </c>
      <c r="AU98" s="15" t="s">
        <v>83</v>
      </c>
    </row>
    <row r="99" spans="2:51" s="11" customFormat="1" ht="12">
      <c r="B99" s="197"/>
      <c r="C99" s="198"/>
      <c r="D99" s="194" t="s">
        <v>157</v>
      </c>
      <c r="E99" s="199" t="s">
        <v>20</v>
      </c>
      <c r="F99" s="200" t="s">
        <v>577</v>
      </c>
      <c r="G99" s="198"/>
      <c r="H99" s="201">
        <v>53.1</v>
      </c>
      <c r="I99" s="202"/>
      <c r="J99" s="198"/>
      <c r="K99" s="198"/>
      <c r="L99" s="203"/>
      <c r="M99" s="204"/>
      <c r="N99" s="205"/>
      <c r="O99" s="205"/>
      <c r="P99" s="205"/>
      <c r="Q99" s="205"/>
      <c r="R99" s="205"/>
      <c r="S99" s="205"/>
      <c r="T99" s="206"/>
      <c r="AT99" s="207" t="s">
        <v>157</v>
      </c>
      <c r="AU99" s="207" t="s">
        <v>83</v>
      </c>
      <c r="AV99" s="11" t="s">
        <v>83</v>
      </c>
      <c r="AW99" s="11" t="s">
        <v>37</v>
      </c>
      <c r="AX99" s="11" t="s">
        <v>22</v>
      </c>
      <c r="AY99" s="207" t="s">
        <v>131</v>
      </c>
    </row>
    <row r="100" spans="2:65" s="1" customFormat="1" ht="20.4" customHeight="1">
      <c r="B100" s="32"/>
      <c r="C100" s="180" t="s">
        <v>138</v>
      </c>
      <c r="D100" s="180" t="s">
        <v>133</v>
      </c>
      <c r="E100" s="181" t="s">
        <v>578</v>
      </c>
      <c r="F100" s="182" t="s">
        <v>579</v>
      </c>
      <c r="G100" s="183" t="s">
        <v>153</v>
      </c>
      <c r="H100" s="184">
        <v>4.9</v>
      </c>
      <c r="I100" s="185"/>
      <c r="J100" s="186">
        <f>ROUND(I100*H100,2)</f>
        <v>0</v>
      </c>
      <c r="K100" s="182" t="s">
        <v>137</v>
      </c>
      <c r="L100" s="52"/>
      <c r="M100" s="187" t="s">
        <v>20</v>
      </c>
      <c r="N100" s="188" t="s">
        <v>45</v>
      </c>
      <c r="O100" s="33"/>
      <c r="P100" s="189">
        <f>O100*H100</f>
        <v>0</v>
      </c>
      <c r="Q100" s="189">
        <v>0</v>
      </c>
      <c r="R100" s="189">
        <f>Q100*H100</f>
        <v>0</v>
      </c>
      <c r="S100" s="189">
        <v>0</v>
      </c>
      <c r="T100" s="190">
        <f>S100*H100</f>
        <v>0</v>
      </c>
      <c r="AR100" s="15" t="s">
        <v>138</v>
      </c>
      <c r="AT100" s="15" t="s">
        <v>133</v>
      </c>
      <c r="AU100" s="15" t="s">
        <v>83</v>
      </c>
      <c r="AY100" s="15" t="s">
        <v>131</v>
      </c>
      <c r="BE100" s="191">
        <f>IF(N100="základní",J100,0)</f>
        <v>0</v>
      </c>
      <c r="BF100" s="191">
        <f>IF(N100="snížená",J100,0)</f>
        <v>0</v>
      </c>
      <c r="BG100" s="191">
        <f>IF(N100="zákl. přenesená",J100,0)</f>
        <v>0</v>
      </c>
      <c r="BH100" s="191">
        <f>IF(N100="sníž. přenesená",J100,0)</f>
        <v>0</v>
      </c>
      <c r="BI100" s="191">
        <f>IF(N100="nulová",J100,0)</f>
        <v>0</v>
      </c>
      <c r="BJ100" s="15" t="s">
        <v>22</v>
      </c>
      <c r="BK100" s="191">
        <f>ROUND(I100*H100,2)</f>
        <v>0</v>
      </c>
      <c r="BL100" s="15" t="s">
        <v>138</v>
      </c>
      <c r="BM100" s="15" t="s">
        <v>580</v>
      </c>
    </row>
    <row r="101" spans="2:47" s="1" customFormat="1" ht="36">
      <c r="B101" s="32"/>
      <c r="C101" s="54"/>
      <c r="D101" s="192" t="s">
        <v>140</v>
      </c>
      <c r="E101" s="54"/>
      <c r="F101" s="193" t="s">
        <v>581</v>
      </c>
      <c r="G101" s="54"/>
      <c r="H101" s="54"/>
      <c r="I101" s="150"/>
      <c r="J101" s="54"/>
      <c r="K101" s="54"/>
      <c r="L101" s="52"/>
      <c r="M101" s="69"/>
      <c r="N101" s="33"/>
      <c r="O101" s="33"/>
      <c r="P101" s="33"/>
      <c r="Q101" s="33"/>
      <c r="R101" s="33"/>
      <c r="S101" s="33"/>
      <c r="T101" s="70"/>
      <c r="AT101" s="15" t="s">
        <v>140</v>
      </c>
      <c r="AU101" s="15" t="s">
        <v>83</v>
      </c>
    </row>
    <row r="102" spans="2:47" s="1" customFormat="1" ht="192">
      <c r="B102" s="32"/>
      <c r="C102" s="54"/>
      <c r="D102" s="192" t="s">
        <v>142</v>
      </c>
      <c r="E102" s="54"/>
      <c r="F102" s="196" t="s">
        <v>185</v>
      </c>
      <c r="G102" s="54"/>
      <c r="H102" s="54"/>
      <c r="I102" s="150"/>
      <c r="J102" s="54"/>
      <c r="K102" s="54"/>
      <c r="L102" s="52"/>
      <c r="M102" s="69"/>
      <c r="N102" s="33"/>
      <c r="O102" s="33"/>
      <c r="P102" s="33"/>
      <c r="Q102" s="33"/>
      <c r="R102" s="33"/>
      <c r="S102" s="33"/>
      <c r="T102" s="70"/>
      <c r="AT102" s="15" t="s">
        <v>142</v>
      </c>
      <c r="AU102" s="15" t="s">
        <v>83</v>
      </c>
    </row>
    <row r="103" spans="2:51" s="11" customFormat="1" ht="12">
      <c r="B103" s="197"/>
      <c r="C103" s="198"/>
      <c r="D103" s="194" t="s">
        <v>157</v>
      </c>
      <c r="E103" s="199" t="s">
        <v>20</v>
      </c>
      <c r="F103" s="200" t="s">
        <v>582</v>
      </c>
      <c r="G103" s="198"/>
      <c r="H103" s="201">
        <v>4.9</v>
      </c>
      <c r="I103" s="202"/>
      <c r="J103" s="198"/>
      <c r="K103" s="198"/>
      <c r="L103" s="203"/>
      <c r="M103" s="204"/>
      <c r="N103" s="205"/>
      <c r="O103" s="205"/>
      <c r="P103" s="205"/>
      <c r="Q103" s="205"/>
      <c r="R103" s="205"/>
      <c r="S103" s="205"/>
      <c r="T103" s="206"/>
      <c r="AT103" s="207" t="s">
        <v>157</v>
      </c>
      <c r="AU103" s="207" t="s">
        <v>83</v>
      </c>
      <c r="AV103" s="11" t="s">
        <v>83</v>
      </c>
      <c r="AW103" s="11" t="s">
        <v>37</v>
      </c>
      <c r="AX103" s="11" t="s">
        <v>22</v>
      </c>
      <c r="AY103" s="207" t="s">
        <v>131</v>
      </c>
    </row>
    <row r="104" spans="2:65" s="1" customFormat="1" ht="20.4" customHeight="1">
      <c r="B104" s="32"/>
      <c r="C104" s="180" t="s">
        <v>166</v>
      </c>
      <c r="D104" s="180" t="s">
        <v>133</v>
      </c>
      <c r="E104" s="181" t="s">
        <v>583</v>
      </c>
      <c r="F104" s="182" t="s">
        <v>584</v>
      </c>
      <c r="G104" s="183" t="s">
        <v>153</v>
      </c>
      <c r="H104" s="184">
        <v>53.1</v>
      </c>
      <c r="I104" s="185"/>
      <c r="J104" s="186">
        <f>ROUND(I104*H104,2)</f>
        <v>0</v>
      </c>
      <c r="K104" s="182" t="s">
        <v>137</v>
      </c>
      <c r="L104" s="52"/>
      <c r="M104" s="187" t="s">
        <v>20</v>
      </c>
      <c r="N104" s="188" t="s">
        <v>45</v>
      </c>
      <c r="O104" s="33"/>
      <c r="P104" s="189">
        <f>O104*H104</f>
        <v>0</v>
      </c>
      <c r="Q104" s="189">
        <v>0</v>
      </c>
      <c r="R104" s="189">
        <f>Q104*H104</f>
        <v>0</v>
      </c>
      <c r="S104" s="189">
        <v>0</v>
      </c>
      <c r="T104" s="190">
        <f>S104*H104</f>
        <v>0</v>
      </c>
      <c r="AR104" s="15" t="s">
        <v>138</v>
      </c>
      <c r="AT104" s="15" t="s">
        <v>133</v>
      </c>
      <c r="AU104" s="15" t="s">
        <v>83</v>
      </c>
      <c r="AY104" s="15" t="s">
        <v>131</v>
      </c>
      <c r="BE104" s="191">
        <f>IF(N104="základní",J104,0)</f>
        <v>0</v>
      </c>
      <c r="BF104" s="191">
        <f>IF(N104="snížená",J104,0)</f>
        <v>0</v>
      </c>
      <c r="BG104" s="191">
        <f>IF(N104="zákl. přenesená",J104,0)</f>
        <v>0</v>
      </c>
      <c r="BH104" s="191">
        <f>IF(N104="sníž. přenesená",J104,0)</f>
        <v>0</v>
      </c>
      <c r="BI104" s="191">
        <f>IF(N104="nulová",J104,0)</f>
        <v>0</v>
      </c>
      <c r="BJ104" s="15" t="s">
        <v>22</v>
      </c>
      <c r="BK104" s="191">
        <f>ROUND(I104*H104,2)</f>
        <v>0</v>
      </c>
      <c r="BL104" s="15" t="s">
        <v>138</v>
      </c>
      <c r="BM104" s="15" t="s">
        <v>585</v>
      </c>
    </row>
    <row r="105" spans="2:47" s="1" customFormat="1" ht="24">
      <c r="B105" s="32"/>
      <c r="C105" s="54"/>
      <c r="D105" s="192" t="s">
        <v>140</v>
      </c>
      <c r="E105" s="54"/>
      <c r="F105" s="193" t="s">
        <v>586</v>
      </c>
      <c r="G105" s="54"/>
      <c r="H105" s="54"/>
      <c r="I105" s="150"/>
      <c r="J105" s="54"/>
      <c r="K105" s="54"/>
      <c r="L105" s="52"/>
      <c r="M105" s="69"/>
      <c r="N105" s="33"/>
      <c r="O105" s="33"/>
      <c r="P105" s="33"/>
      <c r="Q105" s="33"/>
      <c r="R105" s="33"/>
      <c r="S105" s="33"/>
      <c r="T105" s="70"/>
      <c r="AT105" s="15" t="s">
        <v>140</v>
      </c>
      <c r="AU105" s="15" t="s">
        <v>83</v>
      </c>
    </row>
    <row r="106" spans="2:47" s="1" customFormat="1" ht="168">
      <c r="B106" s="32"/>
      <c r="C106" s="54"/>
      <c r="D106" s="192" t="s">
        <v>142</v>
      </c>
      <c r="E106" s="54"/>
      <c r="F106" s="196" t="s">
        <v>192</v>
      </c>
      <c r="G106" s="54"/>
      <c r="H106" s="54"/>
      <c r="I106" s="150"/>
      <c r="J106" s="54"/>
      <c r="K106" s="54"/>
      <c r="L106" s="52"/>
      <c r="M106" s="69"/>
      <c r="N106" s="33"/>
      <c r="O106" s="33"/>
      <c r="P106" s="33"/>
      <c r="Q106" s="33"/>
      <c r="R106" s="33"/>
      <c r="S106" s="33"/>
      <c r="T106" s="70"/>
      <c r="AT106" s="15" t="s">
        <v>142</v>
      </c>
      <c r="AU106" s="15" t="s">
        <v>83</v>
      </c>
    </row>
    <row r="107" spans="2:51" s="11" customFormat="1" ht="12">
      <c r="B107" s="197"/>
      <c r="C107" s="198"/>
      <c r="D107" s="194" t="s">
        <v>157</v>
      </c>
      <c r="E107" s="199" t="s">
        <v>20</v>
      </c>
      <c r="F107" s="200" t="s">
        <v>587</v>
      </c>
      <c r="G107" s="198"/>
      <c r="H107" s="201">
        <v>53.1</v>
      </c>
      <c r="I107" s="202"/>
      <c r="J107" s="198"/>
      <c r="K107" s="198"/>
      <c r="L107" s="203"/>
      <c r="M107" s="204"/>
      <c r="N107" s="205"/>
      <c r="O107" s="205"/>
      <c r="P107" s="205"/>
      <c r="Q107" s="205"/>
      <c r="R107" s="205"/>
      <c r="S107" s="205"/>
      <c r="T107" s="206"/>
      <c r="AT107" s="207" t="s">
        <v>157</v>
      </c>
      <c r="AU107" s="207" t="s">
        <v>83</v>
      </c>
      <c r="AV107" s="11" t="s">
        <v>83</v>
      </c>
      <c r="AW107" s="11" t="s">
        <v>37</v>
      </c>
      <c r="AX107" s="11" t="s">
        <v>22</v>
      </c>
      <c r="AY107" s="207" t="s">
        <v>131</v>
      </c>
    </row>
    <row r="108" spans="2:65" s="1" customFormat="1" ht="20.4" customHeight="1">
      <c r="B108" s="32"/>
      <c r="C108" s="180" t="s">
        <v>172</v>
      </c>
      <c r="D108" s="180" t="s">
        <v>133</v>
      </c>
      <c r="E108" s="181" t="s">
        <v>201</v>
      </c>
      <c r="F108" s="182" t="s">
        <v>202</v>
      </c>
      <c r="G108" s="183" t="s">
        <v>153</v>
      </c>
      <c r="H108" s="184">
        <v>127.2</v>
      </c>
      <c r="I108" s="185"/>
      <c r="J108" s="186">
        <f>ROUND(I108*H108,2)</f>
        <v>0</v>
      </c>
      <c r="K108" s="182" t="s">
        <v>20</v>
      </c>
      <c r="L108" s="52"/>
      <c r="M108" s="187" t="s">
        <v>20</v>
      </c>
      <c r="N108" s="188" t="s">
        <v>45</v>
      </c>
      <c r="O108" s="33"/>
      <c r="P108" s="189">
        <f>O108*H108</f>
        <v>0</v>
      </c>
      <c r="Q108" s="189">
        <v>0</v>
      </c>
      <c r="R108" s="189">
        <f>Q108*H108</f>
        <v>0</v>
      </c>
      <c r="S108" s="189">
        <v>0</v>
      </c>
      <c r="T108" s="190">
        <f>S108*H108</f>
        <v>0</v>
      </c>
      <c r="AR108" s="15" t="s">
        <v>138</v>
      </c>
      <c r="AT108" s="15" t="s">
        <v>133</v>
      </c>
      <c r="AU108" s="15" t="s">
        <v>83</v>
      </c>
      <c r="AY108" s="15" t="s">
        <v>131</v>
      </c>
      <c r="BE108" s="191">
        <f>IF(N108="základní",J108,0)</f>
        <v>0</v>
      </c>
      <c r="BF108" s="191">
        <f>IF(N108="snížená",J108,0)</f>
        <v>0</v>
      </c>
      <c r="BG108" s="191">
        <f>IF(N108="zákl. přenesená",J108,0)</f>
        <v>0</v>
      </c>
      <c r="BH108" s="191">
        <f>IF(N108="sníž. přenesená",J108,0)</f>
        <v>0</v>
      </c>
      <c r="BI108" s="191">
        <f>IF(N108="nulová",J108,0)</f>
        <v>0</v>
      </c>
      <c r="BJ108" s="15" t="s">
        <v>22</v>
      </c>
      <c r="BK108" s="191">
        <f>ROUND(I108*H108,2)</f>
        <v>0</v>
      </c>
      <c r="BL108" s="15" t="s">
        <v>138</v>
      </c>
      <c r="BM108" s="15" t="s">
        <v>588</v>
      </c>
    </row>
    <row r="109" spans="2:47" s="1" customFormat="1" ht="12">
      <c r="B109" s="32"/>
      <c r="C109" s="54"/>
      <c r="D109" s="192" t="s">
        <v>140</v>
      </c>
      <c r="E109" s="54"/>
      <c r="F109" s="193" t="s">
        <v>202</v>
      </c>
      <c r="G109" s="54"/>
      <c r="H109" s="54"/>
      <c r="I109" s="150"/>
      <c r="J109" s="54"/>
      <c r="K109" s="54"/>
      <c r="L109" s="52"/>
      <c r="M109" s="69"/>
      <c r="N109" s="33"/>
      <c r="O109" s="33"/>
      <c r="P109" s="33"/>
      <c r="Q109" s="33"/>
      <c r="R109" s="33"/>
      <c r="S109" s="33"/>
      <c r="T109" s="70"/>
      <c r="AT109" s="15" t="s">
        <v>140</v>
      </c>
      <c r="AU109" s="15" t="s">
        <v>83</v>
      </c>
    </row>
    <row r="110" spans="2:51" s="11" customFormat="1" ht="12">
      <c r="B110" s="197"/>
      <c r="C110" s="198"/>
      <c r="D110" s="194" t="s">
        <v>157</v>
      </c>
      <c r="E110" s="199" t="s">
        <v>20</v>
      </c>
      <c r="F110" s="200" t="s">
        <v>589</v>
      </c>
      <c r="G110" s="198"/>
      <c r="H110" s="201">
        <v>127.2</v>
      </c>
      <c r="I110" s="202"/>
      <c r="J110" s="198"/>
      <c r="K110" s="198"/>
      <c r="L110" s="203"/>
      <c r="M110" s="204"/>
      <c r="N110" s="205"/>
      <c r="O110" s="205"/>
      <c r="P110" s="205"/>
      <c r="Q110" s="205"/>
      <c r="R110" s="205"/>
      <c r="S110" s="205"/>
      <c r="T110" s="206"/>
      <c r="AT110" s="207" t="s">
        <v>157</v>
      </c>
      <c r="AU110" s="207" t="s">
        <v>83</v>
      </c>
      <c r="AV110" s="11" t="s">
        <v>83</v>
      </c>
      <c r="AW110" s="11" t="s">
        <v>37</v>
      </c>
      <c r="AX110" s="11" t="s">
        <v>22</v>
      </c>
      <c r="AY110" s="207" t="s">
        <v>131</v>
      </c>
    </row>
    <row r="111" spans="2:65" s="1" customFormat="1" ht="20.4" customHeight="1">
      <c r="B111" s="32"/>
      <c r="C111" s="180" t="s">
        <v>180</v>
      </c>
      <c r="D111" s="180" t="s">
        <v>133</v>
      </c>
      <c r="E111" s="181" t="s">
        <v>206</v>
      </c>
      <c r="F111" s="182" t="s">
        <v>207</v>
      </c>
      <c r="G111" s="183" t="s">
        <v>153</v>
      </c>
      <c r="H111" s="184">
        <v>58</v>
      </c>
      <c r="I111" s="185"/>
      <c r="J111" s="186">
        <f>ROUND(I111*H111,2)</f>
        <v>0</v>
      </c>
      <c r="K111" s="182" t="s">
        <v>137</v>
      </c>
      <c r="L111" s="52"/>
      <c r="M111" s="187" t="s">
        <v>20</v>
      </c>
      <c r="N111" s="188" t="s">
        <v>45</v>
      </c>
      <c r="O111" s="33"/>
      <c r="P111" s="189">
        <f>O111*H111</f>
        <v>0</v>
      </c>
      <c r="Q111" s="189">
        <v>0</v>
      </c>
      <c r="R111" s="189">
        <f>Q111*H111</f>
        <v>0</v>
      </c>
      <c r="S111" s="189">
        <v>0</v>
      </c>
      <c r="T111" s="190">
        <f>S111*H111</f>
        <v>0</v>
      </c>
      <c r="AR111" s="15" t="s">
        <v>138</v>
      </c>
      <c r="AT111" s="15" t="s">
        <v>133</v>
      </c>
      <c r="AU111" s="15" t="s">
        <v>83</v>
      </c>
      <c r="AY111" s="15" t="s">
        <v>131</v>
      </c>
      <c r="BE111" s="191">
        <f>IF(N111="základní",J111,0)</f>
        <v>0</v>
      </c>
      <c r="BF111" s="191">
        <f>IF(N111="snížená",J111,0)</f>
        <v>0</v>
      </c>
      <c r="BG111" s="191">
        <f>IF(N111="zákl. přenesená",J111,0)</f>
        <v>0</v>
      </c>
      <c r="BH111" s="191">
        <f>IF(N111="sníž. přenesená",J111,0)</f>
        <v>0</v>
      </c>
      <c r="BI111" s="191">
        <f>IF(N111="nulová",J111,0)</f>
        <v>0</v>
      </c>
      <c r="BJ111" s="15" t="s">
        <v>22</v>
      </c>
      <c r="BK111" s="191">
        <f>ROUND(I111*H111,2)</f>
        <v>0</v>
      </c>
      <c r="BL111" s="15" t="s">
        <v>138</v>
      </c>
      <c r="BM111" s="15" t="s">
        <v>590</v>
      </c>
    </row>
    <row r="112" spans="2:47" s="1" customFormat="1" ht="12">
      <c r="B112" s="32"/>
      <c r="C112" s="54"/>
      <c r="D112" s="192" t="s">
        <v>140</v>
      </c>
      <c r="E112" s="54"/>
      <c r="F112" s="193" t="s">
        <v>207</v>
      </c>
      <c r="G112" s="54"/>
      <c r="H112" s="54"/>
      <c r="I112" s="150"/>
      <c r="J112" s="54"/>
      <c r="K112" s="54"/>
      <c r="L112" s="52"/>
      <c r="M112" s="69"/>
      <c r="N112" s="33"/>
      <c r="O112" s="33"/>
      <c r="P112" s="33"/>
      <c r="Q112" s="33"/>
      <c r="R112" s="33"/>
      <c r="S112" s="33"/>
      <c r="T112" s="70"/>
      <c r="AT112" s="15" t="s">
        <v>140</v>
      </c>
      <c r="AU112" s="15" t="s">
        <v>83</v>
      </c>
    </row>
    <row r="113" spans="2:47" s="1" customFormat="1" ht="192">
      <c r="B113" s="32"/>
      <c r="C113" s="54"/>
      <c r="D113" s="192" t="s">
        <v>142</v>
      </c>
      <c r="E113" s="54"/>
      <c r="F113" s="196" t="s">
        <v>209</v>
      </c>
      <c r="G113" s="54"/>
      <c r="H113" s="54"/>
      <c r="I113" s="150"/>
      <c r="J113" s="54"/>
      <c r="K113" s="54"/>
      <c r="L113" s="52"/>
      <c r="M113" s="69"/>
      <c r="N113" s="33"/>
      <c r="O113" s="33"/>
      <c r="P113" s="33"/>
      <c r="Q113" s="33"/>
      <c r="R113" s="33"/>
      <c r="S113" s="33"/>
      <c r="T113" s="70"/>
      <c r="AT113" s="15" t="s">
        <v>142</v>
      </c>
      <c r="AU113" s="15" t="s">
        <v>83</v>
      </c>
    </row>
    <row r="114" spans="2:51" s="11" customFormat="1" ht="12">
      <c r="B114" s="197"/>
      <c r="C114" s="198"/>
      <c r="D114" s="192" t="s">
        <v>157</v>
      </c>
      <c r="E114" s="208" t="s">
        <v>20</v>
      </c>
      <c r="F114" s="209" t="s">
        <v>577</v>
      </c>
      <c r="G114" s="198"/>
      <c r="H114" s="210">
        <v>53.1</v>
      </c>
      <c r="I114" s="202"/>
      <c r="J114" s="198"/>
      <c r="K114" s="198"/>
      <c r="L114" s="203"/>
      <c r="M114" s="204"/>
      <c r="N114" s="205"/>
      <c r="O114" s="205"/>
      <c r="P114" s="205"/>
      <c r="Q114" s="205"/>
      <c r="R114" s="205"/>
      <c r="S114" s="205"/>
      <c r="T114" s="206"/>
      <c r="AT114" s="207" t="s">
        <v>157</v>
      </c>
      <c r="AU114" s="207" t="s">
        <v>83</v>
      </c>
      <c r="AV114" s="11" t="s">
        <v>83</v>
      </c>
      <c r="AW114" s="11" t="s">
        <v>37</v>
      </c>
      <c r="AX114" s="11" t="s">
        <v>74</v>
      </c>
      <c r="AY114" s="207" t="s">
        <v>131</v>
      </c>
    </row>
    <row r="115" spans="2:51" s="11" customFormat="1" ht="12">
      <c r="B115" s="197"/>
      <c r="C115" s="198"/>
      <c r="D115" s="194" t="s">
        <v>157</v>
      </c>
      <c r="E115" s="199" t="s">
        <v>20</v>
      </c>
      <c r="F115" s="200" t="s">
        <v>582</v>
      </c>
      <c r="G115" s="198"/>
      <c r="H115" s="201">
        <v>4.9</v>
      </c>
      <c r="I115" s="202"/>
      <c r="J115" s="198"/>
      <c r="K115" s="198"/>
      <c r="L115" s="203"/>
      <c r="M115" s="204"/>
      <c r="N115" s="205"/>
      <c r="O115" s="205"/>
      <c r="P115" s="205"/>
      <c r="Q115" s="205"/>
      <c r="R115" s="205"/>
      <c r="S115" s="205"/>
      <c r="T115" s="206"/>
      <c r="AT115" s="207" t="s">
        <v>157</v>
      </c>
      <c r="AU115" s="207" t="s">
        <v>83</v>
      </c>
      <c r="AV115" s="11" t="s">
        <v>83</v>
      </c>
      <c r="AW115" s="11" t="s">
        <v>37</v>
      </c>
      <c r="AX115" s="11" t="s">
        <v>74</v>
      </c>
      <c r="AY115" s="207" t="s">
        <v>131</v>
      </c>
    </row>
    <row r="116" spans="2:65" s="1" customFormat="1" ht="20.4" customHeight="1">
      <c r="B116" s="32"/>
      <c r="C116" s="180" t="s">
        <v>187</v>
      </c>
      <c r="D116" s="180" t="s">
        <v>133</v>
      </c>
      <c r="E116" s="181" t="s">
        <v>211</v>
      </c>
      <c r="F116" s="182" t="s">
        <v>212</v>
      </c>
      <c r="G116" s="183" t="s">
        <v>213</v>
      </c>
      <c r="H116" s="184">
        <v>53.1</v>
      </c>
      <c r="I116" s="185"/>
      <c r="J116" s="186">
        <f>ROUND(I116*H116,2)</f>
        <v>0</v>
      </c>
      <c r="K116" s="182" t="s">
        <v>20</v>
      </c>
      <c r="L116" s="52"/>
      <c r="M116" s="187" t="s">
        <v>20</v>
      </c>
      <c r="N116" s="188" t="s">
        <v>45</v>
      </c>
      <c r="O116" s="33"/>
      <c r="P116" s="189">
        <f>O116*H116</f>
        <v>0</v>
      </c>
      <c r="Q116" s="189">
        <v>0</v>
      </c>
      <c r="R116" s="189">
        <f>Q116*H116</f>
        <v>0</v>
      </c>
      <c r="S116" s="189">
        <v>0</v>
      </c>
      <c r="T116" s="190">
        <f>S116*H116</f>
        <v>0</v>
      </c>
      <c r="AR116" s="15" t="s">
        <v>138</v>
      </c>
      <c r="AT116" s="15" t="s">
        <v>133</v>
      </c>
      <c r="AU116" s="15" t="s">
        <v>83</v>
      </c>
      <c r="AY116" s="15" t="s">
        <v>131</v>
      </c>
      <c r="BE116" s="191">
        <f>IF(N116="základní",J116,0)</f>
        <v>0</v>
      </c>
      <c r="BF116" s="191">
        <f>IF(N116="snížená",J116,0)</f>
        <v>0</v>
      </c>
      <c r="BG116" s="191">
        <f>IF(N116="zákl. přenesená",J116,0)</f>
        <v>0</v>
      </c>
      <c r="BH116" s="191">
        <f>IF(N116="sníž. přenesená",J116,0)</f>
        <v>0</v>
      </c>
      <c r="BI116" s="191">
        <f>IF(N116="nulová",J116,0)</f>
        <v>0</v>
      </c>
      <c r="BJ116" s="15" t="s">
        <v>22</v>
      </c>
      <c r="BK116" s="191">
        <f>ROUND(I116*H116,2)</f>
        <v>0</v>
      </c>
      <c r="BL116" s="15" t="s">
        <v>138</v>
      </c>
      <c r="BM116" s="15" t="s">
        <v>591</v>
      </c>
    </row>
    <row r="117" spans="2:47" s="1" customFormat="1" ht="12">
      <c r="B117" s="32"/>
      <c r="C117" s="54"/>
      <c r="D117" s="192" t="s">
        <v>140</v>
      </c>
      <c r="E117" s="54"/>
      <c r="F117" s="193" t="s">
        <v>215</v>
      </c>
      <c r="G117" s="54"/>
      <c r="H117" s="54"/>
      <c r="I117" s="150"/>
      <c r="J117" s="54"/>
      <c r="K117" s="54"/>
      <c r="L117" s="52"/>
      <c r="M117" s="69"/>
      <c r="N117" s="33"/>
      <c r="O117" s="33"/>
      <c r="P117" s="33"/>
      <c r="Q117" s="33"/>
      <c r="R117" s="33"/>
      <c r="S117" s="33"/>
      <c r="T117" s="70"/>
      <c r="AT117" s="15" t="s">
        <v>140</v>
      </c>
      <c r="AU117" s="15" t="s">
        <v>83</v>
      </c>
    </row>
    <row r="118" spans="2:47" s="1" customFormat="1" ht="192">
      <c r="B118" s="32"/>
      <c r="C118" s="54"/>
      <c r="D118" s="192" t="s">
        <v>142</v>
      </c>
      <c r="E118" s="54"/>
      <c r="F118" s="196" t="s">
        <v>209</v>
      </c>
      <c r="G118" s="54"/>
      <c r="H118" s="54"/>
      <c r="I118" s="150"/>
      <c r="J118" s="54"/>
      <c r="K118" s="54"/>
      <c r="L118" s="52"/>
      <c r="M118" s="69"/>
      <c r="N118" s="33"/>
      <c r="O118" s="33"/>
      <c r="P118" s="33"/>
      <c r="Q118" s="33"/>
      <c r="R118" s="33"/>
      <c r="S118" s="33"/>
      <c r="T118" s="70"/>
      <c r="AT118" s="15" t="s">
        <v>142</v>
      </c>
      <c r="AU118" s="15" t="s">
        <v>83</v>
      </c>
    </row>
    <row r="119" spans="2:51" s="11" customFormat="1" ht="12">
      <c r="B119" s="197"/>
      <c r="C119" s="198"/>
      <c r="D119" s="194" t="s">
        <v>157</v>
      </c>
      <c r="E119" s="199" t="s">
        <v>20</v>
      </c>
      <c r="F119" s="200" t="s">
        <v>577</v>
      </c>
      <c r="G119" s="198"/>
      <c r="H119" s="201">
        <v>53.1</v>
      </c>
      <c r="I119" s="202"/>
      <c r="J119" s="198"/>
      <c r="K119" s="198"/>
      <c r="L119" s="203"/>
      <c r="M119" s="204"/>
      <c r="N119" s="205"/>
      <c r="O119" s="205"/>
      <c r="P119" s="205"/>
      <c r="Q119" s="205"/>
      <c r="R119" s="205"/>
      <c r="S119" s="205"/>
      <c r="T119" s="206"/>
      <c r="AT119" s="207" t="s">
        <v>157</v>
      </c>
      <c r="AU119" s="207" t="s">
        <v>83</v>
      </c>
      <c r="AV119" s="11" t="s">
        <v>83</v>
      </c>
      <c r="AW119" s="11" t="s">
        <v>37</v>
      </c>
      <c r="AX119" s="11" t="s">
        <v>74</v>
      </c>
      <c r="AY119" s="207" t="s">
        <v>131</v>
      </c>
    </row>
    <row r="120" spans="2:65" s="1" customFormat="1" ht="20.4" customHeight="1">
      <c r="B120" s="32"/>
      <c r="C120" s="180" t="s">
        <v>194</v>
      </c>
      <c r="D120" s="180" t="s">
        <v>133</v>
      </c>
      <c r="E120" s="181" t="s">
        <v>218</v>
      </c>
      <c r="F120" s="182" t="s">
        <v>219</v>
      </c>
      <c r="G120" s="183" t="s">
        <v>153</v>
      </c>
      <c r="H120" s="184">
        <v>127.19</v>
      </c>
      <c r="I120" s="185"/>
      <c r="J120" s="186">
        <f>ROUND(I120*H120,2)</f>
        <v>0</v>
      </c>
      <c r="K120" s="182" t="s">
        <v>137</v>
      </c>
      <c r="L120" s="52"/>
      <c r="M120" s="187" t="s">
        <v>20</v>
      </c>
      <c r="N120" s="188" t="s">
        <v>45</v>
      </c>
      <c r="O120" s="33"/>
      <c r="P120" s="189">
        <f>O120*H120</f>
        <v>0</v>
      </c>
      <c r="Q120" s="189">
        <v>0</v>
      </c>
      <c r="R120" s="189">
        <f>Q120*H120</f>
        <v>0</v>
      </c>
      <c r="S120" s="189">
        <v>0</v>
      </c>
      <c r="T120" s="190">
        <f>S120*H120</f>
        <v>0</v>
      </c>
      <c r="AR120" s="15" t="s">
        <v>138</v>
      </c>
      <c r="AT120" s="15" t="s">
        <v>133</v>
      </c>
      <c r="AU120" s="15" t="s">
        <v>83</v>
      </c>
      <c r="AY120" s="15" t="s">
        <v>131</v>
      </c>
      <c r="BE120" s="191">
        <f>IF(N120="základní",J120,0)</f>
        <v>0</v>
      </c>
      <c r="BF120" s="191">
        <f>IF(N120="snížená",J120,0)</f>
        <v>0</v>
      </c>
      <c r="BG120" s="191">
        <f>IF(N120="zákl. přenesená",J120,0)</f>
        <v>0</v>
      </c>
      <c r="BH120" s="191">
        <f>IF(N120="sníž. přenesená",J120,0)</f>
        <v>0</v>
      </c>
      <c r="BI120" s="191">
        <f>IF(N120="nulová",J120,0)</f>
        <v>0</v>
      </c>
      <c r="BJ120" s="15" t="s">
        <v>22</v>
      </c>
      <c r="BK120" s="191">
        <f>ROUND(I120*H120,2)</f>
        <v>0</v>
      </c>
      <c r="BL120" s="15" t="s">
        <v>138</v>
      </c>
      <c r="BM120" s="15" t="s">
        <v>592</v>
      </c>
    </row>
    <row r="121" spans="2:47" s="1" customFormat="1" ht="24">
      <c r="B121" s="32"/>
      <c r="C121" s="54"/>
      <c r="D121" s="192" t="s">
        <v>140</v>
      </c>
      <c r="E121" s="54"/>
      <c r="F121" s="193" t="s">
        <v>221</v>
      </c>
      <c r="G121" s="54"/>
      <c r="H121" s="54"/>
      <c r="I121" s="150"/>
      <c r="J121" s="54"/>
      <c r="K121" s="54"/>
      <c r="L121" s="52"/>
      <c r="M121" s="69"/>
      <c r="N121" s="33"/>
      <c r="O121" s="33"/>
      <c r="P121" s="33"/>
      <c r="Q121" s="33"/>
      <c r="R121" s="33"/>
      <c r="S121" s="33"/>
      <c r="T121" s="70"/>
      <c r="AT121" s="15" t="s">
        <v>140</v>
      </c>
      <c r="AU121" s="15" t="s">
        <v>83</v>
      </c>
    </row>
    <row r="122" spans="2:47" s="1" customFormat="1" ht="192">
      <c r="B122" s="32"/>
      <c r="C122" s="54"/>
      <c r="D122" s="192" t="s">
        <v>142</v>
      </c>
      <c r="E122" s="54"/>
      <c r="F122" s="211" t="s">
        <v>222</v>
      </c>
      <c r="G122" s="54"/>
      <c r="H122" s="54"/>
      <c r="I122" s="150"/>
      <c r="J122" s="54"/>
      <c r="K122" s="54"/>
      <c r="L122" s="52"/>
      <c r="M122" s="69"/>
      <c r="N122" s="33"/>
      <c r="O122" s="33"/>
      <c r="P122" s="33"/>
      <c r="Q122" s="33"/>
      <c r="R122" s="33"/>
      <c r="S122" s="33"/>
      <c r="T122" s="70"/>
      <c r="AT122" s="15" t="s">
        <v>142</v>
      </c>
      <c r="AU122" s="15" t="s">
        <v>83</v>
      </c>
    </row>
    <row r="123" spans="2:51" s="11" customFormat="1" ht="24">
      <c r="B123" s="197"/>
      <c r="C123" s="198"/>
      <c r="D123" s="192" t="s">
        <v>157</v>
      </c>
      <c r="E123" s="208" t="s">
        <v>20</v>
      </c>
      <c r="F123" s="209" t="s">
        <v>593</v>
      </c>
      <c r="G123" s="198"/>
      <c r="H123" s="210">
        <v>127.19</v>
      </c>
      <c r="I123" s="202"/>
      <c r="J123" s="198"/>
      <c r="K123" s="198"/>
      <c r="L123" s="203"/>
      <c r="M123" s="204"/>
      <c r="N123" s="205"/>
      <c r="O123" s="205"/>
      <c r="P123" s="205"/>
      <c r="Q123" s="205"/>
      <c r="R123" s="205"/>
      <c r="S123" s="205"/>
      <c r="T123" s="206"/>
      <c r="AT123" s="207" t="s">
        <v>157</v>
      </c>
      <c r="AU123" s="207" t="s">
        <v>83</v>
      </c>
      <c r="AV123" s="11" t="s">
        <v>83</v>
      </c>
      <c r="AW123" s="11" t="s">
        <v>37</v>
      </c>
      <c r="AX123" s="11" t="s">
        <v>22</v>
      </c>
      <c r="AY123" s="207" t="s">
        <v>131</v>
      </c>
    </row>
    <row r="124" spans="2:63" s="10" customFormat="1" ht="29.85" customHeight="1">
      <c r="B124" s="163"/>
      <c r="C124" s="164"/>
      <c r="D124" s="177" t="s">
        <v>73</v>
      </c>
      <c r="E124" s="178" t="s">
        <v>83</v>
      </c>
      <c r="F124" s="178" t="s">
        <v>231</v>
      </c>
      <c r="G124" s="164"/>
      <c r="H124" s="164"/>
      <c r="I124" s="167"/>
      <c r="J124" s="179">
        <f>BK124</f>
        <v>0</v>
      </c>
      <c r="K124" s="164"/>
      <c r="L124" s="169"/>
      <c r="M124" s="170"/>
      <c r="N124" s="171"/>
      <c r="O124" s="171"/>
      <c r="P124" s="172">
        <f>SUM(P125:P133)</f>
        <v>0</v>
      </c>
      <c r="Q124" s="171"/>
      <c r="R124" s="172">
        <f>SUM(R125:R133)</f>
        <v>7.34630008</v>
      </c>
      <c r="S124" s="171"/>
      <c r="T124" s="173">
        <f>SUM(T125:T133)</f>
        <v>0</v>
      </c>
      <c r="AR124" s="174" t="s">
        <v>22</v>
      </c>
      <c r="AT124" s="175" t="s">
        <v>73</v>
      </c>
      <c r="AU124" s="175" t="s">
        <v>22</v>
      </c>
      <c r="AY124" s="174" t="s">
        <v>131</v>
      </c>
      <c r="BK124" s="176">
        <f>SUM(BK125:BK133)</f>
        <v>0</v>
      </c>
    </row>
    <row r="125" spans="2:65" s="1" customFormat="1" ht="20.4" customHeight="1">
      <c r="B125" s="32"/>
      <c r="C125" s="180" t="s">
        <v>27</v>
      </c>
      <c r="D125" s="180" t="s">
        <v>133</v>
      </c>
      <c r="E125" s="181" t="s">
        <v>594</v>
      </c>
      <c r="F125" s="182" t="s">
        <v>595</v>
      </c>
      <c r="G125" s="183" t="s">
        <v>153</v>
      </c>
      <c r="H125" s="184">
        <v>2.992</v>
      </c>
      <c r="I125" s="185"/>
      <c r="J125" s="186">
        <f>ROUND(I125*H125,2)</f>
        <v>0</v>
      </c>
      <c r="K125" s="182" t="s">
        <v>137</v>
      </c>
      <c r="L125" s="52"/>
      <c r="M125" s="187" t="s">
        <v>20</v>
      </c>
      <c r="N125" s="188" t="s">
        <v>45</v>
      </c>
      <c r="O125" s="33"/>
      <c r="P125" s="189">
        <f>O125*H125</f>
        <v>0</v>
      </c>
      <c r="Q125" s="189">
        <v>2.45329</v>
      </c>
      <c r="R125" s="189">
        <f>Q125*H125</f>
        <v>7.3402436799999995</v>
      </c>
      <c r="S125" s="189">
        <v>0</v>
      </c>
      <c r="T125" s="190">
        <f>S125*H125</f>
        <v>0</v>
      </c>
      <c r="AR125" s="15" t="s">
        <v>138</v>
      </c>
      <c r="AT125" s="15" t="s">
        <v>133</v>
      </c>
      <c r="AU125" s="15" t="s">
        <v>83</v>
      </c>
      <c r="AY125" s="15" t="s">
        <v>131</v>
      </c>
      <c r="BE125" s="191">
        <f>IF(N125="základní",J125,0)</f>
        <v>0</v>
      </c>
      <c r="BF125" s="191">
        <f>IF(N125="snížená",J125,0)</f>
        <v>0</v>
      </c>
      <c r="BG125" s="191">
        <f>IF(N125="zákl. přenesená",J125,0)</f>
        <v>0</v>
      </c>
      <c r="BH125" s="191">
        <f>IF(N125="sníž. přenesená",J125,0)</f>
        <v>0</v>
      </c>
      <c r="BI125" s="191">
        <f>IF(N125="nulová",J125,0)</f>
        <v>0</v>
      </c>
      <c r="BJ125" s="15" t="s">
        <v>22</v>
      </c>
      <c r="BK125" s="191">
        <f>ROUND(I125*H125,2)</f>
        <v>0</v>
      </c>
      <c r="BL125" s="15" t="s">
        <v>138</v>
      </c>
      <c r="BM125" s="15" t="s">
        <v>596</v>
      </c>
    </row>
    <row r="126" spans="2:47" s="1" customFormat="1" ht="24">
      <c r="B126" s="32"/>
      <c r="C126" s="54"/>
      <c r="D126" s="192" t="s">
        <v>140</v>
      </c>
      <c r="E126" s="54"/>
      <c r="F126" s="193" t="s">
        <v>597</v>
      </c>
      <c r="G126" s="54"/>
      <c r="H126" s="54"/>
      <c r="I126" s="150"/>
      <c r="J126" s="54"/>
      <c r="K126" s="54"/>
      <c r="L126" s="52"/>
      <c r="M126" s="69"/>
      <c r="N126" s="33"/>
      <c r="O126" s="33"/>
      <c r="P126" s="33"/>
      <c r="Q126" s="33"/>
      <c r="R126" s="33"/>
      <c r="S126" s="33"/>
      <c r="T126" s="70"/>
      <c r="AT126" s="15" t="s">
        <v>140</v>
      </c>
      <c r="AU126" s="15" t="s">
        <v>83</v>
      </c>
    </row>
    <row r="127" spans="2:47" s="1" customFormat="1" ht="84">
      <c r="B127" s="32"/>
      <c r="C127" s="54"/>
      <c r="D127" s="192" t="s">
        <v>142</v>
      </c>
      <c r="E127" s="54"/>
      <c r="F127" s="196" t="s">
        <v>236</v>
      </c>
      <c r="G127" s="54"/>
      <c r="H127" s="54"/>
      <c r="I127" s="150"/>
      <c r="J127" s="54"/>
      <c r="K127" s="54"/>
      <c r="L127" s="52"/>
      <c r="M127" s="69"/>
      <c r="N127" s="33"/>
      <c r="O127" s="33"/>
      <c r="P127" s="33"/>
      <c r="Q127" s="33"/>
      <c r="R127" s="33"/>
      <c r="S127" s="33"/>
      <c r="T127" s="70"/>
      <c r="AT127" s="15" t="s">
        <v>142</v>
      </c>
      <c r="AU127" s="15" t="s">
        <v>83</v>
      </c>
    </row>
    <row r="128" spans="2:51" s="11" customFormat="1" ht="12">
      <c r="B128" s="197"/>
      <c r="C128" s="198"/>
      <c r="D128" s="194" t="s">
        <v>157</v>
      </c>
      <c r="E128" s="199" t="s">
        <v>20</v>
      </c>
      <c r="F128" s="200" t="s">
        <v>598</v>
      </c>
      <c r="G128" s="198"/>
      <c r="H128" s="201">
        <v>2.992</v>
      </c>
      <c r="I128" s="202"/>
      <c r="J128" s="198"/>
      <c r="K128" s="198"/>
      <c r="L128" s="203"/>
      <c r="M128" s="204"/>
      <c r="N128" s="205"/>
      <c r="O128" s="205"/>
      <c r="P128" s="205"/>
      <c r="Q128" s="205"/>
      <c r="R128" s="205"/>
      <c r="S128" s="205"/>
      <c r="T128" s="206"/>
      <c r="AT128" s="207" t="s">
        <v>157</v>
      </c>
      <c r="AU128" s="207" t="s">
        <v>83</v>
      </c>
      <c r="AV128" s="11" t="s">
        <v>83</v>
      </c>
      <c r="AW128" s="11" t="s">
        <v>37</v>
      </c>
      <c r="AX128" s="11" t="s">
        <v>22</v>
      </c>
      <c r="AY128" s="207" t="s">
        <v>131</v>
      </c>
    </row>
    <row r="129" spans="2:65" s="1" customFormat="1" ht="20.4" customHeight="1">
      <c r="B129" s="32"/>
      <c r="C129" s="180" t="s">
        <v>205</v>
      </c>
      <c r="D129" s="180" t="s">
        <v>133</v>
      </c>
      <c r="E129" s="181" t="s">
        <v>240</v>
      </c>
      <c r="F129" s="182" t="s">
        <v>241</v>
      </c>
      <c r="G129" s="183" t="s">
        <v>242</v>
      </c>
      <c r="H129" s="184">
        <v>5.88</v>
      </c>
      <c r="I129" s="185"/>
      <c r="J129" s="186">
        <f>ROUND(I129*H129,2)</f>
        <v>0</v>
      </c>
      <c r="K129" s="182" t="s">
        <v>137</v>
      </c>
      <c r="L129" s="52"/>
      <c r="M129" s="187" t="s">
        <v>20</v>
      </c>
      <c r="N129" s="188" t="s">
        <v>45</v>
      </c>
      <c r="O129" s="33"/>
      <c r="P129" s="189">
        <f>O129*H129</f>
        <v>0</v>
      </c>
      <c r="Q129" s="189">
        <v>0.00103</v>
      </c>
      <c r="R129" s="189">
        <f>Q129*H129</f>
        <v>0.006056400000000001</v>
      </c>
      <c r="S129" s="189">
        <v>0</v>
      </c>
      <c r="T129" s="190">
        <f>S129*H129</f>
        <v>0</v>
      </c>
      <c r="AR129" s="15" t="s">
        <v>138</v>
      </c>
      <c r="AT129" s="15" t="s">
        <v>133</v>
      </c>
      <c r="AU129" s="15" t="s">
        <v>83</v>
      </c>
      <c r="AY129" s="15" t="s">
        <v>131</v>
      </c>
      <c r="BE129" s="191">
        <f>IF(N129="základní",J129,0)</f>
        <v>0</v>
      </c>
      <c r="BF129" s="191">
        <f>IF(N129="snížená",J129,0)</f>
        <v>0</v>
      </c>
      <c r="BG129" s="191">
        <f>IF(N129="zákl. přenesená",J129,0)</f>
        <v>0</v>
      </c>
      <c r="BH129" s="191">
        <f>IF(N129="sníž. přenesená",J129,0)</f>
        <v>0</v>
      </c>
      <c r="BI129" s="191">
        <f>IF(N129="nulová",J129,0)</f>
        <v>0</v>
      </c>
      <c r="BJ129" s="15" t="s">
        <v>22</v>
      </c>
      <c r="BK129" s="191">
        <f>ROUND(I129*H129,2)</f>
        <v>0</v>
      </c>
      <c r="BL129" s="15" t="s">
        <v>138</v>
      </c>
      <c r="BM129" s="15" t="s">
        <v>599</v>
      </c>
    </row>
    <row r="130" spans="2:47" s="1" customFormat="1" ht="36">
      <c r="B130" s="32"/>
      <c r="C130" s="54"/>
      <c r="D130" s="192" t="s">
        <v>140</v>
      </c>
      <c r="E130" s="54"/>
      <c r="F130" s="193" t="s">
        <v>244</v>
      </c>
      <c r="G130" s="54"/>
      <c r="H130" s="54"/>
      <c r="I130" s="150"/>
      <c r="J130" s="54"/>
      <c r="K130" s="54"/>
      <c r="L130" s="52"/>
      <c r="M130" s="69"/>
      <c r="N130" s="33"/>
      <c r="O130" s="33"/>
      <c r="P130" s="33"/>
      <c r="Q130" s="33"/>
      <c r="R130" s="33"/>
      <c r="S130" s="33"/>
      <c r="T130" s="70"/>
      <c r="AT130" s="15" t="s">
        <v>140</v>
      </c>
      <c r="AU130" s="15" t="s">
        <v>83</v>
      </c>
    </row>
    <row r="131" spans="2:51" s="11" customFormat="1" ht="12">
      <c r="B131" s="197"/>
      <c r="C131" s="198"/>
      <c r="D131" s="194" t="s">
        <v>157</v>
      </c>
      <c r="E131" s="199" t="s">
        <v>20</v>
      </c>
      <c r="F131" s="200" t="s">
        <v>600</v>
      </c>
      <c r="G131" s="198"/>
      <c r="H131" s="201">
        <v>5.88</v>
      </c>
      <c r="I131" s="202"/>
      <c r="J131" s="198"/>
      <c r="K131" s="198"/>
      <c r="L131" s="203"/>
      <c r="M131" s="204"/>
      <c r="N131" s="205"/>
      <c r="O131" s="205"/>
      <c r="P131" s="205"/>
      <c r="Q131" s="205"/>
      <c r="R131" s="205"/>
      <c r="S131" s="205"/>
      <c r="T131" s="206"/>
      <c r="AT131" s="207" t="s">
        <v>157</v>
      </c>
      <c r="AU131" s="207" t="s">
        <v>83</v>
      </c>
      <c r="AV131" s="11" t="s">
        <v>83</v>
      </c>
      <c r="AW131" s="11" t="s">
        <v>37</v>
      </c>
      <c r="AX131" s="11" t="s">
        <v>22</v>
      </c>
      <c r="AY131" s="207" t="s">
        <v>131</v>
      </c>
    </row>
    <row r="132" spans="2:65" s="1" customFormat="1" ht="20.4" customHeight="1">
      <c r="B132" s="32"/>
      <c r="C132" s="180" t="s">
        <v>210</v>
      </c>
      <c r="D132" s="180" t="s">
        <v>133</v>
      </c>
      <c r="E132" s="181" t="s">
        <v>601</v>
      </c>
      <c r="F132" s="182" t="s">
        <v>602</v>
      </c>
      <c r="G132" s="183" t="s">
        <v>242</v>
      </c>
      <c r="H132" s="184">
        <v>5.88</v>
      </c>
      <c r="I132" s="185"/>
      <c r="J132" s="186">
        <f>ROUND(I132*H132,2)</f>
        <v>0</v>
      </c>
      <c r="K132" s="182" t="s">
        <v>137</v>
      </c>
      <c r="L132" s="52"/>
      <c r="M132" s="187" t="s">
        <v>20</v>
      </c>
      <c r="N132" s="188" t="s">
        <v>45</v>
      </c>
      <c r="O132" s="33"/>
      <c r="P132" s="189">
        <f>O132*H132</f>
        <v>0</v>
      </c>
      <c r="Q132" s="189">
        <v>0</v>
      </c>
      <c r="R132" s="189">
        <f>Q132*H132</f>
        <v>0</v>
      </c>
      <c r="S132" s="189">
        <v>0</v>
      </c>
      <c r="T132" s="190">
        <f>S132*H132</f>
        <v>0</v>
      </c>
      <c r="AR132" s="15" t="s">
        <v>138</v>
      </c>
      <c r="AT132" s="15" t="s">
        <v>133</v>
      </c>
      <c r="AU132" s="15" t="s">
        <v>83</v>
      </c>
      <c r="AY132" s="15" t="s">
        <v>131</v>
      </c>
      <c r="BE132" s="191">
        <f>IF(N132="základní",J132,0)</f>
        <v>0</v>
      </c>
      <c r="BF132" s="191">
        <f>IF(N132="snížená",J132,0)</f>
        <v>0</v>
      </c>
      <c r="BG132" s="191">
        <f>IF(N132="zákl. přenesená",J132,0)</f>
        <v>0</v>
      </c>
      <c r="BH132" s="191">
        <f>IF(N132="sníž. přenesená",J132,0)</f>
        <v>0</v>
      </c>
      <c r="BI132" s="191">
        <f>IF(N132="nulová",J132,0)</f>
        <v>0</v>
      </c>
      <c r="BJ132" s="15" t="s">
        <v>22</v>
      </c>
      <c r="BK132" s="191">
        <f>ROUND(I132*H132,2)</f>
        <v>0</v>
      </c>
      <c r="BL132" s="15" t="s">
        <v>138</v>
      </c>
      <c r="BM132" s="15" t="s">
        <v>603</v>
      </c>
    </row>
    <row r="133" spans="2:47" s="1" customFormat="1" ht="36">
      <c r="B133" s="32"/>
      <c r="C133" s="54"/>
      <c r="D133" s="192" t="s">
        <v>140</v>
      </c>
      <c r="E133" s="54"/>
      <c r="F133" s="193" t="s">
        <v>604</v>
      </c>
      <c r="G133" s="54"/>
      <c r="H133" s="54"/>
      <c r="I133" s="150"/>
      <c r="J133" s="54"/>
      <c r="K133" s="54"/>
      <c r="L133" s="52"/>
      <c r="M133" s="69"/>
      <c r="N133" s="33"/>
      <c r="O133" s="33"/>
      <c r="P133" s="33"/>
      <c r="Q133" s="33"/>
      <c r="R133" s="33"/>
      <c r="S133" s="33"/>
      <c r="T133" s="70"/>
      <c r="AT133" s="15" t="s">
        <v>140</v>
      </c>
      <c r="AU133" s="15" t="s">
        <v>83</v>
      </c>
    </row>
    <row r="134" spans="2:63" s="10" customFormat="1" ht="29.85" customHeight="1">
      <c r="B134" s="163"/>
      <c r="C134" s="164"/>
      <c r="D134" s="177" t="s">
        <v>73</v>
      </c>
      <c r="E134" s="178" t="s">
        <v>150</v>
      </c>
      <c r="F134" s="178" t="s">
        <v>279</v>
      </c>
      <c r="G134" s="164"/>
      <c r="H134" s="164"/>
      <c r="I134" s="167"/>
      <c r="J134" s="179">
        <f>BK134</f>
        <v>0</v>
      </c>
      <c r="K134" s="164"/>
      <c r="L134" s="169"/>
      <c r="M134" s="170"/>
      <c r="N134" s="171"/>
      <c r="O134" s="171"/>
      <c r="P134" s="172">
        <f>SUM(P135:P149)</f>
        <v>0</v>
      </c>
      <c r="Q134" s="171"/>
      <c r="R134" s="172">
        <f>SUM(R135:R149)</f>
        <v>107.77115185000001</v>
      </c>
      <c r="S134" s="171"/>
      <c r="T134" s="173">
        <f>SUM(T135:T149)</f>
        <v>0</v>
      </c>
      <c r="AR134" s="174" t="s">
        <v>22</v>
      </c>
      <c r="AT134" s="175" t="s">
        <v>73</v>
      </c>
      <c r="AU134" s="175" t="s">
        <v>22</v>
      </c>
      <c r="AY134" s="174" t="s">
        <v>131</v>
      </c>
      <c r="BK134" s="176">
        <f>SUM(BK135:BK149)</f>
        <v>0</v>
      </c>
    </row>
    <row r="135" spans="2:65" s="1" customFormat="1" ht="28.8" customHeight="1">
      <c r="B135" s="32"/>
      <c r="C135" s="180" t="s">
        <v>217</v>
      </c>
      <c r="D135" s="180" t="s">
        <v>133</v>
      </c>
      <c r="E135" s="181" t="s">
        <v>605</v>
      </c>
      <c r="F135" s="182" t="s">
        <v>606</v>
      </c>
      <c r="G135" s="183" t="s">
        <v>153</v>
      </c>
      <c r="H135" s="184">
        <v>37.8</v>
      </c>
      <c r="I135" s="185"/>
      <c r="J135" s="186">
        <f>ROUND(I135*H135,2)</f>
        <v>0</v>
      </c>
      <c r="K135" s="182" t="s">
        <v>137</v>
      </c>
      <c r="L135" s="52"/>
      <c r="M135" s="187" t="s">
        <v>20</v>
      </c>
      <c r="N135" s="188" t="s">
        <v>45</v>
      </c>
      <c r="O135" s="33"/>
      <c r="P135" s="189">
        <f>O135*H135</f>
        <v>0</v>
      </c>
      <c r="Q135" s="189">
        <v>2.80894</v>
      </c>
      <c r="R135" s="189">
        <f>Q135*H135</f>
        <v>106.177932</v>
      </c>
      <c r="S135" s="189">
        <v>0</v>
      </c>
      <c r="T135" s="190">
        <f>S135*H135</f>
        <v>0</v>
      </c>
      <c r="AR135" s="15" t="s">
        <v>138</v>
      </c>
      <c r="AT135" s="15" t="s">
        <v>133</v>
      </c>
      <c r="AU135" s="15" t="s">
        <v>83</v>
      </c>
      <c r="AY135" s="15" t="s">
        <v>131</v>
      </c>
      <c r="BE135" s="191">
        <f>IF(N135="základní",J135,0)</f>
        <v>0</v>
      </c>
      <c r="BF135" s="191">
        <f>IF(N135="snížená",J135,0)</f>
        <v>0</v>
      </c>
      <c r="BG135" s="191">
        <f>IF(N135="zákl. přenesená",J135,0)</f>
        <v>0</v>
      </c>
      <c r="BH135" s="191">
        <f>IF(N135="sníž. přenesená",J135,0)</f>
        <v>0</v>
      </c>
      <c r="BI135" s="191">
        <f>IF(N135="nulová",J135,0)</f>
        <v>0</v>
      </c>
      <c r="BJ135" s="15" t="s">
        <v>22</v>
      </c>
      <c r="BK135" s="191">
        <f>ROUND(I135*H135,2)</f>
        <v>0</v>
      </c>
      <c r="BL135" s="15" t="s">
        <v>138</v>
      </c>
      <c r="BM135" s="15" t="s">
        <v>607</v>
      </c>
    </row>
    <row r="136" spans="2:47" s="1" customFormat="1" ht="48">
      <c r="B136" s="32"/>
      <c r="C136" s="54"/>
      <c r="D136" s="192" t="s">
        <v>140</v>
      </c>
      <c r="E136" s="54"/>
      <c r="F136" s="193" t="s">
        <v>608</v>
      </c>
      <c r="G136" s="54"/>
      <c r="H136" s="54"/>
      <c r="I136" s="150"/>
      <c r="J136" s="54"/>
      <c r="K136" s="54"/>
      <c r="L136" s="52"/>
      <c r="M136" s="69"/>
      <c r="N136" s="33"/>
      <c r="O136" s="33"/>
      <c r="P136" s="33"/>
      <c r="Q136" s="33"/>
      <c r="R136" s="33"/>
      <c r="S136" s="33"/>
      <c r="T136" s="70"/>
      <c r="AT136" s="15" t="s">
        <v>140</v>
      </c>
      <c r="AU136" s="15" t="s">
        <v>83</v>
      </c>
    </row>
    <row r="137" spans="2:47" s="1" customFormat="1" ht="192">
      <c r="B137" s="32"/>
      <c r="C137" s="54"/>
      <c r="D137" s="192" t="s">
        <v>142</v>
      </c>
      <c r="E137" s="54"/>
      <c r="F137" s="196" t="s">
        <v>609</v>
      </c>
      <c r="G137" s="54"/>
      <c r="H137" s="54"/>
      <c r="I137" s="150"/>
      <c r="J137" s="54"/>
      <c r="K137" s="54"/>
      <c r="L137" s="52"/>
      <c r="M137" s="69"/>
      <c r="N137" s="33"/>
      <c r="O137" s="33"/>
      <c r="P137" s="33"/>
      <c r="Q137" s="33"/>
      <c r="R137" s="33"/>
      <c r="S137" s="33"/>
      <c r="T137" s="70"/>
      <c r="AT137" s="15" t="s">
        <v>142</v>
      </c>
      <c r="AU137" s="15" t="s">
        <v>83</v>
      </c>
    </row>
    <row r="138" spans="2:51" s="11" customFormat="1" ht="12">
      <c r="B138" s="197"/>
      <c r="C138" s="198"/>
      <c r="D138" s="194" t="s">
        <v>157</v>
      </c>
      <c r="E138" s="199" t="s">
        <v>20</v>
      </c>
      <c r="F138" s="200" t="s">
        <v>610</v>
      </c>
      <c r="G138" s="198"/>
      <c r="H138" s="201">
        <v>37.8</v>
      </c>
      <c r="I138" s="202"/>
      <c r="J138" s="198"/>
      <c r="K138" s="198"/>
      <c r="L138" s="203"/>
      <c r="M138" s="204"/>
      <c r="N138" s="205"/>
      <c r="O138" s="205"/>
      <c r="P138" s="205"/>
      <c r="Q138" s="205"/>
      <c r="R138" s="205"/>
      <c r="S138" s="205"/>
      <c r="T138" s="206"/>
      <c r="AT138" s="207" t="s">
        <v>157</v>
      </c>
      <c r="AU138" s="207" t="s">
        <v>83</v>
      </c>
      <c r="AV138" s="11" t="s">
        <v>83</v>
      </c>
      <c r="AW138" s="11" t="s">
        <v>37</v>
      </c>
      <c r="AX138" s="11" t="s">
        <v>22</v>
      </c>
      <c r="AY138" s="207" t="s">
        <v>131</v>
      </c>
    </row>
    <row r="139" spans="2:65" s="1" customFormat="1" ht="20.4" customHeight="1">
      <c r="B139" s="32"/>
      <c r="C139" s="180" t="s">
        <v>225</v>
      </c>
      <c r="D139" s="180" t="s">
        <v>133</v>
      </c>
      <c r="E139" s="181" t="s">
        <v>611</v>
      </c>
      <c r="F139" s="182" t="s">
        <v>612</v>
      </c>
      <c r="G139" s="183" t="s">
        <v>242</v>
      </c>
      <c r="H139" s="184">
        <v>115.2</v>
      </c>
      <c r="I139" s="185"/>
      <c r="J139" s="186">
        <f>ROUND(I139*H139,2)</f>
        <v>0</v>
      </c>
      <c r="K139" s="182" t="s">
        <v>137</v>
      </c>
      <c r="L139" s="52"/>
      <c r="M139" s="187" t="s">
        <v>20</v>
      </c>
      <c r="N139" s="188" t="s">
        <v>45</v>
      </c>
      <c r="O139" s="33"/>
      <c r="P139" s="189">
        <f>O139*H139</f>
        <v>0</v>
      </c>
      <c r="Q139" s="189">
        <v>0.00765</v>
      </c>
      <c r="R139" s="189">
        <f>Q139*H139</f>
        <v>0.88128</v>
      </c>
      <c r="S139" s="189">
        <v>0</v>
      </c>
      <c r="T139" s="190">
        <f>S139*H139</f>
        <v>0</v>
      </c>
      <c r="AR139" s="15" t="s">
        <v>138</v>
      </c>
      <c r="AT139" s="15" t="s">
        <v>133</v>
      </c>
      <c r="AU139" s="15" t="s">
        <v>83</v>
      </c>
      <c r="AY139" s="15" t="s">
        <v>131</v>
      </c>
      <c r="BE139" s="191">
        <f>IF(N139="základní",J139,0)</f>
        <v>0</v>
      </c>
      <c r="BF139" s="191">
        <f>IF(N139="snížená",J139,0)</f>
        <v>0</v>
      </c>
      <c r="BG139" s="191">
        <f>IF(N139="zákl. přenesená",J139,0)</f>
        <v>0</v>
      </c>
      <c r="BH139" s="191">
        <f>IF(N139="sníž. přenesená",J139,0)</f>
        <v>0</v>
      </c>
      <c r="BI139" s="191">
        <f>IF(N139="nulová",J139,0)</f>
        <v>0</v>
      </c>
      <c r="BJ139" s="15" t="s">
        <v>22</v>
      </c>
      <c r="BK139" s="191">
        <f>ROUND(I139*H139,2)</f>
        <v>0</v>
      </c>
      <c r="BL139" s="15" t="s">
        <v>138</v>
      </c>
      <c r="BM139" s="15" t="s">
        <v>613</v>
      </c>
    </row>
    <row r="140" spans="2:47" s="1" customFormat="1" ht="48">
      <c r="B140" s="32"/>
      <c r="C140" s="54"/>
      <c r="D140" s="192" t="s">
        <v>140</v>
      </c>
      <c r="E140" s="54"/>
      <c r="F140" s="193" t="s">
        <v>614</v>
      </c>
      <c r="G140" s="54"/>
      <c r="H140" s="54"/>
      <c r="I140" s="150"/>
      <c r="J140" s="54"/>
      <c r="K140" s="54"/>
      <c r="L140" s="52"/>
      <c r="M140" s="69"/>
      <c r="N140" s="33"/>
      <c r="O140" s="33"/>
      <c r="P140" s="33"/>
      <c r="Q140" s="33"/>
      <c r="R140" s="33"/>
      <c r="S140" s="33"/>
      <c r="T140" s="70"/>
      <c r="AT140" s="15" t="s">
        <v>140</v>
      </c>
      <c r="AU140" s="15" t="s">
        <v>83</v>
      </c>
    </row>
    <row r="141" spans="2:47" s="1" customFormat="1" ht="192">
      <c r="B141" s="32"/>
      <c r="C141" s="54"/>
      <c r="D141" s="192" t="s">
        <v>142</v>
      </c>
      <c r="E141" s="54"/>
      <c r="F141" s="196" t="s">
        <v>615</v>
      </c>
      <c r="G141" s="54"/>
      <c r="H141" s="54"/>
      <c r="I141" s="150"/>
      <c r="J141" s="54"/>
      <c r="K141" s="54"/>
      <c r="L141" s="52"/>
      <c r="M141" s="69"/>
      <c r="N141" s="33"/>
      <c r="O141" s="33"/>
      <c r="P141" s="33"/>
      <c r="Q141" s="33"/>
      <c r="R141" s="33"/>
      <c r="S141" s="33"/>
      <c r="T141" s="70"/>
      <c r="AT141" s="15" t="s">
        <v>142</v>
      </c>
      <c r="AU141" s="15" t="s">
        <v>83</v>
      </c>
    </row>
    <row r="142" spans="2:51" s="11" customFormat="1" ht="12">
      <c r="B142" s="197"/>
      <c r="C142" s="198"/>
      <c r="D142" s="194" t="s">
        <v>157</v>
      </c>
      <c r="E142" s="199" t="s">
        <v>20</v>
      </c>
      <c r="F142" s="200" t="s">
        <v>616</v>
      </c>
      <c r="G142" s="198"/>
      <c r="H142" s="201">
        <v>115.2</v>
      </c>
      <c r="I142" s="202"/>
      <c r="J142" s="198"/>
      <c r="K142" s="198"/>
      <c r="L142" s="203"/>
      <c r="M142" s="204"/>
      <c r="N142" s="205"/>
      <c r="O142" s="205"/>
      <c r="P142" s="205"/>
      <c r="Q142" s="205"/>
      <c r="R142" s="205"/>
      <c r="S142" s="205"/>
      <c r="T142" s="206"/>
      <c r="AT142" s="207" t="s">
        <v>157</v>
      </c>
      <c r="AU142" s="207" t="s">
        <v>83</v>
      </c>
      <c r="AV142" s="11" t="s">
        <v>83</v>
      </c>
      <c r="AW142" s="11" t="s">
        <v>37</v>
      </c>
      <c r="AX142" s="11" t="s">
        <v>22</v>
      </c>
      <c r="AY142" s="207" t="s">
        <v>131</v>
      </c>
    </row>
    <row r="143" spans="2:65" s="1" customFormat="1" ht="20.4" customHeight="1">
      <c r="B143" s="32"/>
      <c r="C143" s="180" t="s">
        <v>8</v>
      </c>
      <c r="D143" s="180" t="s">
        <v>133</v>
      </c>
      <c r="E143" s="181" t="s">
        <v>617</v>
      </c>
      <c r="F143" s="182" t="s">
        <v>618</v>
      </c>
      <c r="G143" s="183" t="s">
        <v>242</v>
      </c>
      <c r="H143" s="184">
        <v>115.2</v>
      </c>
      <c r="I143" s="185"/>
      <c r="J143" s="186">
        <f>ROUND(I143*H143,2)</f>
        <v>0</v>
      </c>
      <c r="K143" s="182" t="s">
        <v>137</v>
      </c>
      <c r="L143" s="52"/>
      <c r="M143" s="187" t="s">
        <v>20</v>
      </c>
      <c r="N143" s="188" t="s">
        <v>45</v>
      </c>
      <c r="O143" s="33"/>
      <c r="P143" s="189">
        <f>O143*H143</f>
        <v>0</v>
      </c>
      <c r="Q143" s="189">
        <v>0.00086</v>
      </c>
      <c r="R143" s="189">
        <f>Q143*H143</f>
        <v>0.099072</v>
      </c>
      <c r="S143" s="189">
        <v>0</v>
      </c>
      <c r="T143" s="190">
        <f>S143*H143</f>
        <v>0</v>
      </c>
      <c r="AR143" s="15" t="s">
        <v>138</v>
      </c>
      <c r="AT143" s="15" t="s">
        <v>133</v>
      </c>
      <c r="AU143" s="15" t="s">
        <v>83</v>
      </c>
      <c r="AY143" s="15" t="s">
        <v>131</v>
      </c>
      <c r="BE143" s="191">
        <f>IF(N143="základní",J143,0)</f>
        <v>0</v>
      </c>
      <c r="BF143" s="191">
        <f>IF(N143="snížená",J143,0)</f>
        <v>0</v>
      </c>
      <c r="BG143" s="191">
        <f>IF(N143="zákl. přenesená",J143,0)</f>
        <v>0</v>
      </c>
      <c r="BH143" s="191">
        <f>IF(N143="sníž. přenesená",J143,0)</f>
        <v>0</v>
      </c>
      <c r="BI143" s="191">
        <f>IF(N143="nulová",J143,0)</f>
        <v>0</v>
      </c>
      <c r="BJ143" s="15" t="s">
        <v>22</v>
      </c>
      <c r="BK143" s="191">
        <f>ROUND(I143*H143,2)</f>
        <v>0</v>
      </c>
      <c r="BL143" s="15" t="s">
        <v>138</v>
      </c>
      <c r="BM143" s="15" t="s">
        <v>619</v>
      </c>
    </row>
    <row r="144" spans="2:47" s="1" customFormat="1" ht="48">
      <c r="B144" s="32"/>
      <c r="C144" s="54"/>
      <c r="D144" s="192" t="s">
        <v>140</v>
      </c>
      <c r="E144" s="54"/>
      <c r="F144" s="193" t="s">
        <v>620</v>
      </c>
      <c r="G144" s="54"/>
      <c r="H144" s="54"/>
      <c r="I144" s="150"/>
      <c r="J144" s="54"/>
      <c r="K144" s="54"/>
      <c r="L144" s="52"/>
      <c r="M144" s="69"/>
      <c r="N144" s="33"/>
      <c r="O144" s="33"/>
      <c r="P144" s="33"/>
      <c r="Q144" s="33"/>
      <c r="R144" s="33"/>
      <c r="S144" s="33"/>
      <c r="T144" s="70"/>
      <c r="AT144" s="15" t="s">
        <v>140</v>
      </c>
      <c r="AU144" s="15" t="s">
        <v>83</v>
      </c>
    </row>
    <row r="145" spans="2:47" s="1" customFormat="1" ht="192">
      <c r="B145" s="32"/>
      <c r="C145" s="54"/>
      <c r="D145" s="194" t="s">
        <v>142</v>
      </c>
      <c r="E145" s="54"/>
      <c r="F145" s="195" t="s">
        <v>615</v>
      </c>
      <c r="G145" s="54"/>
      <c r="H145" s="54"/>
      <c r="I145" s="150"/>
      <c r="J145" s="54"/>
      <c r="K145" s="54"/>
      <c r="L145" s="52"/>
      <c r="M145" s="69"/>
      <c r="N145" s="33"/>
      <c r="O145" s="33"/>
      <c r="P145" s="33"/>
      <c r="Q145" s="33"/>
      <c r="R145" s="33"/>
      <c r="S145" s="33"/>
      <c r="T145" s="70"/>
      <c r="AT145" s="15" t="s">
        <v>142</v>
      </c>
      <c r="AU145" s="15" t="s">
        <v>83</v>
      </c>
    </row>
    <row r="146" spans="2:65" s="1" customFormat="1" ht="20.4" customHeight="1">
      <c r="B146" s="32"/>
      <c r="C146" s="180" t="s">
        <v>239</v>
      </c>
      <c r="D146" s="180" t="s">
        <v>133</v>
      </c>
      <c r="E146" s="181" t="s">
        <v>621</v>
      </c>
      <c r="F146" s="182" t="s">
        <v>622</v>
      </c>
      <c r="G146" s="183" t="s">
        <v>213</v>
      </c>
      <c r="H146" s="184">
        <v>0.595</v>
      </c>
      <c r="I146" s="185"/>
      <c r="J146" s="186">
        <f>ROUND(I146*H146,2)</f>
        <v>0</v>
      </c>
      <c r="K146" s="182" t="s">
        <v>137</v>
      </c>
      <c r="L146" s="52"/>
      <c r="M146" s="187" t="s">
        <v>20</v>
      </c>
      <c r="N146" s="188" t="s">
        <v>45</v>
      </c>
      <c r="O146" s="33"/>
      <c r="P146" s="189">
        <f>O146*H146</f>
        <v>0</v>
      </c>
      <c r="Q146" s="189">
        <v>1.03003</v>
      </c>
      <c r="R146" s="189">
        <f>Q146*H146</f>
        <v>0.61286785</v>
      </c>
      <c r="S146" s="189">
        <v>0</v>
      </c>
      <c r="T146" s="190">
        <f>S146*H146</f>
        <v>0</v>
      </c>
      <c r="AR146" s="15" t="s">
        <v>138</v>
      </c>
      <c r="AT146" s="15" t="s">
        <v>133</v>
      </c>
      <c r="AU146" s="15" t="s">
        <v>83</v>
      </c>
      <c r="AY146" s="15" t="s">
        <v>131</v>
      </c>
      <c r="BE146" s="191">
        <f>IF(N146="základní",J146,0)</f>
        <v>0</v>
      </c>
      <c r="BF146" s="191">
        <f>IF(N146="snížená",J146,0)</f>
        <v>0</v>
      </c>
      <c r="BG146" s="191">
        <f>IF(N146="zákl. přenesená",J146,0)</f>
        <v>0</v>
      </c>
      <c r="BH146" s="191">
        <f>IF(N146="sníž. přenesená",J146,0)</f>
        <v>0</v>
      </c>
      <c r="BI146" s="191">
        <f>IF(N146="nulová",J146,0)</f>
        <v>0</v>
      </c>
      <c r="BJ146" s="15" t="s">
        <v>22</v>
      </c>
      <c r="BK146" s="191">
        <f>ROUND(I146*H146,2)</f>
        <v>0</v>
      </c>
      <c r="BL146" s="15" t="s">
        <v>138</v>
      </c>
      <c r="BM146" s="15" t="s">
        <v>623</v>
      </c>
    </row>
    <row r="147" spans="2:47" s="1" customFormat="1" ht="60">
      <c r="B147" s="32"/>
      <c r="C147" s="54"/>
      <c r="D147" s="192" t="s">
        <v>140</v>
      </c>
      <c r="E147" s="54"/>
      <c r="F147" s="193" t="s">
        <v>624</v>
      </c>
      <c r="G147" s="54"/>
      <c r="H147" s="54"/>
      <c r="I147" s="150"/>
      <c r="J147" s="54"/>
      <c r="K147" s="54"/>
      <c r="L147" s="52"/>
      <c r="M147" s="69"/>
      <c r="N147" s="33"/>
      <c r="O147" s="33"/>
      <c r="P147" s="33"/>
      <c r="Q147" s="33"/>
      <c r="R147" s="33"/>
      <c r="S147" s="33"/>
      <c r="T147" s="70"/>
      <c r="AT147" s="15" t="s">
        <v>140</v>
      </c>
      <c r="AU147" s="15" t="s">
        <v>83</v>
      </c>
    </row>
    <row r="148" spans="2:47" s="1" customFormat="1" ht="108">
      <c r="B148" s="32"/>
      <c r="C148" s="54"/>
      <c r="D148" s="192" t="s">
        <v>142</v>
      </c>
      <c r="E148" s="54"/>
      <c r="F148" s="196" t="s">
        <v>625</v>
      </c>
      <c r="G148" s="54"/>
      <c r="H148" s="54"/>
      <c r="I148" s="150"/>
      <c r="J148" s="54"/>
      <c r="K148" s="54"/>
      <c r="L148" s="52"/>
      <c r="M148" s="69"/>
      <c r="N148" s="33"/>
      <c r="O148" s="33"/>
      <c r="P148" s="33"/>
      <c r="Q148" s="33"/>
      <c r="R148" s="33"/>
      <c r="S148" s="33"/>
      <c r="T148" s="70"/>
      <c r="AT148" s="15" t="s">
        <v>142</v>
      </c>
      <c r="AU148" s="15" t="s">
        <v>83</v>
      </c>
    </row>
    <row r="149" spans="2:51" s="11" customFormat="1" ht="12">
      <c r="B149" s="197"/>
      <c r="C149" s="198"/>
      <c r="D149" s="192" t="s">
        <v>157</v>
      </c>
      <c r="E149" s="208" t="s">
        <v>20</v>
      </c>
      <c r="F149" s="209" t="s">
        <v>626</v>
      </c>
      <c r="G149" s="198"/>
      <c r="H149" s="210">
        <v>0.595</v>
      </c>
      <c r="I149" s="202"/>
      <c r="J149" s="198"/>
      <c r="K149" s="198"/>
      <c r="L149" s="203"/>
      <c r="M149" s="204"/>
      <c r="N149" s="205"/>
      <c r="O149" s="205"/>
      <c r="P149" s="205"/>
      <c r="Q149" s="205"/>
      <c r="R149" s="205"/>
      <c r="S149" s="205"/>
      <c r="T149" s="206"/>
      <c r="AT149" s="207" t="s">
        <v>157</v>
      </c>
      <c r="AU149" s="207" t="s">
        <v>83</v>
      </c>
      <c r="AV149" s="11" t="s">
        <v>83</v>
      </c>
      <c r="AW149" s="11" t="s">
        <v>37</v>
      </c>
      <c r="AX149" s="11" t="s">
        <v>22</v>
      </c>
      <c r="AY149" s="207" t="s">
        <v>131</v>
      </c>
    </row>
    <row r="150" spans="2:63" s="10" customFormat="1" ht="29.85" customHeight="1">
      <c r="B150" s="163"/>
      <c r="C150" s="164"/>
      <c r="D150" s="177" t="s">
        <v>73</v>
      </c>
      <c r="E150" s="178" t="s">
        <v>138</v>
      </c>
      <c r="F150" s="178" t="s">
        <v>285</v>
      </c>
      <c r="G150" s="164"/>
      <c r="H150" s="164"/>
      <c r="I150" s="167"/>
      <c r="J150" s="179">
        <f>BK150</f>
        <v>0</v>
      </c>
      <c r="K150" s="164"/>
      <c r="L150" s="169"/>
      <c r="M150" s="170"/>
      <c r="N150" s="171"/>
      <c r="O150" s="171"/>
      <c r="P150" s="172">
        <f>SUM(P151:P161)</f>
        <v>0</v>
      </c>
      <c r="Q150" s="171"/>
      <c r="R150" s="172">
        <f>SUM(R151:R161)</f>
        <v>68.487472</v>
      </c>
      <c r="S150" s="171"/>
      <c r="T150" s="173">
        <f>SUM(T151:T161)</f>
        <v>0</v>
      </c>
      <c r="AR150" s="174" t="s">
        <v>22</v>
      </c>
      <c r="AT150" s="175" t="s">
        <v>73</v>
      </c>
      <c r="AU150" s="175" t="s">
        <v>22</v>
      </c>
      <c r="AY150" s="174" t="s">
        <v>131</v>
      </c>
      <c r="BK150" s="176">
        <f>SUM(BK151:BK161)</f>
        <v>0</v>
      </c>
    </row>
    <row r="151" spans="2:65" s="1" customFormat="1" ht="28.8" customHeight="1">
      <c r="B151" s="32"/>
      <c r="C151" s="180" t="s">
        <v>247</v>
      </c>
      <c r="D151" s="180" t="s">
        <v>133</v>
      </c>
      <c r="E151" s="181" t="s">
        <v>627</v>
      </c>
      <c r="F151" s="182" t="s">
        <v>628</v>
      </c>
      <c r="G151" s="183" t="s">
        <v>242</v>
      </c>
      <c r="H151" s="184">
        <v>34.6</v>
      </c>
      <c r="I151" s="185"/>
      <c r="J151" s="186">
        <f>ROUND(I151*H151,2)</f>
        <v>0</v>
      </c>
      <c r="K151" s="182" t="s">
        <v>20</v>
      </c>
      <c r="L151" s="52"/>
      <c r="M151" s="187" t="s">
        <v>20</v>
      </c>
      <c r="N151" s="188" t="s">
        <v>45</v>
      </c>
      <c r="O151" s="33"/>
      <c r="P151" s="189">
        <f>O151*H151</f>
        <v>0</v>
      </c>
      <c r="Q151" s="189">
        <v>0.25505</v>
      </c>
      <c r="R151" s="189">
        <f>Q151*H151</f>
        <v>8.82473</v>
      </c>
      <c r="S151" s="189">
        <v>0</v>
      </c>
      <c r="T151" s="190">
        <f>S151*H151</f>
        <v>0</v>
      </c>
      <c r="AR151" s="15" t="s">
        <v>138</v>
      </c>
      <c r="AT151" s="15" t="s">
        <v>133</v>
      </c>
      <c r="AU151" s="15" t="s">
        <v>83</v>
      </c>
      <c r="AY151" s="15" t="s">
        <v>131</v>
      </c>
      <c r="BE151" s="191">
        <f>IF(N151="základní",J151,0)</f>
        <v>0</v>
      </c>
      <c r="BF151" s="191">
        <f>IF(N151="snížená",J151,0)</f>
        <v>0</v>
      </c>
      <c r="BG151" s="191">
        <f>IF(N151="zákl. přenesená",J151,0)</f>
        <v>0</v>
      </c>
      <c r="BH151" s="191">
        <f>IF(N151="sníž. přenesená",J151,0)</f>
        <v>0</v>
      </c>
      <c r="BI151" s="191">
        <f>IF(N151="nulová",J151,0)</f>
        <v>0</v>
      </c>
      <c r="BJ151" s="15" t="s">
        <v>22</v>
      </c>
      <c r="BK151" s="191">
        <f>ROUND(I151*H151,2)</f>
        <v>0</v>
      </c>
      <c r="BL151" s="15" t="s">
        <v>138</v>
      </c>
      <c r="BM151" s="15" t="s">
        <v>629</v>
      </c>
    </row>
    <row r="152" spans="2:47" s="1" customFormat="1" ht="24">
      <c r="B152" s="32"/>
      <c r="C152" s="54"/>
      <c r="D152" s="194" t="s">
        <v>140</v>
      </c>
      <c r="E152" s="54"/>
      <c r="F152" s="222" t="s">
        <v>630</v>
      </c>
      <c r="G152" s="54"/>
      <c r="H152" s="54"/>
      <c r="I152" s="150"/>
      <c r="J152" s="54"/>
      <c r="K152" s="54"/>
      <c r="L152" s="52"/>
      <c r="M152" s="69"/>
      <c r="N152" s="33"/>
      <c r="O152" s="33"/>
      <c r="P152" s="33"/>
      <c r="Q152" s="33"/>
      <c r="R152" s="33"/>
      <c r="S152" s="33"/>
      <c r="T152" s="70"/>
      <c r="AT152" s="15" t="s">
        <v>140</v>
      </c>
      <c r="AU152" s="15" t="s">
        <v>83</v>
      </c>
    </row>
    <row r="153" spans="2:65" s="1" customFormat="1" ht="28.8" customHeight="1">
      <c r="B153" s="32"/>
      <c r="C153" s="180" t="s">
        <v>257</v>
      </c>
      <c r="D153" s="180" t="s">
        <v>133</v>
      </c>
      <c r="E153" s="181" t="s">
        <v>631</v>
      </c>
      <c r="F153" s="182" t="s">
        <v>632</v>
      </c>
      <c r="G153" s="183" t="s">
        <v>153</v>
      </c>
      <c r="H153" s="184">
        <v>17</v>
      </c>
      <c r="I153" s="185"/>
      <c r="J153" s="186">
        <f>ROUND(I153*H153,2)</f>
        <v>0</v>
      </c>
      <c r="K153" s="182" t="s">
        <v>137</v>
      </c>
      <c r="L153" s="52"/>
      <c r="M153" s="187" t="s">
        <v>20</v>
      </c>
      <c r="N153" s="188" t="s">
        <v>45</v>
      </c>
      <c r="O153" s="33"/>
      <c r="P153" s="189">
        <f>O153*H153</f>
        <v>0</v>
      </c>
      <c r="Q153" s="189">
        <v>1.9968</v>
      </c>
      <c r="R153" s="189">
        <f>Q153*H153</f>
        <v>33.9456</v>
      </c>
      <c r="S153" s="189">
        <v>0</v>
      </c>
      <c r="T153" s="190">
        <f>S153*H153</f>
        <v>0</v>
      </c>
      <c r="AR153" s="15" t="s">
        <v>138</v>
      </c>
      <c r="AT153" s="15" t="s">
        <v>133</v>
      </c>
      <c r="AU153" s="15" t="s">
        <v>83</v>
      </c>
      <c r="AY153" s="15" t="s">
        <v>131</v>
      </c>
      <c r="BE153" s="191">
        <f>IF(N153="základní",J153,0)</f>
        <v>0</v>
      </c>
      <c r="BF153" s="191">
        <f>IF(N153="snížená",J153,0)</f>
        <v>0</v>
      </c>
      <c r="BG153" s="191">
        <f>IF(N153="zákl. přenesená",J153,0)</f>
        <v>0</v>
      </c>
      <c r="BH153" s="191">
        <f>IF(N153="sníž. přenesená",J153,0)</f>
        <v>0</v>
      </c>
      <c r="BI153" s="191">
        <f>IF(N153="nulová",J153,0)</f>
        <v>0</v>
      </c>
      <c r="BJ153" s="15" t="s">
        <v>22</v>
      </c>
      <c r="BK153" s="191">
        <f>ROUND(I153*H153,2)</f>
        <v>0</v>
      </c>
      <c r="BL153" s="15" t="s">
        <v>138</v>
      </c>
      <c r="BM153" s="15" t="s">
        <v>633</v>
      </c>
    </row>
    <row r="154" spans="2:47" s="1" customFormat="1" ht="24">
      <c r="B154" s="32"/>
      <c r="C154" s="54"/>
      <c r="D154" s="192" t="s">
        <v>140</v>
      </c>
      <c r="E154" s="54"/>
      <c r="F154" s="193" t="s">
        <v>634</v>
      </c>
      <c r="G154" s="54"/>
      <c r="H154" s="54"/>
      <c r="I154" s="150"/>
      <c r="J154" s="54"/>
      <c r="K154" s="54"/>
      <c r="L154" s="52"/>
      <c r="M154" s="69"/>
      <c r="N154" s="33"/>
      <c r="O154" s="33"/>
      <c r="P154" s="33"/>
      <c r="Q154" s="33"/>
      <c r="R154" s="33"/>
      <c r="S154" s="33"/>
      <c r="T154" s="70"/>
      <c r="AT154" s="15" t="s">
        <v>140</v>
      </c>
      <c r="AU154" s="15" t="s">
        <v>83</v>
      </c>
    </row>
    <row r="155" spans="2:47" s="1" customFormat="1" ht="108">
      <c r="B155" s="32"/>
      <c r="C155" s="54"/>
      <c r="D155" s="192" t="s">
        <v>142</v>
      </c>
      <c r="E155" s="54"/>
      <c r="F155" s="196" t="s">
        <v>635</v>
      </c>
      <c r="G155" s="54"/>
      <c r="H155" s="54"/>
      <c r="I155" s="150"/>
      <c r="J155" s="54"/>
      <c r="K155" s="54"/>
      <c r="L155" s="52"/>
      <c r="M155" s="69"/>
      <c r="N155" s="33"/>
      <c r="O155" s="33"/>
      <c r="P155" s="33"/>
      <c r="Q155" s="33"/>
      <c r="R155" s="33"/>
      <c r="S155" s="33"/>
      <c r="T155" s="70"/>
      <c r="AT155" s="15" t="s">
        <v>142</v>
      </c>
      <c r="AU155" s="15" t="s">
        <v>83</v>
      </c>
    </row>
    <row r="156" spans="2:47" s="1" customFormat="1" ht="24">
      <c r="B156" s="32"/>
      <c r="C156" s="54"/>
      <c r="D156" s="192" t="s">
        <v>312</v>
      </c>
      <c r="E156" s="54"/>
      <c r="F156" s="196" t="s">
        <v>636</v>
      </c>
      <c r="G156" s="54"/>
      <c r="H156" s="54"/>
      <c r="I156" s="150"/>
      <c r="J156" s="54"/>
      <c r="K156" s="54"/>
      <c r="L156" s="52"/>
      <c r="M156" s="69"/>
      <c r="N156" s="33"/>
      <c r="O156" s="33"/>
      <c r="P156" s="33"/>
      <c r="Q156" s="33"/>
      <c r="R156" s="33"/>
      <c r="S156" s="33"/>
      <c r="T156" s="70"/>
      <c r="AT156" s="15" t="s">
        <v>312</v>
      </c>
      <c r="AU156" s="15" t="s">
        <v>83</v>
      </c>
    </row>
    <row r="157" spans="2:51" s="11" customFormat="1" ht="12">
      <c r="B157" s="197"/>
      <c r="C157" s="198"/>
      <c r="D157" s="194" t="s">
        <v>157</v>
      </c>
      <c r="E157" s="199" t="s">
        <v>20</v>
      </c>
      <c r="F157" s="200" t="s">
        <v>637</v>
      </c>
      <c r="G157" s="198"/>
      <c r="H157" s="201">
        <v>17</v>
      </c>
      <c r="I157" s="202"/>
      <c r="J157" s="198"/>
      <c r="K157" s="198"/>
      <c r="L157" s="203"/>
      <c r="M157" s="204"/>
      <c r="N157" s="205"/>
      <c r="O157" s="205"/>
      <c r="P157" s="205"/>
      <c r="Q157" s="205"/>
      <c r="R157" s="205"/>
      <c r="S157" s="205"/>
      <c r="T157" s="206"/>
      <c r="AT157" s="207" t="s">
        <v>157</v>
      </c>
      <c r="AU157" s="207" t="s">
        <v>83</v>
      </c>
      <c r="AV157" s="11" t="s">
        <v>83</v>
      </c>
      <c r="AW157" s="11" t="s">
        <v>37</v>
      </c>
      <c r="AX157" s="11" t="s">
        <v>22</v>
      </c>
      <c r="AY157" s="207" t="s">
        <v>131</v>
      </c>
    </row>
    <row r="158" spans="2:65" s="1" customFormat="1" ht="28.8" customHeight="1">
      <c r="B158" s="32"/>
      <c r="C158" s="180" t="s">
        <v>267</v>
      </c>
      <c r="D158" s="180" t="s">
        <v>133</v>
      </c>
      <c r="E158" s="181" t="s">
        <v>638</v>
      </c>
      <c r="F158" s="182" t="s">
        <v>639</v>
      </c>
      <c r="G158" s="183" t="s">
        <v>242</v>
      </c>
      <c r="H158" s="184">
        <v>34.6</v>
      </c>
      <c r="I158" s="185"/>
      <c r="J158" s="186">
        <f>ROUND(I158*H158,2)</f>
        <v>0</v>
      </c>
      <c r="K158" s="182" t="s">
        <v>137</v>
      </c>
      <c r="L158" s="52"/>
      <c r="M158" s="187" t="s">
        <v>20</v>
      </c>
      <c r="N158" s="188" t="s">
        <v>45</v>
      </c>
      <c r="O158" s="33"/>
      <c r="P158" s="189">
        <f>O158*H158</f>
        <v>0</v>
      </c>
      <c r="Q158" s="189">
        <v>0.74327</v>
      </c>
      <c r="R158" s="189">
        <f>Q158*H158</f>
        <v>25.717142</v>
      </c>
      <c r="S158" s="189">
        <v>0</v>
      </c>
      <c r="T158" s="190">
        <f>S158*H158</f>
        <v>0</v>
      </c>
      <c r="AR158" s="15" t="s">
        <v>138</v>
      </c>
      <c r="AT158" s="15" t="s">
        <v>133</v>
      </c>
      <c r="AU158" s="15" t="s">
        <v>83</v>
      </c>
      <c r="AY158" s="15" t="s">
        <v>131</v>
      </c>
      <c r="BE158" s="191">
        <f>IF(N158="základní",J158,0)</f>
        <v>0</v>
      </c>
      <c r="BF158" s="191">
        <f>IF(N158="snížená",J158,0)</f>
        <v>0</v>
      </c>
      <c r="BG158" s="191">
        <f>IF(N158="zákl. přenesená",J158,0)</f>
        <v>0</v>
      </c>
      <c r="BH158" s="191">
        <f>IF(N158="sníž. přenesená",J158,0)</f>
        <v>0</v>
      </c>
      <c r="BI158" s="191">
        <f>IF(N158="nulová",J158,0)</f>
        <v>0</v>
      </c>
      <c r="BJ158" s="15" t="s">
        <v>22</v>
      </c>
      <c r="BK158" s="191">
        <f>ROUND(I158*H158,2)</f>
        <v>0</v>
      </c>
      <c r="BL158" s="15" t="s">
        <v>138</v>
      </c>
      <c r="BM158" s="15" t="s">
        <v>640</v>
      </c>
    </row>
    <row r="159" spans="2:47" s="1" customFormat="1" ht="24">
      <c r="B159" s="32"/>
      <c r="C159" s="54"/>
      <c r="D159" s="192" t="s">
        <v>140</v>
      </c>
      <c r="E159" s="54"/>
      <c r="F159" s="193" t="s">
        <v>641</v>
      </c>
      <c r="G159" s="54"/>
      <c r="H159" s="54"/>
      <c r="I159" s="150"/>
      <c r="J159" s="54"/>
      <c r="K159" s="54"/>
      <c r="L159" s="52"/>
      <c r="M159" s="69"/>
      <c r="N159" s="33"/>
      <c r="O159" s="33"/>
      <c r="P159" s="33"/>
      <c r="Q159" s="33"/>
      <c r="R159" s="33"/>
      <c r="S159" s="33"/>
      <c r="T159" s="70"/>
      <c r="AT159" s="15" t="s">
        <v>140</v>
      </c>
      <c r="AU159" s="15" t="s">
        <v>83</v>
      </c>
    </row>
    <row r="160" spans="2:47" s="1" customFormat="1" ht="96">
      <c r="B160" s="32"/>
      <c r="C160" s="54"/>
      <c r="D160" s="192" t="s">
        <v>142</v>
      </c>
      <c r="E160" s="54"/>
      <c r="F160" s="196" t="s">
        <v>642</v>
      </c>
      <c r="G160" s="54"/>
      <c r="H160" s="54"/>
      <c r="I160" s="150"/>
      <c r="J160" s="54"/>
      <c r="K160" s="54"/>
      <c r="L160" s="52"/>
      <c r="M160" s="69"/>
      <c r="N160" s="33"/>
      <c r="O160" s="33"/>
      <c r="P160" s="33"/>
      <c r="Q160" s="33"/>
      <c r="R160" s="33"/>
      <c r="S160" s="33"/>
      <c r="T160" s="70"/>
      <c r="AT160" s="15" t="s">
        <v>142</v>
      </c>
      <c r="AU160" s="15" t="s">
        <v>83</v>
      </c>
    </row>
    <row r="161" spans="2:51" s="11" customFormat="1" ht="12">
      <c r="B161" s="197"/>
      <c r="C161" s="198"/>
      <c r="D161" s="192" t="s">
        <v>157</v>
      </c>
      <c r="E161" s="208" t="s">
        <v>20</v>
      </c>
      <c r="F161" s="209" t="s">
        <v>643</v>
      </c>
      <c r="G161" s="198"/>
      <c r="H161" s="210">
        <v>34.6</v>
      </c>
      <c r="I161" s="202"/>
      <c r="J161" s="198"/>
      <c r="K161" s="198"/>
      <c r="L161" s="203"/>
      <c r="M161" s="204"/>
      <c r="N161" s="205"/>
      <c r="O161" s="205"/>
      <c r="P161" s="205"/>
      <c r="Q161" s="205"/>
      <c r="R161" s="205"/>
      <c r="S161" s="205"/>
      <c r="T161" s="206"/>
      <c r="AT161" s="207" t="s">
        <v>157</v>
      </c>
      <c r="AU161" s="207" t="s">
        <v>83</v>
      </c>
      <c r="AV161" s="11" t="s">
        <v>83</v>
      </c>
      <c r="AW161" s="11" t="s">
        <v>37</v>
      </c>
      <c r="AX161" s="11" t="s">
        <v>22</v>
      </c>
      <c r="AY161" s="207" t="s">
        <v>131</v>
      </c>
    </row>
    <row r="162" spans="2:63" s="10" customFormat="1" ht="29.85" customHeight="1">
      <c r="B162" s="163"/>
      <c r="C162" s="164"/>
      <c r="D162" s="177" t="s">
        <v>73</v>
      </c>
      <c r="E162" s="178" t="s">
        <v>194</v>
      </c>
      <c r="F162" s="178" t="s">
        <v>356</v>
      </c>
      <c r="G162" s="164"/>
      <c r="H162" s="164"/>
      <c r="I162" s="167"/>
      <c r="J162" s="179">
        <f>BK162</f>
        <v>0</v>
      </c>
      <c r="K162" s="164"/>
      <c r="L162" s="169"/>
      <c r="M162" s="170"/>
      <c r="N162" s="171"/>
      <c r="O162" s="171"/>
      <c r="P162" s="172">
        <f>SUM(P163:P174)</f>
        <v>0</v>
      </c>
      <c r="Q162" s="171"/>
      <c r="R162" s="172">
        <f>SUM(R163:R174)</f>
        <v>0.028779999999999997</v>
      </c>
      <c r="S162" s="171"/>
      <c r="T162" s="173">
        <f>SUM(T163:T174)</f>
        <v>46.739999999999995</v>
      </c>
      <c r="AR162" s="174" t="s">
        <v>22</v>
      </c>
      <c r="AT162" s="175" t="s">
        <v>73</v>
      </c>
      <c r="AU162" s="175" t="s">
        <v>22</v>
      </c>
      <c r="AY162" s="174" t="s">
        <v>131</v>
      </c>
      <c r="BK162" s="176">
        <f>SUM(BK163:BK174)</f>
        <v>0</v>
      </c>
    </row>
    <row r="163" spans="2:65" s="1" customFormat="1" ht="20.4" customHeight="1">
      <c r="B163" s="32"/>
      <c r="C163" s="180" t="s">
        <v>272</v>
      </c>
      <c r="D163" s="180" t="s">
        <v>133</v>
      </c>
      <c r="E163" s="181" t="s">
        <v>358</v>
      </c>
      <c r="F163" s="182" t="s">
        <v>359</v>
      </c>
      <c r="G163" s="183" t="s">
        <v>242</v>
      </c>
      <c r="H163" s="184">
        <v>2.8</v>
      </c>
      <c r="I163" s="185"/>
      <c r="J163" s="186">
        <f>ROUND(I163*H163,2)</f>
        <v>0</v>
      </c>
      <c r="K163" s="182" t="s">
        <v>137</v>
      </c>
      <c r="L163" s="52"/>
      <c r="M163" s="187" t="s">
        <v>20</v>
      </c>
      <c r="N163" s="188" t="s">
        <v>45</v>
      </c>
      <c r="O163" s="33"/>
      <c r="P163" s="189">
        <f>O163*H163</f>
        <v>0</v>
      </c>
      <c r="Q163" s="189">
        <v>0.00985</v>
      </c>
      <c r="R163" s="189">
        <f>Q163*H163</f>
        <v>0.027579999999999997</v>
      </c>
      <c r="S163" s="189">
        <v>0</v>
      </c>
      <c r="T163" s="190">
        <f>S163*H163</f>
        <v>0</v>
      </c>
      <c r="AR163" s="15" t="s">
        <v>138</v>
      </c>
      <c r="AT163" s="15" t="s">
        <v>133</v>
      </c>
      <c r="AU163" s="15" t="s">
        <v>83</v>
      </c>
      <c r="AY163" s="15" t="s">
        <v>131</v>
      </c>
      <c r="BE163" s="191">
        <f>IF(N163="základní",J163,0)</f>
        <v>0</v>
      </c>
      <c r="BF163" s="191">
        <f>IF(N163="snížená",J163,0)</f>
        <v>0</v>
      </c>
      <c r="BG163" s="191">
        <f>IF(N163="zákl. přenesená",J163,0)</f>
        <v>0</v>
      </c>
      <c r="BH163" s="191">
        <f>IF(N163="sníž. přenesená",J163,0)</f>
        <v>0</v>
      </c>
      <c r="BI163" s="191">
        <f>IF(N163="nulová",J163,0)</f>
        <v>0</v>
      </c>
      <c r="BJ163" s="15" t="s">
        <v>22</v>
      </c>
      <c r="BK163" s="191">
        <f>ROUND(I163*H163,2)</f>
        <v>0</v>
      </c>
      <c r="BL163" s="15" t="s">
        <v>138</v>
      </c>
      <c r="BM163" s="15" t="s">
        <v>644</v>
      </c>
    </row>
    <row r="164" spans="2:47" s="1" customFormat="1" ht="24">
      <c r="B164" s="32"/>
      <c r="C164" s="54"/>
      <c r="D164" s="192" t="s">
        <v>140</v>
      </c>
      <c r="E164" s="54"/>
      <c r="F164" s="193" t="s">
        <v>361</v>
      </c>
      <c r="G164" s="54"/>
      <c r="H164" s="54"/>
      <c r="I164" s="150"/>
      <c r="J164" s="54"/>
      <c r="K164" s="54"/>
      <c r="L164" s="52"/>
      <c r="M164" s="69"/>
      <c r="N164" s="33"/>
      <c r="O164" s="33"/>
      <c r="P164" s="33"/>
      <c r="Q164" s="33"/>
      <c r="R164" s="33"/>
      <c r="S164" s="33"/>
      <c r="T164" s="70"/>
      <c r="AT164" s="15" t="s">
        <v>140</v>
      </c>
      <c r="AU164" s="15" t="s">
        <v>83</v>
      </c>
    </row>
    <row r="165" spans="2:47" s="1" customFormat="1" ht="84">
      <c r="B165" s="32"/>
      <c r="C165" s="54"/>
      <c r="D165" s="192" t="s">
        <v>142</v>
      </c>
      <c r="E165" s="54"/>
      <c r="F165" s="196" t="s">
        <v>362</v>
      </c>
      <c r="G165" s="54"/>
      <c r="H165" s="54"/>
      <c r="I165" s="150"/>
      <c r="J165" s="54"/>
      <c r="K165" s="54"/>
      <c r="L165" s="52"/>
      <c r="M165" s="69"/>
      <c r="N165" s="33"/>
      <c r="O165" s="33"/>
      <c r="P165" s="33"/>
      <c r="Q165" s="33"/>
      <c r="R165" s="33"/>
      <c r="S165" s="33"/>
      <c r="T165" s="70"/>
      <c r="AT165" s="15" t="s">
        <v>142</v>
      </c>
      <c r="AU165" s="15" t="s">
        <v>83</v>
      </c>
    </row>
    <row r="166" spans="2:51" s="11" customFormat="1" ht="12">
      <c r="B166" s="197"/>
      <c r="C166" s="198"/>
      <c r="D166" s="194" t="s">
        <v>157</v>
      </c>
      <c r="E166" s="199" t="s">
        <v>20</v>
      </c>
      <c r="F166" s="200" t="s">
        <v>645</v>
      </c>
      <c r="G166" s="198"/>
      <c r="H166" s="201">
        <v>2.8</v>
      </c>
      <c r="I166" s="202"/>
      <c r="J166" s="198"/>
      <c r="K166" s="198"/>
      <c r="L166" s="203"/>
      <c r="M166" s="204"/>
      <c r="N166" s="205"/>
      <c r="O166" s="205"/>
      <c r="P166" s="205"/>
      <c r="Q166" s="205"/>
      <c r="R166" s="205"/>
      <c r="S166" s="205"/>
      <c r="T166" s="206"/>
      <c r="AT166" s="207" t="s">
        <v>157</v>
      </c>
      <c r="AU166" s="207" t="s">
        <v>83</v>
      </c>
      <c r="AV166" s="11" t="s">
        <v>83</v>
      </c>
      <c r="AW166" s="11" t="s">
        <v>37</v>
      </c>
      <c r="AX166" s="11" t="s">
        <v>22</v>
      </c>
      <c r="AY166" s="207" t="s">
        <v>131</v>
      </c>
    </row>
    <row r="167" spans="2:65" s="1" customFormat="1" ht="20.4" customHeight="1">
      <c r="B167" s="32"/>
      <c r="C167" s="180" t="s">
        <v>7</v>
      </c>
      <c r="D167" s="180" t="s">
        <v>133</v>
      </c>
      <c r="E167" s="181" t="s">
        <v>646</v>
      </c>
      <c r="F167" s="182" t="s">
        <v>647</v>
      </c>
      <c r="G167" s="183" t="s">
        <v>136</v>
      </c>
      <c r="H167" s="184">
        <v>4</v>
      </c>
      <c r="I167" s="185"/>
      <c r="J167" s="186">
        <f>ROUND(I167*H167,2)</f>
        <v>0</v>
      </c>
      <c r="K167" s="182" t="s">
        <v>137</v>
      </c>
      <c r="L167" s="52"/>
      <c r="M167" s="187" t="s">
        <v>20</v>
      </c>
      <c r="N167" s="188" t="s">
        <v>45</v>
      </c>
      <c r="O167" s="33"/>
      <c r="P167" s="189">
        <f>O167*H167</f>
        <v>0</v>
      </c>
      <c r="Q167" s="189">
        <v>0.0003</v>
      </c>
      <c r="R167" s="189">
        <f>Q167*H167</f>
        <v>0.0012</v>
      </c>
      <c r="S167" s="189">
        <v>0</v>
      </c>
      <c r="T167" s="190">
        <f>S167*H167</f>
        <v>0</v>
      </c>
      <c r="AR167" s="15" t="s">
        <v>138</v>
      </c>
      <c r="AT167" s="15" t="s">
        <v>133</v>
      </c>
      <c r="AU167" s="15" t="s">
        <v>83</v>
      </c>
      <c r="AY167" s="15" t="s">
        <v>131</v>
      </c>
      <c r="BE167" s="191">
        <f>IF(N167="základní",J167,0)</f>
        <v>0</v>
      </c>
      <c r="BF167" s="191">
        <f>IF(N167="snížená",J167,0)</f>
        <v>0</v>
      </c>
      <c r="BG167" s="191">
        <f>IF(N167="zákl. přenesená",J167,0)</f>
        <v>0</v>
      </c>
      <c r="BH167" s="191">
        <f>IF(N167="sníž. přenesená",J167,0)</f>
        <v>0</v>
      </c>
      <c r="BI167" s="191">
        <f>IF(N167="nulová",J167,0)</f>
        <v>0</v>
      </c>
      <c r="BJ167" s="15" t="s">
        <v>22</v>
      </c>
      <c r="BK167" s="191">
        <f>ROUND(I167*H167,2)</f>
        <v>0</v>
      </c>
      <c r="BL167" s="15" t="s">
        <v>138</v>
      </c>
      <c r="BM167" s="15" t="s">
        <v>648</v>
      </c>
    </row>
    <row r="168" spans="2:47" s="1" customFormat="1" ht="24">
      <c r="B168" s="32"/>
      <c r="C168" s="54"/>
      <c r="D168" s="192" t="s">
        <v>140</v>
      </c>
      <c r="E168" s="54"/>
      <c r="F168" s="193" t="s">
        <v>649</v>
      </c>
      <c r="G168" s="54"/>
      <c r="H168" s="54"/>
      <c r="I168" s="150"/>
      <c r="J168" s="54"/>
      <c r="K168" s="54"/>
      <c r="L168" s="52"/>
      <c r="M168" s="69"/>
      <c r="N168" s="33"/>
      <c r="O168" s="33"/>
      <c r="P168" s="33"/>
      <c r="Q168" s="33"/>
      <c r="R168" s="33"/>
      <c r="S168" s="33"/>
      <c r="T168" s="70"/>
      <c r="AT168" s="15" t="s">
        <v>140</v>
      </c>
      <c r="AU168" s="15" t="s">
        <v>83</v>
      </c>
    </row>
    <row r="169" spans="2:47" s="1" customFormat="1" ht="192">
      <c r="B169" s="32"/>
      <c r="C169" s="54"/>
      <c r="D169" s="192" t="s">
        <v>142</v>
      </c>
      <c r="E169" s="54"/>
      <c r="F169" s="196" t="s">
        <v>369</v>
      </c>
      <c r="G169" s="54"/>
      <c r="H169" s="54"/>
      <c r="I169" s="150"/>
      <c r="J169" s="54"/>
      <c r="K169" s="54"/>
      <c r="L169" s="52"/>
      <c r="M169" s="69"/>
      <c r="N169" s="33"/>
      <c r="O169" s="33"/>
      <c r="P169" s="33"/>
      <c r="Q169" s="33"/>
      <c r="R169" s="33"/>
      <c r="S169" s="33"/>
      <c r="T169" s="70"/>
      <c r="AT169" s="15" t="s">
        <v>142</v>
      </c>
      <c r="AU169" s="15" t="s">
        <v>83</v>
      </c>
    </row>
    <row r="170" spans="2:51" s="11" customFormat="1" ht="12">
      <c r="B170" s="197"/>
      <c r="C170" s="198"/>
      <c r="D170" s="194" t="s">
        <v>157</v>
      </c>
      <c r="E170" s="199" t="s">
        <v>20</v>
      </c>
      <c r="F170" s="200" t="s">
        <v>650</v>
      </c>
      <c r="G170" s="198"/>
      <c r="H170" s="201">
        <v>4</v>
      </c>
      <c r="I170" s="202"/>
      <c r="J170" s="198"/>
      <c r="K170" s="198"/>
      <c r="L170" s="203"/>
      <c r="M170" s="204"/>
      <c r="N170" s="205"/>
      <c r="O170" s="205"/>
      <c r="P170" s="205"/>
      <c r="Q170" s="205"/>
      <c r="R170" s="205"/>
      <c r="S170" s="205"/>
      <c r="T170" s="206"/>
      <c r="AT170" s="207" t="s">
        <v>157</v>
      </c>
      <c r="AU170" s="207" t="s">
        <v>83</v>
      </c>
      <c r="AV170" s="11" t="s">
        <v>83</v>
      </c>
      <c r="AW170" s="11" t="s">
        <v>37</v>
      </c>
      <c r="AX170" s="11" t="s">
        <v>22</v>
      </c>
      <c r="AY170" s="207" t="s">
        <v>131</v>
      </c>
    </row>
    <row r="171" spans="2:65" s="1" customFormat="1" ht="20.4" customHeight="1">
      <c r="B171" s="32"/>
      <c r="C171" s="180" t="s">
        <v>286</v>
      </c>
      <c r="D171" s="180" t="s">
        <v>133</v>
      </c>
      <c r="E171" s="181" t="s">
        <v>651</v>
      </c>
      <c r="F171" s="182" t="s">
        <v>652</v>
      </c>
      <c r="G171" s="183" t="s">
        <v>153</v>
      </c>
      <c r="H171" s="184">
        <v>16.4</v>
      </c>
      <c r="I171" s="185"/>
      <c r="J171" s="186">
        <f>ROUND(I171*H171,2)</f>
        <v>0</v>
      </c>
      <c r="K171" s="182" t="s">
        <v>137</v>
      </c>
      <c r="L171" s="52"/>
      <c r="M171" s="187" t="s">
        <v>20</v>
      </c>
      <c r="N171" s="188" t="s">
        <v>45</v>
      </c>
      <c r="O171" s="33"/>
      <c r="P171" s="189">
        <f>O171*H171</f>
        <v>0</v>
      </c>
      <c r="Q171" s="189">
        <v>0</v>
      </c>
      <c r="R171" s="189">
        <f>Q171*H171</f>
        <v>0</v>
      </c>
      <c r="S171" s="189">
        <v>2.85</v>
      </c>
      <c r="T171" s="190">
        <f>S171*H171</f>
        <v>46.739999999999995</v>
      </c>
      <c r="AR171" s="15" t="s">
        <v>138</v>
      </c>
      <c r="AT171" s="15" t="s">
        <v>133</v>
      </c>
      <c r="AU171" s="15" t="s">
        <v>83</v>
      </c>
      <c r="AY171" s="15" t="s">
        <v>131</v>
      </c>
      <c r="BE171" s="191">
        <f>IF(N171="základní",J171,0)</f>
        <v>0</v>
      </c>
      <c r="BF171" s="191">
        <f>IF(N171="snížená",J171,0)</f>
        <v>0</v>
      </c>
      <c r="BG171" s="191">
        <f>IF(N171="zákl. přenesená",J171,0)</f>
        <v>0</v>
      </c>
      <c r="BH171" s="191">
        <f>IF(N171="sníž. přenesená",J171,0)</f>
        <v>0</v>
      </c>
      <c r="BI171" s="191">
        <f>IF(N171="nulová",J171,0)</f>
        <v>0</v>
      </c>
      <c r="BJ171" s="15" t="s">
        <v>22</v>
      </c>
      <c r="BK171" s="191">
        <f>ROUND(I171*H171,2)</f>
        <v>0</v>
      </c>
      <c r="BL171" s="15" t="s">
        <v>138</v>
      </c>
      <c r="BM171" s="15" t="s">
        <v>653</v>
      </c>
    </row>
    <row r="172" spans="2:47" s="1" customFormat="1" ht="36">
      <c r="B172" s="32"/>
      <c r="C172" s="54"/>
      <c r="D172" s="192" t="s">
        <v>140</v>
      </c>
      <c r="E172" s="54"/>
      <c r="F172" s="193" t="s">
        <v>654</v>
      </c>
      <c r="G172" s="54"/>
      <c r="H172" s="54"/>
      <c r="I172" s="150"/>
      <c r="J172" s="54"/>
      <c r="K172" s="54"/>
      <c r="L172" s="52"/>
      <c r="M172" s="69"/>
      <c r="N172" s="33"/>
      <c r="O172" s="33"/>
      <c r="P172" s="33"/>
      <c r="Q172" s="33"/>
      <c r="R172" s="33"/>
      <c r="S172" s="33"/>
      <c r="T172" s="70"/>
      <c r="AT172" s="15" t="s">
        <v>140</v>
      </c>
      <c r="AU172" s="15" t="s">
        <v>83</v>
      </c>
    </row>
    <row r="173" spans="2:47" s="1" customFormat="1" ht="192">
      <c r="B173" s="32"/>
      <c r="C173" s="54"/>
      <c r="D173" s="192" t="s">
        <v>142</v>
      </c>
      <c r="E173" s="54"/>
      <c r="F173" s="196" t="s">
        <v>402</v>
      </c>
      <c r="G173" s="54"/>
      <c r="H173" s="54"/>
      <c r="I173" s="150"/>
      <c r="J173" s="54"/>
      <c r="K173" s="54"/>
      <c r="L173" s="52"/>
      <c r="M173" s="69"/>
      <c r="N173" s="33"/>
      <c r="O173" s="33"/>
      <c r="P173" s="33"/>
      <c r="Q173" s="33"/>
      <c r="R173" s="33"/>
      <c r="S173" s="33"/>
      <c r="T173" s="70"/>
      <c r="AT173" s="15" t="s">
        <v>142</v>
      </c>
      <c r="AU173" s="15" t="s">
        <v>83</v>
      </c>
    </row>
    <row r="174" spans="2:51" s="11" customFormat="1" ht="12">
      <c r="B174" s="197"/>
      <c r="C174" s="198"/>
      <c r="D174" s="192" t="s">
        <v>157</v>
      </c>
      <c r="E174" s="208" t="s">
        <v>20</v>
      </c>
      <c r="F174" s="209" t="s">
        <v>655</v>
      </c>
      <c r="G174" s="198"/>
      <c r="H174" s="210">
        <v>16.4</v>
      </c>
      <c r="I174" s="202"/>
      <c r="J174" s="198"/>
      <c r="K174" s="198"/>
      <c r="L174" s="203"/>
      <c r="M174" s="204"/>
      <c r="N174" s="205"/>
      <c r="O174" s="205"/>
      <c r="P174" s="205"/>
      <c r="Q174" s="205"/>
      <c r="R174" s="205"/>
      <c r="S174" s="205"/>
      <c r="T174" s="206"/>
      <c r="AT174" s="207" t="s">
        <v>157</v>
      </c>
      <c r="AU174" s="207" t="s">
        <v>83</v>
      </c>
      <c r="AV174" s="11" t="s">
        <v>83</v>
      </c>
      <c r="AW174" s="11" t="s">
        <v>37</v>
      </c>
      <c r="AX174" s="11" t="s">
        <v>22</v>
      </c>
      <c r="AY174" s="207" t="s">
        <v>131</v>
      </c>
    </row>
    <row r="175" spans="2:63" s="10" customFormat="1" ht="29.85" customHeight="1">
      <c r="B175" s="163"/>
      <c r="C175" s="164"/>
      <c r="D175" s="177" t="s">
        <v>73</v>
      </c>
      <c r="E175" s="178" t="s">
        <v>428</v>
      </c>
      <c r="F175" s="178" t="s">
        <v>429</v>
      </c>
      <c r="G175" s="164"/>
      <c r="H175" s="164"/>
      <c r="I175" s="167"/>
      <c r="J175" s="179">
        <f>BK175</f>
        <v>0</v>
      </c>
      <c r="K175" s="164"/>
      <c r="L175" s="169"/>
      <c r="M175" s="170"/>
      <c r="N175" s="171"/>
      <c r="O175" s="171"/>
      <c r="P175" s="172">
        <f>SUM(P176:P189)</f>
        <v>0</v>
      </c>
      <c r="Q175" s="171"/>
      <c r="R175" s="172">
        <f>SUM(R176:R189)</f>
        <v>0</v>
      </c>
      <c r="S175" s="171"/>
      <c r="T175" s="173">
        <f>SUM(T176:T189)</f>
        <v>0</v>
      </c>
      <c r="AR175" s="174" t="s">
        <v>22</v>
      </c>
      <c r="AT175" s="175" t="s">
        <v>73</v>
      </c>
      <c r="AU175" s="175" t="s">
        <v>22</v>
      </c>
      <c r="AY175" s="174" t="s">
        <v>131</v>
      </c>
      <c r="BK175" s="176">
        <f>SUM(BK176:BK189)</f>
        <v>0</v>
      </c>
    </row>
    <row r="176" spans="2:65" s="1" customFormat="1" ht="28.8" customHeight="1">
      <c r="B176" s="32"/>
      <c r="C176" s="180" t="s">
        <v>293</v>
      </c>
      <c r="D176" s="180" t="s">
        <v>133</v>
      </c>
      <c r="E176" s="181" t="s">
        <v>656</v>
      </c>
      <c r="F176" s="182" t="s">
        <v>657</v>
      </c>
      <c r="G176" s="183" t="s">
        <v>213</v>
      </c>
      <c r="H176" s="184">
        <v>46.74</v>
      </c>
      <c r="I176" s="185"/>
      <c r="J176" s="186">
        <f>ROUND(I176*H176,2)</f>
        <v>0</v>
      </c>
      <c r="K176" s="182" t="s">
        <v>137</v>
      </c>
      <c r="L176" s="52"/>
      <c r="M176" s="187" t="s">
        <v>20</v>
      </c>
      <c r="N176" s="188" t="s">
        <v>45</v>
      </c>
      <c r="O176" s="33"/>
      <c r="P176" s="189">
        <f>O176*H176</f>
        <v>0</v>
      </c>
      <c r="Q176" s="189">
        <v>0</v>
      </c>
      <c r="R176" s="189">
        <f>Q176*H176</f>
        <v>0</v>
      </c>
      <c r="S176" s="189">
        <v>0</v>
      </c>
      <c r="T176" s="190">
        <f>S176*H176</f>
        <v>0</v>
      </c>
      <c r="AR176" s="15" t="s">
        <v>138</v>
      </c>
      <c r="AT176" s="15" t="s">
        <v>133</v>
      </c>
      <c r="AU176" s="15" t="s">
        <v>83</v>
      </c>
      <c r="AY176" s="15" t="s">
        <v>131</v>
      </c>
      <c r="BE176" s="191">
        <f>IF(N176="základní",J176,0)</f>
        <v>0</v>
      </c>
      <c r="BF176" s="191">
        <f>IF(N176="snížená",J176,0)</f>
        <v>0</v>
      </c>
      <c r="BG176" s="191">
        <f>IF(N176="zákl. přenesená",J176,0)</f>
        <v>0</v>
      </c>
      <c r="BH176" s="191">
        <f>IF(N176="sníž. přenesená",J176,0)</f>
        <v>0</v>
      </c>
      <c r="BI176" s="191">
        <f>IF(N176="nulová",J176,0)</f>
        <v>0</v>
      </c>
      <c r="BJ176" s="15" t="s">
        <v>22</v>
      </c>
      <c r="BK176" s="191">
        <f>ROUND(I176*H176,2)</f>
        <v>0</v>
      </c>
      <c r="BL176" s="15" t="s">
        <v>138</v>
      </c>
      <c r="BM176" s="15" t="s">
        <v>658</v>
      </c>
    </row>
    <row r="177" spans="2:47" s="1" customFormat="1" ht="24">
      <c r="B177" s="32"/>
      <c r="C177" s="54"/>
      <c r="D177" s="192" t="s">
        <v>140</v>
      </c>
      <c r="E177" s="54"/>
      <c r="F177" s="193" t="s">
        <v>659</v>
      </c>
      <c r="G177" s="54"/>
      <c r="H177" s="54"/>
      <c r="I177" s="150"/>
      <c r="J177" s="54"/>
      <c r="K177" s="54"/>
      <c r="L177" s="52"/>
      <c r="M177" s="69"/>
      <c r="N177" s="33"/>
      <c r="O177" s="33"/>
      <c r="P177" s="33"/>
      <c r="Q177" s="33"/>
      <c r="R177" s="33"/>
      <c r="S177" s="33"/>
      <c r="T177" s="70"/>
      <c r="AT177" s="15" t="s">
        <v>140</v>
      </c>
      <c r="AU177" s="15" t="s">
        <v>83</v>
      </c>
    </row>
    <row r="178" spans="2:47" s="1" customFormat="1" ht="72">
      <c r="B178" s="32"/>
      <c r="C178" s="54"/>
      <c r="D178" s="194" t="s">
        <v>142</v>
      </c>
      <c r="E178" s="54"/>
      <c r="F178" s="195" t="s">
        <v>435</v>
      </c>
      <c r="G178" s="54"/>
      <c r="H178" s="54"/>
      <c r="I178" s="150"/>
      <c r="J178" s="54"/>
      <c r="K178" s="54"/>
      <c r="L178" s="52"/>
      <c r="M178" s="69"/>
      <c r="N178" s="33"/>
      <c r="O178" s="33"/>
      <c r="P178" s="33"/>
      <c r="Q178" s="33"/>
      <c r="R178" s="33"/>
      <c r="S178" s="33"/>
      <c r="T178" s="70"/>
      <c r="AT178" s="15" t="s">
        <v>142</v>
      </c>
      <c r="AU178" s="15" t="s">
        <v>83</v>
      </c>
    </row>
    <row r="179" spans="2:65" s="1" customFormat="1" ht="20.4" customHeight="1">
      <c r="B179" s="32"/>
      <c r="C179" s="180" t="s">
        <v>299</v>
      </c>
      <c r="D179" s="180" t="s">
        <v>133</v>
      </c>
      <c r="E179" s="181" t="s">
        <v>444</v>
      </c>
      <c r="F179" s="182" t="s">
        <v>445</v>
      </c>
      <c r="G179" s="183" t="s">
        <v>213</v>
      </c>
      <c r="H179" s="184">
        <v>10.584</v>
      </c>
      <c r="I179" s="185"/>
      <c r="J179" s="186">
        <f>ROUND(I179*H179,2)</f>
        <v>0</v>
      </c>
      <c r="K179" s="182" t="s">
        <v>20</v>
      </c>
      <c r="L179" s="52"/>
      <c r="M179" s="187" t="s">
        <v>20</v>
      </c>
      <c r="N179" s="188" t="s">
        <v>45</v>
      </c>
      <c r="O179" s="33"/>
      <c r="P179" s="189">
        <f>O179*H179</f>
        <v>0</v>
      </c>
      <c r="Q179" s="189">
        <v>0</v>
      </c>
      <c r="R179" s="189">
        <f>Q179*H179</f>
        <v>0</v>
      </c>
      <c r="S179" s="189">
        <v>0</v>
      </c>
      <c r="T179" s="190">
        <f>S179*H179</f>
        <v>0</v>
      </c>
      <c r="AR179" s="15" t="s">
        <v>138</v>
      </c>
      <c r="AT179" s="15" t="s">
        <v>133</v>
      </c>
      <c r="AU179" s="15" t="s">
        <v>83</v>
      </c>
      <c r="AY179" s="15" t="s">
        <v>131</v>
      </c>
      <c r="BE179" s="191">
        <f>IF(N179="základní",J179,0)</f>
        <v>0</v>
      </c>
      <c r="BF179" s="191">
        <f>IF(N179="snížená",J179,0)</f>
        <v>0</v>
      </c>
      <c r="BG179" s="191">
        <f>IF(N179="zákl. přenesená",J179,0)</f>
        <v>0</v>
      </c>
      <c r="BH179" s="191">
        <f>IF(N179="sníž. přenesená",J179,0)</f>
        <v>0</v>
      </c>
      <c r="BI179" s="191">
        <f>IF(N179="nulová",J179,0)</f>
        <v>0</v>
      </c>
      <c r="BJ179" s="15" t="s">
        <v>22</v>
      </c>
      <c r="BK179" s="191">
        <f>ROUND(I179*H179,2)</f>
        <v>0</v>
      </c>
      <c r="BL179" s="15" t="s">
        <v>138</v>
      </c>
      <c r="BM179" s="15" t="s">
        <v>660</v>
      </c>
    </row>
    <row r="180" spans="2:47" s="1" customFormat="1" ht="12">
      <c r="B180" s="32"/>
      <c r="C180" s="54"/>
      <c r="D180" s="192" t="s">
        <v>140</v>
      </c>
      <c r="E180" s="54"/>
      <c r="F180" s="193" t="s">
        <v>447</v>
      </c>
      <c r="G180" s="54"/>
      <c r="H180" s="54"/>
      <c r="I180" s="150"/>
      <c r="J180" s="54"/>
      <c r="K180" s="54"/>
      <c r="L180" s="52"/>
      <c r="M180" s="69"/>
      <c r="N180" s="33"/>
      <c r="O180" s="33"/>
      <c r="P180" s="33"/>
      <c r="Q180" s="33"/>
      <c r="R180" s="33"/>
      <c r="S180" s="33"/>
      <c r="T180" s="70"/>
      <c r="AT180" s="15" t="s">
        <v>140</v>
      </c>
      <c r="AU180" s="15" t="s">
        <v>83</v>
      </c>
    </row>
    <row r="181" spans="2:47" s="1" customFormat="1" ht="84">
      <c r="B181" s="32"/>
      <c r="C181" s="54"/>
      <c r="D181" s="192" t="s">
        <v>142</v>
      </c>
      <c r="E181" s="54"/>
      <c r="F181" s="196" t="s">
        <v>448</v>
      </c>
      <c r="G181" s="54"/>
      <c r="H181" s="54"/>
      <c r="I181" s="150"/>
      <c r="J181" s="54"/>
      <c r="K181" s="54"/>
      <c r="L181" s="52"/>
      <c r="M181" s="69"/>
      <c r="N181" s="33"/>
      <c r="O181" s="33"/>
      <c r="P181" s="33"/>
      <c r="Q181" s="33"/>
      <c r="R181" s="33"/>
      <c r="S181" s="33"/>
      <c r="T181" s="70"/>
      <c r="AT181" s="15" t="s">
        <v>142</v>
      </c>
      <c r="AU181" s="15" t="s">
        <v>83</v>
      </c>
    </row>
    <row r="182" spans="2:51" s="11" customFormat="1" ht="12">
      <c r="B182" s="197"/>
      <c r="C182" s="198"/>
      <c r="D182" s="194" t="s">
        <v>157</v>
      </c>
      <c r="E182" s="199" t="s">
        <v>20</v>
      </c>
      <c r="F182" s="200" t="s">
        <v>661</v>
      </c>
      <c r="G182" s="198"/>
      <c r="H182" s="201">
        <v>10.584</v>
      </c>
      <c r="I182" s="202"/>
      <c r="J182" s="198"/>
      <c r="K182" s="198"/>
      <c r="L182" s="203"/>
      <c r="M182" s="204"/>
      <c r="N182" s="205"/>
      <c r="O182" s="205"/>
      <c r="P182" s="205"/>
      <c r="Q182" s="205"/>
      <c r="R182" s="205"/>
      <c r="S182" s="205"/>
      <c r="T182" s="206"/>
      <c r="AT182" s="207" t="s">
        <v>157</v>
      </c>
      <c r="AU182" s="207" t="s">
        <v>83</v>
      </c>
      <c r="AV182" s="11" t="s">
        <v>83</v>
      </c>
      <c r="AW182" s="11" t="s">
        <v>37</v>
      </c>
      <c r="AX182" s="11" t="s">
        <v>22</v>
      </c>
      <c r="AY182" s="207" t="s">
        <v>131</v>
      </c>
    </row>
    <row r="183" spans="2:65" s="1" customFormat="1" ht="20.4" customHeight="1">
      <c r="B183" s="32"/>
      <c r="C183" s="180" t="s">
        <v>306</v>
      </c>
      <c r="D183" s="180" t="s">
        <v>133</v>
      </c>
      <c r="E183" s="181" t="s">
        <v>451</v>
      </c>
      <c r="F183" s="182" t="s">
        <v>452</v>
      </c>
      <c r="G183" s="183" t="s">
        <v>213</v>
      </c>
      <c r="H183" s="184">
        <v>46.74</v>
      </c>
      <c r="I183" s="185"/>
      <c r="J183" s="186">
        <f>ROUND(I183*H183,2)</f>
        <v>0</v>
      </c>
      <c r="K183" s="182" t="s">
        <v>137</v>
      </c>
      <c r="L183" s="52"/>
      <c r="M183" s="187" t="s">
        <v>20</v>
      </c>
      <c r="N183" s="188" t="s">
        <v>45</v>
      </c>
      <c r="O183" s="33"/>
      <c r="P183" s="189">
        <f>O183*H183</f>
        <v>0</v>
      </c>
      <c r="Q183" s="189">
        <v>0</v>
      </c>
      <c r="R183" s="189">
        <f>Q183*H183</f>
        <v>0</v>
      </c>
      <c r="S183" s="189">
        <v>0</v>
      </c>
      <c r="T183" s="190">
        <f>S183*H183</f>
        <v>0</v>
      </c>
      <c r="AR183" s="15" t="s">
        <v>138</v>
      </c>
      <c r="AT183" s="15" t="s">
        <v>133</v>
      </c>
      <c r="AU183" s="15" t="s">
        <v>83</v>
      </c>
      <c r="AY183" s="15" t="s">
        <v>131</v>
      </c>
      <c r="BE183" s="191">
        <f>IF(N183="základní",J183,0)</f>
        <v>0</v>
      </c>
      <c r="BF183" s="191">
        <f>IF(N183="snížená",J183,0)</f>
        <v>0</v>
      </c>
      <c r="BG183" s="191">
        <f>IF(N183="zákl. přenesená",J183,0)</f>
        <v>0</v>
      </c>
      <c r="BH183" s="191">
        <f>IF(N183="sníž. přenesená",J183,0)</f>
        <v>0</v>
      </c>
      <c r="BI183" s="191">
        <f>IF(N183="nulová",J183,0)</f>
        <v>0</v>
      </c>
      <c r="BJ183" s="15" t="s">
        <v>22</v>
      </c>
      <c r="BK183" s="191">
        <f>ROUND(I183*H183,2)</f>
        <v>0</v>
      </c>
      <c r="BL183" s="15" t="s">
        <v>138</v>
      </c>
      <c r="BM183" s="15" t="s">
        <v>662</v>
      </c>
    </row>
    <row r="184" spans="2:47" s="1" customFormat="1" ht="24">
      <c r="B184" s="32"/>
      <c r="C184" s="54"/>
      <c r="D184" s="192" t="s">
        <v>140</v>
      </c>
      <c r="E184" s="54"/>
      <c r="F184" s="193" t="s">
        <v>454</v>
      </c>
      <c r="G184" s="54"/>
      <c r="H184" s="54"/>
      <c r="I184" s="150"/>
      <c r="J184" s="54"/>
      <c r="K184" s="54"/>
      <c r="L184" s="52"/>
      <c r="M184" s="69"/>
      <c r="N184" s="33"/>
      <c r="O184" s="33"/>
      <c r="P184" s="33"/>
      <c r="Q184" s="33"/>
      <c r="R184" s="33"/>
      <c r="S184" s="33"/>
      <c r="T184" s="70"/>
      <c r="AT184" s="15" t="s">
        <v>140</v>
      </c>
      <c r="AU184" s="15" t="s">
        <v>83</v>
      </c>
    </row>
    <row r="185" spans="2:47" s="1" customFormat="1" ht="192">
      <c r="B185" s="32"/>
      <c r="C185" s="54"/>
      <c r="D185" s="194" t="s">
        <v>142</v>
      </c>
      <c r="E185" s="54"/>
      <c r="F185" s="195" t="s">
        <v>455</v>
      </c>
      <c r="G185" s="54"/>
      <c r="H185" s="54"/>
      <c r="I185" s="150"/>
      <c r="J185" s="54"/>
      <c r="K185" s="54"/>
      <c r="L185" s="52"/>
      <c r="M185" s="69"/>
      <c r="N185" s="33"/>
      <c r="O185" s="33"/>
      <c r="P185" s="33"/>
      <c r="Q185" s="33"/>
      <c r="R185" s="33"/>
      <c r="S185" s="33"/>
      <c r="T185" s="70"/>
      <c r="AT185" s="15" t="s">
        <v>142</v>
      </c>
      <c r="AU185" s="15" t="s">
        <v>83</v>
      </c>
    </row>
    <row r="186" spans="2:65" s="1" customFormat="1" ht="20.4" customHeight="1">
      <c r="B186" s="32"/>
      <c r="C186" s="180" t="s">
        <v>315</v>
      </c>
      <c r="D186" s="180" t="s">
        <v>133</v>
      </c>
      <c r="E186" s="181" t="s">
        <v>457</v>
      </c>
      <c r="F186" s="182" t="s">
        <v>458</v>
      </c>
      <c r="G186" s="183" t="s">
        <v>213</v>
      </c>
      <c r="H186" s="184">
        <v>93.48</v>
      </c>
      <c r="I186" s="185"/>
      <c r="J186" s="186">
        <f>ROUND(I186*H186,2)</f>
        <v>0</v>
      </c>
      <c r="K186" s="182" t="s">
        <v>137</v>
      </c>
      <c r="L186" s="52"/>
      <c r="M186" s="187" t="s">
        <v>20</v>
      </c>
      <c r="N186" s="188" t="s">
        <v>45</v>
      </c>
      <c r="O186" s="33"/>
      <c r="P186" s="189">
        <f>O186*H186</f>
        <v>0</v>
      </c>
      <c r="Q186" s="189">
        <v>0</v>
      </c>
      <c r="R186" s="189">
        <f>Q186*H186</f>
        <v>0</v>
      </c>
      <c r="S186" s="189">
        <v>0</v>
      </c>
      <c r="T186" s="190">
        <f>S186*H186</f>
        <v>0</v>
      </c>
      <c r="AR186" s="15" t="s">
        <v>138</v>
      </c>
      <c r="AT186" s="15" t="s">
        <v>133</v>
      </c>
      <c r="AU186" s="15" t="s">
        <v>83</v>
      </c>
      <c r="AY186" s="15" t="s">
        <v>131</v>
      </c>
      <c r="BE186" s="191">
        <f>IF(N186="základní",J186,0)</f>
        <v>0</v>
      </c>
      <c r="BF186" s="191">
        <f>IF(N186="snížená",J186,0)</f>
        <v>0</v>
      </c>
      <c r="BG186" s="191">
        <f>IF(N186="zákl. přenesená",J186,0)</f>
        <v>0</v>
      </c>
      <c r="BH186" s="191">
        <f>IF(N186="sníž. přenesená",J186,0)</f>
        <v>0</v>
      </c>
      <c r="BI186" s="191">
        <f>IF(N186="nulová",J186,0)</f>
        <v>0</v>
      </c>
      <c r="BJ186" s="15" t="s">
        <v>22</v>
      </c>
      <c r="BK186" s="191">
        <f>ROUND(I186*H186,2)</f>
        <v>0</v>
      </c>
      <c r="BL186" s="15" t="s">
        <v>138</v>
      </c>
      <c r="BM186" s="15" t="s">
        <v>663</v>
      </c>
    </row>
    <row r="187" spans="2:47" s="1" customFormat="1" ht="36">
      <c r="B187" s="32"/>
      <c r="C187" s="54"/>
      <c r="D187" s="192" t="s">
        <v>140</v>
      </c>
      <c r="E187" s="54"/>
      <c r="F187" s="193" t="s">
        <v>460</v>
      </c>
      <c r="G187" s="54"/>
      <c r="H187" s="54"/>
      <c r="I187" s="150"/>
      <c r="J187" s="54"/>
      <c r="K187" s="54"/>
      <c r="L187" s="52"/>
      <c r="M187" s="69"/>
      <c r="N187" s="33"/>
      <c r="O187" s="33"/>
      <c r="P187" s="33"/>
      <c r="Q187" s="33"/>
      <c r="R187" s="33"/>
      <c r="S187" s="33"/>
      <c r="T187" s="70"/>
      <c r="AT187" s="15" t="s">
        <v>140</v>
      </c>
      <c r="AU187" s="15" t="s">
        <v>83</v>
      </c>
    </row>
    <row r="188" spans="2:47" s="1" customFormat="1" ht="192">
      <c r="B188" s="32"/>
      <c r="C188" s="54"/>
      <c r="D188" s="192" t="s">
        <v>142</v>
      </c>
      <c r="E188" s="54"/>
      <c r="F188" s="196" t="s">
        <v>455</v>
      </c>
      <c r="G188" s="54"/>
      <c r="H188" s="54"/>
      <c r="I188" s="150"/>
      <c r="J188" s="54"/>
      <c r="K188" s="54"/>
      <c r="L188" s="52"/>
      <c r="M188" s="69"/>
      <c r="N188" s="33"/>
      <c r="O188" s="33"/>
      <c r="P188" s="33"/>
      <c r="Q188" s="33"/>
      <c r="R188" s="33"/>
      <c r="S188" s="33"/>
      <c r="T188" s="70"/>
      <c r="AT188" s="15" t="s">
        <v>142</v>
      </c>
      <c r="AU188" s="15" t="s">
        <v>83</v>
      </c>
    </row>
    <row r="189" spans="2:51" s="11" customFormat="1" ht="12">
      <c r="B189" s="197"/>
      <c r="C189" s="198"/>
      <c r="D189" s="192" t="s">
        <v>157</v>
      </c>
      <c r="E189" s="208" t="s">
        <v>20</v>
      </c>
      <c r="F189" s="209" t="s">
        <v>664</v>
      </c>
      <c r="G189" s="198"/>
      <c r="H189" s="210">
        <v>93.48</v>
      </c>
      <c r="I189" s="202"/>
      <c r="J189" s="198"/>
      <c r="K189" s="198"/>
      <c r="L189" s="203"/>
      <c r="M189" s="204"/>
      <c r="N189" s="205"/>
      <c r="O189" s="205"/>
      <c r="P189" s="205"/>
      <c r="Q189" s="205"/>
      <c r="R189" s="205"/>
      <c r="S189" s="205"/>
      <c r="T189" s="206"/>
      <c r="AT189" s="207" t="s">
        <v>157</v>
      </c>
      <c r="AU189" s="207" t="s">
        <v>83</v>
      </c>
      <c r="AV189" s="11" t="s">
        <v>83</v>
      </c>
      <c r="AW189" s="11" t="s">
        <v>37</v>
      </c>
      <c r="AX189" s="11" t="s">
        <v>22</v>
      </c>
      <c r="AY189" s="207" t="s">
        <v>131</v>
      </c>
    </row>
    <row r="190" spans="2:63" s="10" customFormat="1" ht="29.85" customHeight="1">
      <c r="B190" s="163"/>
      <c r="C190" s="164"/>
      <c r="D190" s="177" t="s">
        <v>73</v>
      </c>
      <c r="E190" s="178" t="s">
        <v>462</v>
      </c>
      <c r="F190" s="178" t="s">
        <v>463</v>
      </c>
      <c r="G190" s="164"/>
      <c r="H190" s="164"/>
      <c r="I190" s="167"/>
      <c r="J190" s="179">
        <f>BK190</f>
        <v>0</v>
      </c>
      <c r="K190" s="164"/>
      <c r="L190" s="169"/>
      <c r="M190" s="170"/>
      <c r="N190" s="171"/>
      <c r="O190" s="171"/>
      <c r="P190" s="172">
        <f>SUM(P191:P193)</f>
        <v>0</v>
      </c>
      <c r="Q190" s="171"/>
      <c r="R190" s="172">
        <f>SUM(R191:R193)</f>
        <v>0</v>
      </c>
      <c r="S190" s="171"/>
      <c r="T190" s="173">
        <f>SUM(T191:T193)</f>
        <v>0</v>
      </c>
      <c r="AR190" s="174" t="s">
        <v>22</v>
      </c>
      <c r="AT190" s="175" t="s">
        <v>73</v>
      </c>
      <c r="AU190" s="175" t="s">
        <v>22</v>
      </c>
      <c r="AY190" s="174" t="s">
        <v>131</v>
      </c>
      <c r="BK190" s="176">
        <f>SUM(BK191:BK193)</f>
        <v>0</v>
      </c>
    </row>
    <row r="191" spans="2:65" s="1" customFormat="1" ht="28.8" customHeight="1">
      <c r="B191" s="32"/>
      <c r="C191" s="180" t="s">
        <v>321</v>
      </c>
      <c r="D191" s="180" t="s">
        <v>133</v>
      </c>
      <c r="E191" s="181" t="s">
        <v>465</v>
      </c>
      <c r="F191" s="182" t="s">
        <v>466</v>
      </c>
      <c r="G191" s="183" t="s">
        <v>213</v>
      </c>
      <c r="H191" s="184">
        <v>183.634</v>
      </c>
      <c r="I191" s="185"/>
      <c r="J191" s="186">
        <f>ROUND(I191*H191,2)</f>
        <v>0</v>
      </c>
      <c r="K191" s="182" t="s">
        <v>137</v>
      </c>
      <c r="L191" s="52"/>
      <c r="M191" s="187" t="s">
        <v>20</v>
      </c>
      <c r="N191" s="188" t="s">
        <v>45</v>
      </c>
      <c r="O191" s="33"/>
      <c r="P191" s="189">
        <f>O191*H191</f>
        <v>0</v>
      </c>
      <c r="Q191" s="189">
        <v>0</v>
      </c>
      <c r="R191" s="189">
        <f>Q191*H191</f>
        <v>0</v>
      </c>
      <c r="S191" s="189">
        <v>0</v>
      </c>
      <c r="T191" s="190">
        <f>S191*H191</f>
        <v>0</v>
      </c>
      <c r="AR191" s="15" t="s">
        <v>138</v>
      </c>
      <c r="AT191" s="15" t="s">
        <v>133</v>
      </c>
      <c r="AU191" s="15" t="s">
        <v>83</v>
      </c>
      <c r="AY191" s="15" t="s">
        <v>131</v>
      </c>
      <c r="BE191" s="191">
        <f>IF(N191="základní",J191,0)</f>
        <v>0</v>
      </c>
      <c r="BF191" s="191">
        <f>IF(N191="snížená",J191,0)</f>
        <v>0</v>
      </c>
      <c r="BG191" s="191">
        <f>IF(N191="zákl. přenesená",J191,0)</f>
        <v>0</v>
      </c>
      <c r="BH191" s="191">
        <f>IF(N191="sníž. přenesená",J191,0)</f>
        <v>0</v>
      </c>
      <c r="BI191" s="191">
        <f>IF(N191="nulová",J191,0)</f>
        <v>0</v>
      </c>
      <c r="BJ191" s="15" t="s">
        <v>22</v>
      </c>
      <c r="BK191" s="191">
        <f>ROUND(I191*H191,2)</f>
        <v>0</v>
      </c>
      <c r="BL191" s="15" t="s">
        <v>138</v>
      </c>
      <c r="BM191" s="15" t="s">
        <v>665</v>
      </c>
    </row>
    <row r="192" spans="2:47" s="1" customFormat="1" ht="24">
      <c r="B192" s="32"/>
      <c r="C192" s="54"/>
      <c r="D192" s="192" t="s">
        <v>140</v>
      </c>
      <c r="E192" s="54"/>
      <c r="F192" s="193" t="s">
        <v>468</v>
      </c>
      <c r="G192" s="54"/>
      <c r="H192" s="54"/>
      <c r="I192" s="150"/>
      <c r="J192" s="54"/>
      <c r="K192" s="54"/>
      <c r="L192" s="52"/>
      <c r="M192" s="69"/>
      <c r="N192" s="33"/>
      <c r="O192" s="33"/>
      <c r="P192" s="33"/>
      <c r="Q192" s="33"/>
      <c r="R192" s="33"/>
      <c r="S192" s="33"/>
      <c r="T192" s="70"/>
      <c r="AT192" s="15" t="s">
        <v>140</v>
      </c>
      <c r="AU192" s="15" t="s">
        <v>83</v>
      </c>
    </row>
    <row r="193" spans="2:47" s="1" customFormat="1" ht="24">
      <c r="B193" s="32"/>
      <c r="C193" s="54"/>
      <c r="D193" s="192" t="s">
        <v>142</v>
      </c>
      <c r="E193" s="54"/>
      <c r="F193" s="196" t="s">
        <v>469</v>
      </c>
      <c r="G193" s="54"/>
      <c r="H193" s="54"/>
      <c r="I193" s="150"/>
      <c r="J193" s="54"/>
      <c r="K193" s="54"/>
      <c r="L193" s="52"/>
      <c r="M193" s="223"/>
      <c r="N193" s="224"/>
      <c r="O193" s="224"/>
      <c r="P193" s="224"/>
      <c r="Q193" s="224"/>
      <c r="R193" s="224"/>
      <c r="S193" s="224"/>
      <c r="T193" s="225"/>
      <c r="AT193" s="15" t="s">
        <v>142</v>
      </c>
      <c r="AU193" s="15" t="s">
        <v>83</v>
      </c>
    </row>
    <row r="194" spans="2:12" s="1" customFormat="1" ht="6.9" customHeight="1">
      <c r="B194" s="47"/>
      <c r="C194" s="48"/>
      <c r="D194" s="48"/>
      <c r="E194" s="48"/>
      <c r="F194" s="48"/>
      <c r="G194" s="48"/>
      <c r="H194" s="48"/>
      <c r="I194" s="126"/>
      <c r="J194" s="48"/>
      <c r="K194" s="48"/>
      <c r="L194" s="52"/>
    </row>
  </sheetData>
  <sheetProtection password="CC35" sheet="1" objects="1" scenarios="1" formatColumns="0" formatRows="0" sort="0" autoFilter="0"/>
  <autoFilter ref="C83:K83"/>
  <mergeCells count="9">
    <mergeCell ref="E74:H74"/>
    <mergeCell ref="E76:H76"/>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3"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56"/>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02"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13"/>
      <c r="B1" s="273"/>
      <c r="C1" s="273"/>
      <c r="D1" s="272" t="s">
        <v>1</v>
      </c>
      <c r="E1" s="273"/>
      <c r="F1" s="274" t="s">
        <v>769</v>
      </c>
      <c r="G1" s="278" t="s">
        <v>770</v>
      </c>
      <c r="H1" s="278"/>
      <c r="I1" s="279"/>
      <c r="J1" s="274" t="s">
        <v>771</v>
      </c>
      <c r="K1" s="272" t="s">
        <v>94</v>
      </c>
      <c r="L1" s="274" t="s">
        <v>772</v>
      </c>
      <c r="M1" s="274"/>
      <c r="N1" s="274"/>
      <c r="O1" s="274"/>
      <c r="P1" s="274"/>
      <c r="Q1" s="274"/>
      <c r="R1" s="274"/>
      <c r="S1" s="274"/>
      <c r="T1" s="274"/>
      <c r="U1" s="270"/>
      <c r="V1" s="270"/>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row>
    <row r="2" spans="3:46" ht="36.9" customHeight="1">
      <c r="L2" s="228"/>
      <c r="M2" s="228"/>
      <c r="N2" s="228"/>
      <c r="O2" s="228"/>
      <c r="P2" s="228"/>
      <c r="Q2" s="228"/>
      <c r="R2" s="228"/>
      <c r="S2" s="228"/>
      <c r="T2" s="228"/>
      <c r="U2" s="228"/>
      <c r="V2" s="228"/>
      <c r="AT2" s="15" t="s">
        <v>89</v>
      </c>
    </row>
    <row r="3" spans="2:46" ht="6.9" customHeight="1">
      <c r="B3" s="16"/>
      <c r="C3" s="17"/>
      <c r="D3" s="17"/>
      <c r="E3" s="17"/>
      <c r="F3" s="17"/>
      <c r="G3" s="17"/>
      <c r="H3" s="17"/>
      <c r="I3" s="103"/>
      <c r="J3" s="17"/>
      <c r="K3" s="18"/>
      <c r="AT3" s="15" t="s">
        <v>83</v>
      </c>
    </row>
    <row r="4" spans="2:46" ht="36.9" customHeight="1">
      <c r="B4" s="19"/>
      <c r="C4" s="20"/>
      <c r="D4" s="21" t="s">
        <v>95</v>
      </c>
      <c r="E4" s="20"/>
      <c r="F4" s="20"/>
      <c r="G4" s="20"/>
      <c r="H4" s="20"/>
      <c r="I4" s="104"/>
      <c r="J4" s="20"/>
      <c r="K4" s="22"/>
      <c r="M4" s="23" t="s">
        <v>10</v>
      </c>
      <c r="AT4" s="15" t="s">
        <v>4</v>
      </c>
    </row>
    <row r="5" spans="2:11" ht="6.9" customHeight="1">
      <c r="B5" s="19"/>
      <c r="C5" s="20"/>
      <c r="D5" s="20"/>
      <c r="E5" s="20"/>
      <c r="F5" s="20"/>
      <c r="G5" s="20"/>
      <c r="H5" s="20"/>
      <c r="I5" s="104"/>
      <c r="J5" s="20"/>
      <c r="K5" s="22"/>
    </row>
    <row r="6" spans="2:11" ht="13.2">
      <c r="B6" s="19"/>
      <c r="C6" s="20"/>
      <c r="D6" s="28" t="s">
        <v>16</v>
      </c>
      <c r="E6" s="20"/>
      <c r="F6" s="20"/>
      <c r="G6" s="20"/>
      <c r="H6" s="20"/>
      <c r="I6" s="104"/>
      <c r="J6" s="20"/>
      <c r="K6" s="22"/>
    </row>
    <row r="7" spans="2:11" ht="20.4" customHeight="1">
      <c r="B7" s="19"/>
      <c r="C7" s="20"/>
      <c r="D7" s="20"/>
      <c r="E7" s="266" t="str">
        <f>'Rekapitulace stavby'!K6</f>
        <v>MVN Libchavský rybník, rekonstrukce nádrže</v>
      </c>
      <c r="F7" s="232"/>
      <c r="G7" s="232"/>
      <c r="H7" s="232"/>
      <c r="I7" s="104"/>
      <c r="J7" s="20"/>
      <c r="K7" s="22"/>
    </row>
    <row r="8" spans="2:11" s="1" customFormat="1" ht="13.2">
      <c r="B8" s="32"/>
      <c r="C8" s="33"/>
      <c r="D8" s="28" t="s">
        <v>96</v>
      </c>
      <c r="E8" s="33"/>
      <c r="F8" s="33"/>
      <c r="G8" s="33"/>
      <c r="H8" s="33"/>
      <c r="I8" s="105"/>
      <c r="J8" s="33"/>
      <c r="K8" s="36"/>
    </row>
    <row r="9" spans="2:11" s="1" customFormat="1" ht="36.9" customHeight="1">
      <c r="B9" s="32"/>
      <c r="C9" s="33"/>
      <c r="D9" s="33"/>
      <c r="E9" s="267" t="s">
        <v>666</v>
      </c>
      <c r="F9" s="239"/>
      <c r="G9" s="239"/>
      <c r="H9" s="239"/>
      <c r="I9" s="105"/>
      <c r="J9" s="33"/>
      <c r="K9" s="36"/>
    </row>
    <row r="10" spans="2:11" s="1" customFormat="1" ht="12">
      <c r="B10" s="32"/>
      <c r="C10" s="33"/>
      <c r="D10" s="33"/>
      <c r="E10" s="33"/>
      <c r="F10" s="33"/>
      <c r="G10" s="33"/>
      <c r="H10" s="33"/>
      <c r="I10" s="105"/>
      <c r="J10" s="33"/>
      <c r="K10" s="36"/>
    </row>
    <row r="11" spans="2:11" s="1" customFormat="1" ht="14.4" customHeight="1">
      <c r="B11" s="32"/>
      <c r="C11" s="33"/>
      <c r="D11" s="28" t="s">
        <v>19</v>
      </c>
      <c r="E11" s="33"/>
      <c r="F11" s="26" t="s">
        <v>90</v>
      </c>
      <c r="G11" s="33"/>
      <c r="H11" s="33"/>
      <c r="I11" s="106" t="s">
        <v>21</v>
      </c>
      <c r="J11" s="26" t="s">
        <v>20</v>
      </c>
      <c r="K11" s="36"/>
    </row>
    <row r="12" spans="2:11" s="1" customFormat="1" ht="14.4" customHeight="1">
      <c r="B12" s="32"/>
      <c r="C12" s="33"/>
      <c r="D12" s="28" t="s">
        <v>23</v>
      </c>
      <c r="E12" s="33"/>
      <c r="F12" s="26" t="s">
        <v>24</v>
      </c>
      <c r="G12" s="33"/>
      <c r="H12" s="33"/>
      <c r="I12" s="106" t="s">
        <v>25</v>
      </c>
      <c r="J12" s="107" t="str">
        <f>'Rekapitulace stavby'!AN8</f>
        <v>14. 11. 2016</v>
      </c>
      <c r="K12" s="36"/>
    </row>
    <row r="13" spans="2:11" s="1" customFormat="1" ht="10.8" customHeight="1">
      <c r="B13" s="32"/>
      <c r="C13" s="33"/>
      <c r="D13" s="33"/>
      <c r="E13" s="33"/>
      <c r="F13" s="33"/>
      <c r="G13" s="33"/>
      <c r="H13" s="33"/>
      <c r="I13" s="105"/>
      <c r="J13" s="33"/>
      <c r="K13" s="36"/>
    </row>
    <row r="14" spans="2:11" s="1" customFormat="1" ht="14.4" customHeight="1">
      <c r="B14" s="32"/>
      <c r="C14" s="33"/>
      <c r="D14" s="28" t="s">
        <v>29</v>
      </c>
      <c r="E14" s="33"/>
      <c r="F14" s="33"/>
      <c r="G14" s="33"/>
      <c r="H14" s="33"/>
      <c r="I14" s="106" t="s">
        <v>30</v>
      </c>
      <c r="J14" s="26" t="s">
        <v>20</v>
      </c>
      <c r="K14" s="36"/>
    </row>
    <row r="15" spans="2:11" s="1" customFormat="1" ht="18" customHeight="1">
      <c r="B15" s="32"/>
      <c r="C15" s="33"/>
      <c r="D15" s="33"/>
      <c r="E15" s="26" t="s">
        <v>31</v>
      </c>
      <c r="F15" s="33"/>
      <c r="G15" s="33"/>
      <c r="H15" s="33"/>
      <c r="I15" s="106" t="s">
        <v>32</v>
      </c>
      <c r="J15" s="26" t="s">
        <v>20</v>
      </c>
      <c r="K15" s="36"/>
    </row>
    <row r="16" spans="2:11" s="1" customFormat="1" ht="6.9" customHeight="1">
      <c r="B16" s="32"/>
      <c r="C16" s="33"/>
      <c r="D16" s="33"/>
      <c r="E16" s="33"/>
      <c r="F16" s="33"/>
      <c r="G16" s="33"/>
      <c r="H16" s="33"/>
      <c r="I16" s="105"/>
      <c r="J16" s="33"/>
      <c r="K16" s="36"/>
    </row>
    <row r="17" spans="2:11" s="1" customFormat="1" ht="14.4" customHeight="1">
      <c r="B17" s="32"/>
      <c r="C17" s="33"/>
      <c r="D17" s="28" t="s">
        <v>33</v>
      </c>
      <c r="E17" s="33"/>
      <c r="F17" s="33"/>
      <c r="G17" s="33"/>
      <c r="H17" s="33"/>
      <c r="I17" s="106" t="s">
        <v>30</v>
      </c>
      <c r="J17" s="26" t="str">
        <f>IF('Rekapitulace stavby'!AN13="Vyplň údaj","",IF('Rekapitulace stavby'!AN13="","",'Rekapitulace stavby'!AN13))</f>
        <v/>
      </c>
      <c r="K17" s="36"/>
    </row>
    <row r="18" spans="2:11" s="1" customFormat="1" ht="18" customHeight="1">
      <c r="B18" s="32"/>
      <c r="C18" s="33"/>
      <c r="D18" s="33"/>
      <c r="E18" s="26" t="str">
        <f>IF('Rekapitulace stavby'!E14="Vyplň údaj","",IF('Rekapitulace stavby'!E14="","",'Rekapitulace stavby'!E14))</f>
        <v/>
      </c>
      <c r="F18" s="33"/>
      <c r="G18" s="33"/>
      <c r="H18" s="33"/>
      <c r="I18" s="106" t="s">
        <v>32</v>
      </c>
      <c r="J18" s="26" t="str">
        <f>IF('Rekapitulace stavby'!AN14="Vyplň údaj","",IF('Rekapitulace stavby'!AN14="","",'Rekapitulace stavby'!AN14))</f>
        <v/>
      </c>
      <c r="K18" s="36"/>
    </row>
    <row r="19" spans="2:11" s="1" customFormat="1" ht="6.9" customHeight="1">
      <c r="B19" s="32"/>
      <c r="C19" s="33"/>
      <c r="D19" s="33"/>
      <c r="E19" s="33"/>
      <c r="F19" s="33"/>
      <c r="G19" s="33"/>
      <c r="H19" s="33"/>
      <c r="I19" s="105"/>
      <c r="J19" s="33"/>
      <c r="K19" s="36"/>
    </row>
    <row r="20" spans="2:11" s="1" customFormat="1" ht="14.4" customHeight="1">
      <c r="B20" s="32"/>
      <c r="C20" s="33"/>
      <c r="D20" s="28" t="s">
        <v>35</v>
      </c>
      <c r="E20" s="33"/>
      <c r="F20" s="33"/>
      <c r="G20" s="33"/>
      <c r="H20" s="33"/>
      <c r="I20" s="106" t="s">
        <v>30</v>
      </c>
      <c r="J20" s="26" t="s">
        <v>20</v>
      </c>
      <c r="K20" s="36"/>
    </row>
    <row r="21" spans="2:11" s="1" customFormat="1" ht="18" customHeight="1">
      <c r="B21" s="32"/>
      <c r="C21" s="33"/>
      <c r="D21" s="33"/>
      <c r="E21" s="26" t="s">
        <v>36</v>
      </c>
      <c r="F21" s="33"/>
      <c r="G21" s="33"/>
      <c r="H21" s="33"/>
      <c r="I21" s="106" t="s">
        <v>32</v>
      </c>
      <c r="J21" s="26" t="s">
        <v>20</v>
      </c>
      <c r="K21" s="36"/>
    </row>
    <row r="22" spans="2:11" s="1" customFormat="1" ht="6.9" customHeight="1">
      <c r="B22" s="32"/>
      <c r="C22" s="33"/>
      <c r="D22" s="33"/>
      <c r="E22" s="33"/>
      <c r="F22" s="33"/>
      <c r="G22" s="33"/>
      <c r="H22" s="33"/>
      <c r="I22" s="105"/>
      <c r="J22" s="33"/>
      <c r="K22" s="36"/>
    </row>
    <row r="23" spans="2:11" s="1" customFormat="1" ht="14.4" customHeight="1">
      <c r="B23" s="32"/>
      <c r="C23" s="33"/>
      <c r="D23" s="28" t="s">
        <v>38</v>
      </c>
      <c r="E23" s="33"/>
      <c r="F23" s="33"/>
      <c r="G23" s="33"/>
      <c r="H23" s="33"/>
      <c r="I23" s="105"/>
      <c r="J23" s="33"/>
      <c r="K23" s="36"/>
    </row>
    <row r="24" spans="2:11" s="6" customFormat="1" ht="20.4" customHeight="1">
      <c r="B24" s="108"/>
      <c r="C24" s="109"/>
      <c r="D24" s="109"/>
      <c r="E24" s="235" t="s">
        <v>20</v>
      </c>
      <c r="F24" s="268"/>
      <c r="G24" s="268"/>
      <c r="H24" s="268"/>
      <c r="I24" s="110"/>
      <c r="J24" s="109"/>
      <c r="K24" s="111"/>
    </row>
    <row r="25" spans="2:11" s="1" customFormat="1" ht="6.9" customHeight="1">
      <c r="B25" s="32"/>
      <c r="C25" s="33"/>
      <c r="D25" s="33"/>
      <c r="E25" s="33"/>
      <c r="F25" s="33"/>
      <c r="G25" s="33"/>
      <c r="H25" s="33"/>
      <c r="I25" s="105"/>
      <c r="J25" s="33"/>
      <c r="K25" s="36"/>
    </row>
    <row r="26" spans="2:11" s="1" customFormat="1" ht="6.9" customHeight="1">
      <c r="B26" s="32"/>
      <c r="C26" s="33"/>
      <c r="D26" s="77"/>
      <c r="E26" s="77"/>
      <c r="F26" s="77"/>
      <c r="G26" s="77"/>
      <c r="H26" s="77"/>
      <c r="I26" s="112"/>
      <c r="J26" s="77"/>
      <c r="K26" s="113"/>
    </row>
    <row r="27" spans="2:11" s="1" customFormat="1" ht="25.35" customHeight="1">
      <c r="B27" s="32"/>
      <c r="C27" s="33"/>
      <c r="D27" s="114" t="s">
        <v>40</v>
      </c>
      <c r="E27" s="33"/>
      <c r="F27" s="33"/>
      <c r="G27" s="33"/>
      <c r="H27" s="33"/>
      <c r="I27" s="105"/>
      <c r="J27" s="115">
        <f>ROUND(J82,2)</f>
        <v>0</v>
      </c>
      <c r="K27" s="36"/>
    </row>
    <row r="28" spans="2:11" s="1" customFormat="1" ht="6.9" customHeight="1">
      <c r="B28" s="32"/>
      <c r="C28" s="33"/>
      <c r="D28" s="77"/>
      <c r="E28" s="77"/>
      <c r="F28" s="77"/>
      <c r="G28" s="77"/>
      <c r="H28" s="77"/>
      <c r="I28" s="112"/>
      <c r="J28" s="77"/>
      <c r="K28" s="113"/>
    </row>
    <row r="29" spans="2:11" s="1" customFormat="1" ht="14.4" customHeight="1">
      <c r="B29" s="32"/>
      <c r="C29" s="33"/>
      <c r="D29" s="33"/>
      <c r="E29" s="33"/>
      <c r="F29" s="37" t="s">
        <v>42</v>
      </c>
      <c r="G29" s="33"/>
      <c r="H29" s="33"/>
      <c r="I29" s="116" t="s">
        <v>41</v>
      </c>
      <c r="J29" s="37" t="s">
        <v>43</v>
      </c>
      <c r="K29" s="36"/>
    </row>
    <row r="30" spans="2:11" s="1" customFormat="1" ht="14.4" customHeight="1">
      <c r="B30" s="32"/>
      <c r="C30" s="33"/>
      <c r="D30" s="40" t="s">
        <v>44</v>
      </c>
      <c r="E30" s="40" t="s">
        <v>45</v>
      </c>
      <c r="F30" s="117">
        <f>ROUND(SUM(BE82:BE155),2)</f>
        <v>0</v>
      </c>
      <c r="G30" s="33"/>
      <c r="H30" s="33"/>
      <c r="I30" s="118">
        <v>0.21</v>
      </c>
      <c r="J30" s="117">
        <f>ROUND(ROUND((SUM(BE82:BE155)),2)*I30,2)</f>
        <v>0</v>
      </c>
      <c r="K30" s="36"/>
    </row>
    <row r="31" spans="2:11" s="1" customFormat="1" ht="14.4" customHeight="1">
      <c r="B31" s="32"/>
      <c r="C31" s="33"/>
      <c r="D31" s="33"/>
      <c r="E31" s="40" t="s">
        <v>46</v>
      </c>
      <c r="F31" s="117">
        <f>ROUND(SUM(BF82:BF155),2)</f>
        <v>0</v>
      </c>
      <c r="G31" s="33"/>
      <c r="H31" s="33"/>
      <c r="I31" s="118">
        <v>0.15</v>
      </c>
      <c r="J31" s="117">
        <f>ROUND(ROUND((SUM(BF82:BF155)),2)*I31,2)</f>
        <v>0</v>
      </c>
      <c r="K31" s="36"/>
    </row>
    <row r="32" spans="2:11" s="1" customFormat="1" ht="14.4" customHeight="1" hidden="1">
      <c r="B32" s="32"/>
      <c r="C32" s="33"/>
      <c r="D32" s="33"/>
      <c r="E32" s="40" t="s">
        <v>47</v>
      </c>
      <c r="F32" s="117">
        <f>ROUND(SUM(BG82:BG155),2)</f>
        <v>0</v>
      </c>
      <c r="G32" s="33"/>
      <c r="H32" s="33"/>
      <c r="I32" s="118">
        <v>0.21</v>
      </c>
      <c r="J32" s="117">
        <v>0</v>
      </c>
      <c r="K32" s="36"/>
    </row>
    <row r="33" spans="2:11" s="1" customFormat="1" ht="14.4" customHeight="1" hidden="1">
      <c r="B33" s="32"/>
      <c r="C33" s="33"/>
      <c r="D33" s="33"/>
      <c r="E33" s="40" t="s">
        <v>48</v>
      </c>
      <c r="F33" s="117">
        <f>ROUND(SUM(BH82:BH155),2)</f>
        <v>0</v>
      </c>
      <c r="G33" s="33"/>
      <c r="H33" s="33"/>
      <c r="I33" s="118">
        <v>0.15</v>
      </c>
      <c r="J33" s="117">
        <v>0</v>
      </c>
      <c r="K33" s="36"/>
    </row>
    <row r="34" spans="2:11" s="1" customFormat="1" ht="14.4" customHeight="1" hidden="1">
      <c r="B34" s="32"/>
      <c r="C34" s="33"/>
      <c r="D34" s="33"/>
      <c r="E34" s="40" t="s">
        <v>49</v>
      </c>
      <c r="F34" s="117">
        <f>ROUND(SUM(BI82:BI155),2)</f>
        <v>0</v>
      </c>
      <c r="G34" s="33"/>
      <c r="H34" s="33"/>
      <c r="I34" s="118">
        <v>0</v>
      </c>
      <c r="J34" s="117">
        <v>0</v>
      </c>
      <c r="K34" s="36"/>
    </row>
    <row r="35" spans="2:11" s="1" customFormat="1" ht="6.9" customHeight="1">
      <c r="B35" s="32"/>
      <c r="C35" s="33"/>
      <c r="D35" s="33"/>
      <c r="E35" s="33"/>
      <c r="F35" s="33"/>
      <c r="G35" s="33"/>
      <c r="H35" s="33"/>
      <c r="I35" s="105"/>
      <c r="J35" s="33"/>
      <c r="K35" s="36"/>
    </row>
    <row r="36" spans="2:11" s="1" customFormat="1" ht="25.35" customHeight="1">
      <c r="B36" s="32"/>
      <c r="C36" s="119"/>
      <c r="D36" s="120" t="s">
        <v>50</v>
      </c>
      <c r="E36" s="71"/>
      <c r="F36" s="71"/>
      <c r="G36" s="121" t="s">
        <v>51</v>
      </c>
      <c r="H36" s="122" t="s">
        <v>52</v>
      </c>
      <c r="I36" s="123"/>
      <c r="J36" s="124">
        <f>SUM(J27:J34)</f>
        <v>0</v>
      </c>
      <c r="K36" s="125"/>
    </row>
    <row r="37" spans="2:11" s="1" customFormat="1" ht="14.4" customHeight="1">
      <c r="B37" s="47"/>
      <c r="C37" s="48"/>
      <c r="D37" s="48"/>
      <c r="E37" s="48"/>
      <c r="F37" s="48"/>
      <c r="G37" s="48"/>
      <c r="H37" s="48"/>
      <c r="I37" s="126"/>
      <c r="J37" s="48"/>
      <c r="K37" s="49"/>
    </row>
    <row r="41" spans="2:11" s="1" customFormat="1" ht="6.9" customHeight="1">
      <c r="B41" s="127"/>
      <c r="C41" s="128"/>
      <c r="D41" s="128"/>
      <c r="E41" s="128"/>
      <c r="F41" s="128"/>
      <c r="G41" s="128"/>
      <c r="H41" s="128"/>
      <c r="I41" s="129"/>
      <c r="J41" s="128"/>
      <c r="K41" s="130"/>
    </row>
    <row r="42" spans="2:11" s="1" customFormat="1" ht="36.9" customHeight="1">
      <c r="B42" s="32"/>
      <c r="C42" s="21" t="s">
        <v>98</v>
      </c>
      <c r="D42" s="33"/>
      <c r="E42" s="33"/>
      <c r="F42" s="33"/>
      <c r="G42" s="33"/>
      <c r="H42" s="33"/>
      <c r="I42" s="105"/>
      <c r="J42" s="33"/>
      <c r="K42" s="36"/>
    </row>
    <row r="43" spans="2:11" s="1" customFormat="1" ht="6.9" customHeight="1">
      <c r="B43" s="32"/>
      <c r="C43" s="33"/>
      <c r="D43" s="33"/>
      <c r="E43" s="33"/>
      <c r="F43" s="33"/>
      <c r="G43" s="33"/>
      <c r="H43" s="33"/>
      <c r="I43" s="105"/>
      <c r="J43" s="33"/>
      <c r="K43" s="36"/>
    </row>
    <row r="44" spans="2:11" s="1" customFormat="1" ht="14.4" customHeight="1">
      <c r="B44" s="32"/>
      <c r="C44" s="28" t="s">
        <v>16</v>
      </c>
      <c r="D44" s="33"/>
      <c r="E44" s="33"/>
      <c r="F44" s="33"/>
      <c r="G44" s="33"/>
      <c r="H44" s="33"/>
      <c r="I44" s="105"/>
      <c r="J44" s="33"/>
      <c r="K44" s="36"/>
    </row>
    <row r="45" spans="2:11" s="1" customFormat="1" ht="20.4" customHeight="1">
      <c r="B45" s="32"/>
      <c r="C45" s="33"/>
      <c r="D45" s="33"/>
      <c r="E45" s="266" t="str">
        <f>E7</f>
        <v>MVN Libchavský rybník, rekonstrukce nádrže</v>
      </c>
      <c r="F45" s="239"/>
      <c r="G45" s="239"/>
      <c r="H45" s="239"/>
      <c r="I45" s="105"/>
      <c r="J45" s="33"/>
      <c r="K45" s="36"/>
    </row>
    <row r="46" spans="2:11" s="1" customFormat="1" ht="14.4" customHeight="1">
      <c r="B46" s="32"/>
      <c r="C46" s="28" t="s">
        <v>96</v>
      </c>
      <c r="D46" s="33"/>
      <c r="E46" s="33"/>
      <c r="F46" s="33"/>
      <c r="G46" s="33"/>
      <c r="H46" s="33"/>
      <c r="I46" s="105"/>
      <c r="J46" s="33"/>
      <c r="K46" s="36"/>
    </row>
    <row r="47" spans="2:11" s="1" customFormat="1" ht="22.2" customHeight="1">
      <c r="B47" s="32"/>
      <c r="C47" s="33"/>
      <c r="D47" s="33"/>
      <c r="E47" s="267" t="str">
        <f>E9</f>
        <v>SO-03 - Úprava hráze</v>
      </c>
      <c r="F47" s="239"/>
      <c r="G47" s="239"/>
      <c r="H47" s="239"/>
      <c r="I47" s="105"/>
      <c r="J47" s="33"/>
      <c r="K47" s="36"/>
    </row>
    <row r="48" spans="2:11" s="1" customFormat="1" ht="6.9" customHeight="1">
      <c r="B48" s="32"/>
      <c r="C48" s="33"/>
      <c r="D48" s="33"/>
      <c r="E48" s="33"/>
      <c r="F48" s="33"/>
      <c r="G48" s="33"/>
      <c r="H48" s="33"/>
      <c r="I48" s="105"/>
      <c r="J48" s="33"/>
      <c r="K48" s="36"/>
    </row>
    <row r="49" spans="2:11" s="1" customFormat="1" ht="18" customHeight="1">
      <c r="B49" s="32"/>
      <c r="C49" s="28" t="s">
        <v>23</v>
      </c>
      <c r="D49" s="33"/>
      <c r="E49" s="33"/>
      <c r="F49" s="26" t="str">
        <f>F12</f>
        <v xml:space="preserve"> </v>
      </c>
      <c r="G49" s="33"/>
      <c r="H49" s="33"/>
      <c r="I49" s="106" t="s">
        <v>25</v>
      </c>
      <c r="J49" s="107" t="str">
        <f>IF(J12="","",J12)</f>
        <v>14. 11. 2016</v>
      </c>
      <c r="K49" s="36"/>
    </row>
    <row r="50" spans="2:11" s="1" customFormat="1" ht="6.9" customHeight="1">
      <c r="B50" s="32"/>
      <c r="C50" s="33"/>
      <c r="D50" s="33"/>
      <c r="E50" s="33"/>
      <c r="F50" s="33"/>
      <c r="G50" s="33"/>
      <c r="H50" s="33"/>
      <c r="I50" s="105"/>
      <c r="J50" s="33"/>
      <c r="K50" s="36"/>
    </row>
    <row r="51" spans="2:11" s="1" customFormat="1" ht="13.2">
      <c r="B51" s="32"/>
      <c r="C51" s="28" t="s">
        <v>29</v>
      </c>
      <c r="D51" s="33"/>
      <c r="E51" s="33"/>
      <c r="F51" s="26" t="str">
        <f>E15</f>
        <v>Povodí Labe, státní podnik, Hradec Králové</v>
      </c>
      <c r="G51" s="33"/>
      <c r="H51" s="33"/>
      <c r="I51" s="106" t="s">
        <v>35</v>
      </c>
      <c r="J51" s="26" t="str">
        <f>E21</f>
        <v>Agroprojekce Litomyšl, s.r.o.</v>
      </c>
      <c r="K51" s="36"/>
    </row>
    <row r="52" spans="2:11" s="1" customFormat="1" ht="14.4" customHeight="1">
      <c r="B52" s="32"/>
      <c r="C52" s="28" t="s">
        <v>33</v>
      </c>
      <c r="D52" s="33"/>
      <c r="E52" s="33"/>
      <c r="F52" s="26" t="str">
        <f>IF(E18="","",E18)</f>
        <v/>
      </c>
      <c r="G52" s="33"/>
      <c r="H52" s="33"/>
      <c r="I52" s="105"/>
      <c r="J52" s="33"/>
      <c r="K52" s="36"/>
    </row>
    <row r="53" spans="2:11" s="1" customFormat="1" ht="10.35" customHeight="1">
      <c r="B53" s="32"/>
      <c r="C53" s="33"/>
      <c r="D53" s="33"/>
      <c r="E53" s="33"/>
      <c r="F53" s="33"/>
      <c r="G53" s="33"/>
      <c r="H53" s="33"/>
      <c r="I53" s="105"/>
      <c r="J53" s="33"/>
      <c r="K53" s="36"/>
    </row>
    <row r="54" spans="2:11" s="1" customFormat="1" ht="29.25" customHeight="1">
      <c r="B54" s="32"/>
      <c r="C54" s="131" t="s">
        <v>99</v>
      </c>
      <c r="D54" s="119"/>
      <c r="E54" s="119"/>
      <c r="F54" s="119"/>
      <c r="G54" s="119"/>
      <c r="H54" s="119"/>
      <c r="I54" s="132"/>
      <c r="J54" s="133" t="s">
        <v>100</v>
      </c>
      <c r="K54" s="134"/>
    </row>
    <row r="55" spans="2:11" s="1" customFormat="1" ht="10.35" customHeight="1">
      <c r="B55" s="32"/>
      <c r="C55" s="33"/>
      <c r="D55" s="33"/>
      <c r="E55" s="33"/>
      <c r="F55" s="33"/>
      <c r="G55" s="33"/>
      <c r="H55" s="33"/>
      <c r="I55" s="105"/>
      <c r="J55" s="33"/>
      <c r="K55" s="36"/>
    </row>
    <row r="56" spans="2:47" s="1" customFormat="1" ht="29.25" customHeight="1">
      <c r="B56" s="32"/>
      <c r="C56" s="135" t="s">
        <v>101</v>
      </c>
      <c r="D56" s="33"/>
      <c r="E56" s="33"/>
      <c r="F56" s="33"/>
      <c r="G56" s="33"/>
      <c r="H56" s="33"/>
      <c r="I56" s="105"/>
      <c r="J56" s="115">
        <f>J82</f>
        <v>0</v>
      </c>
      <c r="K56" s="36"/>
      <c r="AU56" s="15" t="s">
        <v>102</v>
      </c>
    </row>
    <row r="57" spans="2:11" s="7" customFormat="1" ht="24.9" customHeight="1">
      <c r="B57" s="136"/>
      <c r="C57" s="137"/>
      <c r="D57" s="138" t="s">
        <v>103</v>
      </c>
      <c r="E57" s="139"/>
      <c r="F57" s="139"/>
      <c r="G57" s="139"/>
      <c r="H57" s="139"/>
      <c r="I57" s="140"/>
      <c r="J57" s="141">
        <f>J83</f>
        <v>0</v>
      </c>
      <c r="K57" s="142"/>
    </row>
    <row r="58" spans="2:11" s="8" customFormat="1" ht="19.95" customHeight="1">
      <c r="B58" s="143"/>
      <c r="C58" s="144"/>
      <c r="D58" s="145" t="s">
        <v>104</v>
      </c>
      <c r="E58" s="146"/>
      <c r="F58" s="146"/>
      <c r="G58" s="146"/>
      <c r="H58" s="146"/>
      <c r="I58" s="147"/>
      <c r="J58" s="148">
        <f>J84</f>
        <v>0</v>
      </c>
      <c r="K58" s="149"/>
    </row>
    <row r="59" spans="2:11" s="8" customFormat="1" ht="19.95" customHeight="1">
      <c r="B59" s="143"/>
      <c r="C59" s="144"/>
      <c r="D59" s="145" t="s">
        <v>107</v>
      </c>
      <c r="E59" s="146"/>
      <c r="F59" s="146"/>
      <c r="G59" s="146"/>
      <c r="H59" s="146"/>
      <c r="I59" s="147"/>
      <c r="J59" s="148">
        <f>J121</f>
        <v>0</v>
      </c>
      <c r="K59" s="149"/>
    </row>
    <row r="60" spans="2:11" s="8" customFormat="1" ht="19.95" customHeight="1">
      <c r="B60" s="143"/>
      <c r="C60" s="144"/>
      <c r="D60" s="145" t="s">
        <v>109</v>
      </c>
      <c r="E60" s="146"/>
      <c r="F60" s="146"/>
      <c r="G60" s="146"/>
      <c r="H60" s="146"/>
      <c r="I60" s="147"/>
      <c r="J60" s="148">
        <f>J127</f>
        <v>0</v>
      </c>
      <c r="K60" s="149"/>
    </row>
    <row r="61" spans="2:11" s="8" customFormat="1" ht="19.95" customHeight="1">
      <c r="B61" s="143"/>
      <c r="C61" s="144"/>
      <c r="D61" s="145" t="s">
        <v>110</v>
      </c>
      <c r="E61" s="146"/>
      <c r="F61" s="146"/>
      <c r="G61" s="146"/>
      <c r="H61" s="146"/>
      <c r="I61" s="147"/>
      <c r="J61" s="148">
        <f>J136</f>
        <v>0</v>
      </c>
      <c r="K61" s="149"/>
    </row>
    <row r="62" spans="2:11" s="8" customFormat="1" ht="19.95" customHeight="1">
      <c r="B62" s="143"/>
      <c r="C62" s="144"/>
      <c r="D62" s="145" t="s">
        <v>111</v>
      </c>
      <c r="E62" s="146"/>
      <c r="F62" s="146"/>
      <c r="G62" s="146"/>
      <c r="H62" s="146"/>
      <c r="I62" s="147"/>
      <c r="J62" s="148">
        <f>J152</f>
        <v>0</v>
      </c>
      <c r="K62" s="149"/>
    </row>
    <row r="63" spans="2:11" s="1" customFormat="1" ht="21.75" customHeight="1">
      <c r="B63" s="32"/>
      <c r="C63" s="33"/>
      <c r="D63" s="33"/>
      <c r="E63" s="33"/>
      <c r="F63" s="33"/>
      <c r="G63" s="33"/>
      <c r="H63" s="33"/>
      <c r="I63" s="105"/>
      <c r="J63" s="33"/>
      <c r="K63" s="36"/>
    </row>
    <row r="64" spans="2:11" s="1" customFormat="1" ht="6.9" customHeight="1">
      <c r="B64" s="47"/>
      <c r="C64" s="48"/>
      <c r="D64" s="48"/>
      <c r="E64" s="48"/>
      <c r="F64" s="48"/>
      <c r="G64" s="48"/>
      <c r="H64" s="48"/>
      <c r="I64" s="126"/>
      <c r="J64" s="48"/>
      <c r="K64" s="49"/>
    </row>
    <row r="68" spans="2:12" s="1" customFormat="1" ht="6.9" customHeight="1">
      <c r="B68" s="50"/>
      <c r="C68" s="51"/>
      <c r="D68" s="51"/>
      <c r="E68" s="51"/>
      <c r="F68" s="51"/>
      <c r="G68" s="51"/>
      <c r="H68" s="51"/>
      <c r="I68" s="129"/>
      <c r="J68" s="51"/>
      <c r="K68" s="51"/>
      <c r="L68" s="52"/>
    </row>
    <row r="69" spans="2:12" s="1" customFormat="1" ht="36.9" customHeight="1">
      <c r="B69" s="32"/>
      <c r="C69" s="53" t="s">
        <v>115</v>
      </c>
      <c r="D69" s="54"/>
      <c r="E69" s="54"/>
      <c r="F69" s="54"/>
      <c r="G69" s="54"/>
      <c r="H69" s="54"/>
      <c r="I69" s="150"/>
      <c r="J69" s="54"/>
      <c r="K69" s="54"/>
      <c r="L69" s="52"/>
    </row>
    <row r="70" spans="2:12" s="1" customFormat="1" ht="6.9" customHeight="1">
      <c r="B70" s="32"/>
      <c r="C70" s="54"/>
      <c r="D70" s="54"/>
      <c r="E70" s="54"/>
      <c r="F70" s="54"/>
      <c r="G70" s="54"/>
      <c r="H70" s="54"/>
      <c r="I70" s="150"/>
      <c r="J70" s="54"/>
      <c r="K70" s="54"/>
      <c r="L70" s="52"/>
    </row>
    <row r="71" spans="2:12" s="1" customFormat="1" ht="14.4" customHeight="1">
      <c r="B71" s="32"/>
      <c r="C71" s="56" t="s">
        <v>16</v>
      </c>
      <c r="D71" s="54"/>
      <c r="E71" s="54"/>
      <c r="F71" s="54"/>
      <c r="G71" s="54"/>
      <c r="H71" s="54"/>
      <c r="I71" s="150"/>
      <c r="J71" s="54"/>
      <c r="K71" s="54"/>
      <c r="L71" s="52"/>
    </row>
    <row r="72" spans="2:12" s="1" customFormat="1" ht="20.4" customHeight="1">
      <c r="B72" s="32"/>
      <c r="C72" s="54"/>
      <c r="D72" s="54"/>
      <c r="E72" s="269" t="str">
        <f>E7</f>
        <v>MVN Libchavský rybník, rekonstrukce nádrže</v>
      </c>
      <c r="F72" s="250"/>
      <c r="G72" s="250"/>
      <c r="H72" s="250"/>
      <c r="I72" s="150"/>
      <c r="J72" s="54"/>
      <c r="K72" s="54"/>
      <c r="L72" s="52"/>
    </row>
    <row r="73" spans="2:12" s="1" customFormat="1" ht="14.4" customHeight="1">
      <c r="B73" s="32"/>
      <c r="C73" s="56" t="s">
        <v>96</v>
      </c>
      <c r="D73" s="54"/>
      <c r="E73" s="54"/>
      <c r="F73" s="54"/>
      <c r="G73" s="54"/>
      <c r="H73" s="54"/>
      <c r="I73" s="150"/>
      <c r="J73" s="54"/>
      <c r="K73" s="54"/>
      <c r="L73" s="52"/>
    </row>
    <row r="74" spans="2:12" s="1" customFormat="1" ht="22.2" customHeight="1">
      <c r="B74" s="32"/>
      <c r="C74" s="54"/>
      <c r="D74" s="54"/>
      <c r="E74" s="247" t="str">
        <f>E9</f>
        <v>SO-03 - Úprava hráze</v>
      </c>
      <c r="F74" s="250"/>
      <c r="G74" s="250"/>
      <c r="H74" s="250"/>
      <c r="I74" s="150"/>
      <c r="J74" s="54"/>
      <c r="K74" s="54"/>
      <c r="L74" s="52"/>
    </row>
    <row r="75" spans="2:12" s="1" customFormat="1" ht="6.9" customHeight="1">
      <c r="B75" s="32"/>
      <c r="C75" s="54"/>
      <c r="D75" s="54"/>
      <c r="E75" s="54"/>
      <c r="F75" s="54"/>
      <c r="G75" s="54"/>
      <c r="H75" s="54"/>
      <c r="I75" s="150"/>
      <c r="J75" s="54"/>
      <c r="K75" s="54"/>
      <c r="L75" s="52"/>
    </row>
    <row r="76" spans="2:12" s="1" customFormat="1" ht="18" customHeight="1">
      <c r="B76" s="32"/>
      <c r="C76" s="56" t="s">
        <v>23</v>
      </c>
      <c r="D76" s="54"/>
      <c r="E76" s="54"/>
      <c r="F76" s="151" t="str">
        <f>F12</f>
        <v xml:space="preserve"> </v>
      </c>
      <c r="G76" s="54"/>
      <c r="H76" s="54"/>
      <c r="I76" s="152" t="s">
        <v>25</v>
      </c>
      <c r="J76" s="64" t="str">
        <f>IF(J12="","",J12)</f>
        <v>14. 11. 2016</v>
      </c>
      <c r="K76" s="54"/>
      <c r="L76" s="52"/>
    </row>
    <row r="77" spans="2:12" s="1" customFormat="1" ht="6.9" customHeight="1">
      <c r="B77" s="32"/>
      <c r="C77" s="54"/>
      <c r="D77" s="54"/>
      <c r="E77" s="54"/>
      <c r="F77" s="54"/>
      <c r="G77" s="54"/>
      <c r="H77" s="54"/>
      <c r="I77" s="150"/>
      <c r="J77" s="54"/>
      <c r="K77" s="54"/>
      <c r="L77" s="52"/>
    </row>
    <row r="78" spans="2:12" s="1" customFormat="1" ht="13.2">
      <c r="B78" s="32"/>
      <c r="C78" s="56" t="s">
        <v>29</v>
      </c>
      <c r="D78" s="54"/>
      <c r="E78" s="54"/>
      <c r="F78" s="151" t="str">
        <f>E15</f>
        <v>Povodí Labe, státní podnik, Hradec Králové</v>
      </c>
      <c r="G78" s="54"/>
      <c r="H78" s="54"/>
      <c r="I78" s="152" t="s">
        <v>35</v>
      </c>
      <c r="J78" s="151" t="str">
        <f>E21</f>
        <v>Agroprojekce Litomyšl, s.r.o.</v>
      </c>
      <c r="K78" s="54"/>
      <c r="L78" s="52"/>
    </row>
    <row r="79" spans="2:12" s="1" customFormat="1" ht="14.4" customHeight="1">
      <c r="B79" s="32"/>
      <c r="C79" s="56" t="s">
        <v>33</v>
      </c>
      <c r="D79" s="54"/>
      <c r="E79" s="54"/>
      <c r="F79" s="151" t="str">
        <f>IF(E18="","",E18)</f>
        <v/>
      </c>
      <c r="G79" s="54"/>
      <c r="H79" s="54"/>
      <c r="I79" s="150"/>
      <c r="J79" s="54"/>
      <c r="K79" s="54"/>
      <c r="L79" s="52"/>
    </row>
    <row r="80" spans="2:12" s="1" customFormat="1" ht="10.35" customHeight="1">
      <c r="B80" s="32"/>
      <c r="C80" s="54"/>
      <c r="D80" s="54"/>
      <c r="E80" s="54"/>
      <c r="F80" s="54"/>
      <c r="G80" s="54"/>
      <c r="H80" s="54"/>
      <c r="I80" s="150"/>
      <c r="J80" s="54"/>
      <c r="K80" s="54"/>
      <c r="L80" s="52"/>
    </row>
    <row r="81" spans="2:20" s="9" customFormat="1" ht="29.25" customHeight="1">
      <c r="B81" s="153"/>
      <c r="C81" s="154" t="s">
        <v>116</v>
      </c>
      <c r="D81" s="155" t="s">
        <v>59</v>
      </c>
      <c r="E81" s="155" t="s">
        <v>55</v>
      </c>
      <c r="F81" s="155" t="s">
        <v>117</v>
      </c>
      <c r="G81" s="155" t="s">
        <v>118</v>
      </c>
      <c r="H81" s="155" t="s">
        <v>119</v>
      </c>
      <c r="I81" s="156" t="s">
        <v>120</v>
      </c>
      <c r="J81" s="155" t="s">
        <v>100</v>
      </c>
      <c r="K81" s="157" t="s">
        <v>121</v>
      </c>
      <c r="L81" s="158"/>
      <c r="M81" s="73" t="s">
        <v>122</v>
      </c>
      <c r="N81" s="74" t="s">
        <v>44</v>
      </c>
      <c r="O81" s="74" t="s">
        <v>123</v>
      </c>
      <c r="P81" s="74" t="s">
        <v>124</v>
      </c>
      <c r="Q81" s="74" t="s">
        <v>125</v>
      </c>
      <c r="R81" s="74" t="s">
        <v>126</v>
      </c>
      <c r="S81" s="74" t="s">
        <v>127</v>
      </c>
      <c r="T81" s="75" t="s">
        <v>128</v>
      </c>
    </row>
    <row r="82" spans="2:63" s="1" customFormat="1" ht="29.25" customHeight="1">
      <c r="B82" s="32"/>
      <c r="C82" s="79" t="s">
        <v>101</v>
      </c>
      <c r="D82" s="54"/>
      <c r="E82" s="54"/>
      <c r="F82" s="54"/>
      <c r="G82" s="54"/>
      <c r="H82" s="54"/>
      <c r="I82" s="150"/>
      <c r="J82" s="159">
        <f>BK82</f>
        <v>0</v>
      </c>
      <c r="K82" s="54"/>
      <c r="L82" s="52"/>
      <c r="M82" s="76"/>
      <c r="N82" s="77"/>
      <c r="O82" s="77"/>
      <c r="P82" s="160">
        <f>P83</f>
        <v>0</v>
      </c>
      <c r="Q82" s="77"/>
      <c r="R82" s="160">
        <f>R83</f>
        <v>856.692615</v>
      </c>
      <c r="S82" s="77"/>
      <c r="T82" s="161">
        <f>T83</f>
        <v>126.1165</v>
      </c>
      <c r="AT82" s="15" t="s">
        <v>73</v>
      </c>
      <c r="AU82" s="15" t="s">
        <v>102</v>
      </c>
      <c r="BK82" s="162">
        <f>BK83</f>
        <v>0</v>
      </c>
    </row>
    <row r="83" spans="2:63" s="10" customFormat="1" ht="37.35" customHeight="1">
      <c r="B83" s="163"/>
      <c r="C83" s="164"/>
      <c r="D83" s="165" t="s">
        <v>73</v>
      </c>
      <c r="E83" s="166" t="s">
        <v>129</v>
      </c>
      <c r="F83" s="166" t="s">
        <v>130</v>
      </c>
      <c r="G83" s="164"/>
      <c r="H83" s="164"/>
      <c r="I83" s="167"/>
      <c r="J83" s="168">
        <f>BK83</f>
        <v>0</v>
      </c>
      <c r="K83" s="164"/>
      <c r="L83" s="169"/>
      <c r="M83" s="170"/>
      <c r="N83" s="171"/>
      <c r="O83" s="171"/>
      <c r="P83" s="172">
        <f>P84+P121+P127+P136+P152</f>
        <v>0</v>
      </c>
      <c r="Q83" s="171"/>
      <c r="R83" s="172">
        <f>R84+R121+R127+R136+R152</f>
        <v>856.692615</v>
      </c>
      <c r="S83" s="171"/>
      <c r="T83" s="173">
        <f>T84+T121+T127+T136+T152</f>
        <v>126.1165</v>
      </c>
      <c r="AR83" s="174" t="s">
        <v>22</v>
      </c>
      <c r="AT83" s="175" t="s">
        <v>73</v>
      </c>
      <c r="AU83" s="175" t="s">
        <v>74</v>
      </c>
      <c r="AY83" s="174" t="s">
        <v>131</v>
      </c>
      <c r="BK83" s="176">
        <f>BK84+BK121+BK127+BK136+BK152</f>
        <v>0</v>
      </c>
    </row>
    <row r="84" spans="2:63" s="10" customFormat="1" ht="19.95" customHeight="1">
      <c r="B84" s="163"/>
      <c r="C84" s="164"/>
      <c r="D84" s="177" t="s">
        <v>73</v>
      </c>
      <c r="E84" s="178" t="s">
        <v>22</v>
      </c>
      <c r="F84" s="178" t="s">
        <v>132</v>
      </c>
      <c r="G84" s="164"/>
      <c r="H84" s="164"/>
      <c r="I84" s="167"/>
      <c r="J84" s="179">
        <f>BK84</f>
        <v>0</v>
      </c>
      <c r="K84" s="164"/>
      <c r="L84" s="169"/>
      <c r="M84" s="170"/>
      <c r="N84" s="171"/>
      <c r="O84" s="171"/>
      <c r="P84" s="172">
        <f>SUM(P85:P120)</f>
        <v>0</v>
      </c>
      <c r="Q84" s="171"/>
      <c r="R84" s="172">
        <f>SUM(R85:R120)</f>
        <v>0</v>
      </c>
      <c r="S84" s="171"/>
      <c r="T84" s="173">
        <f>SUM(T85:T120)</f>
        <v>0</v>
      </c>
      <c r="AR84" s="174" t="s">
        <v>22</v>
      </c>
      <c r="AT84" s="175" t="s">
        <v>73</v>
      </c>
      <c r="AU84" s="175" t="s">
        <v>22</v>
      </c>
      <c r="AY84" s="174" t="s">
        <v>131</v>
      </c>
      <c r="BK84" s="176">
        <f>SUM(BK85:BK120)</f>
        <v>0</v>
      </c>
    </row>
    <row r="85" spans="2:65" s="1" customFormat="1" ht="20.4" customHeight="1">
      <c r="B85" s="32"/>
      <c r="C85" s="180" t="s">
        <v>22</v>
      </c>
      <c r="D85" s="180" t="s">
        <v>133</v>
      </c>
      <c r="E85" s="181" t="s">
        <v>667</v>
      </c>
      <c r="F85" s="182" t="s">
        <v>668</v>
      </c>
      <c r="G85" s="183" t="s">
        <v>153</v>
      </c>
      <c r="H85" s="184">
        <v>203.6</v>
      </c>
      <c r="I85" s="185"/>
      <c r="J85" s="186">
        <f>ROUND(I85*H85,2)</f>
        <v>0</v>
      </c>
      <c r="K85" s="182" t="s">
        <v>137</v>
      </c>
      <c r="L85" s="52"/>
      <c r="M85" s="187" t="s">
        <v>20</v>
      </c>
      <c r="N85" s="188" t="s">
        <v>45</v>
      </c>
      <c r="O85" s="33"/>
      <c r="P85" s="189">
        <f>O85*H85</f>
        <v>0</v>
      </c>
      <c r="Q85" s="189">
        <v>0</v>
      </c>
      <c r="R85" s="189">
        <f>Q85*H85</f>
        <v>0</v>
      </c>
      <c r="S85" s="189">
        <v>0</v>
      </c>
      <c r="T85" s="190">
        <f>S85*H85</f>
        <v>0</v>
      </c>
      <c r="AR85" s="15" t="s">
        <v>138</v>
      </c>
      <c r="AT85" s="15" t="s">
        <v>133</v>
      </c>
      <c r="AU85" s="15" t="s">
        <v>83</v>
      </c>
      <c r="AY85" s="15" t="s">
        <v>131</v>
      </c>
      <c r="BE85" s="191">
        <f>IF(N85="základní",J85,0)</f>
        <v>0</v>
      </c>
      <c r="BF85" s="191">
        <f>IF(N85="snížená",J85,0)</f>
        <v>0</v>
      </c>
      <c r="BG85" s="191">
        <f>IF(N85="zákl. přenesená",J85,0)</f>
        <v>0</v>
      </c>
      <c r="BH85" s="191">
        <f>IF(N85="sníž. přenesená",J85,0)</f>
        <v>0</v>
      </c>
      <c r="BI85" s="191">
        <f>IF(N85="nulová",J85,0)</f>
        <v>0</v>
      </c>
      <c r="BJ85" s="15" t="s">
        <v>22</v>
      </c>
      <c r="BK85" s="191">
        <f>ROUND(I85*H85,2)</f>
        <v>0</v>
      </c>
      <c r="BL85" s="15" t="s">
        <v>138</v>
      </c>
      <c r="BM85" s="15" t="s">
        <v>669</v>
      </c>
    </row>
    <row r="86" spans="2:47" s="1" customFormat="1" ht="36">
      <c r="B86" s="32"/>
      <c r="C86" s="54"/>
      <c r="D86" s="192" t="s">
        <v>140</v>
      </c>
      <c r="E86" s="54"/>
      <c r="F86" s="193" t="s">
        <v>670</v>
      </c>
      <c r="G86" s="54"/>
      <c r="H86" s="54"/>
      <c r="I86" s="150"/>
      <c r="J86" s="54"/>
      <c r="K86" s="54"/>
      <c r="L86" s="52"/>
      <c r="M86" s="69"/>
      <c r="N86" s="33"/>
      <c r="O86" s="33"/>
      <c r="P86" s="33"/>
      <c r="Q86" s="33"/>
      <c r="R86" s="33"/>
      <c r="S86" s="33"/>
      <c r="T86" s="70"/>
      <c r="AT86" s="15" t="s">
        <v>140</v>
      </c>
      <c r="AU86" s="15" t="s">
        <v>83</v>
      </c>
    </row>
    <row r="87" spans="2:47" s="1" customFormat="1" ht="108">
      <c r="B87" s="32"/>
      <c r="C87" s="54"/>
      <c r="D87" s="192" t="s">
        <v>142</v>
      </c>
      <c r="E87" s="54"/>
      <c r="F87" s="196" t="s">
        <v>156</v>
      </c>
      <c r="G87" s="54"/>
      <c r="H87" s="54"/>
      <c r="I87" s="150"/>
      <c r="J87" s="54"/>
      <c r="K87" s="54"/>
      <c r="L87" s="52"/>
      <c r="M87" s="69"/>
      <c r="N87" s="33"/>
      <c r="O87" s="33"/>
      <c r="P87" s="33"/>
      <c r="Q87" s="33"/>
      <c r="R87" s="33"/>
      <c r="S87" s="33"/>
      <c r="T87" s="70"/>
      <c r="AT87" s="15" t="s">
        <v>142</v>
      </c>
      <c r="AU87" s="15" t="s">
        <v>83</v>
      </c>
    </row>
    <row r="88" spans="2:51" s="11" customFormat="1" ht="12">
      <c r="B88" s="197"/>
      <c r="C88" s="198"/>
      <c r="D88" s="192" t="s">
        <v>157</v>
      </c>
      <c r="E88" s="208" t="s">
        <v>20</v>
      </c>
      <c r="F88" s="209" t="s">
        <v>671</v>
      </c>
      <c r="G88" s="198"/>
      <c r="H88" s="210">
        <v>260</v>
      </c>
      <c r="I88" s="202"/>
      <c r="J88" s="198"/>
      <c r="K88" s="198"/>
      <c r="L88" s="203"/>
      <c r="M88" s="204"/>
      <c r="N88" s="205"/>
      <c r="O88" s="205"/>
      <c r="P88" s="205"/>
      <c r="Q88" s="205"/>
      <c r="R88" s="205"/>
      <c r="S88" s="205"/>
      <c r="T88" s="206"/>
      <c r="AT88" s="207" t="s">
        <v>157</v>
      </c>
      <c r="AU88" s="207" t="s">
        <v>83</v>
      </c>
      <c r="AV88" s="11" t="s">
        <v>83</v>
      </c>
      <c r="AW88" s="11" t="s">
        <v>37</v>
      </c>
      <c r="AX88" s="11" t="s">
        <v>74</v>
      </c>
      <c r="AY88" s="207" t="s">
        <v>131</v>
      </c>
    </row>
    <row r="89" spans="2:51" s="11" customFormat="1" ht="12">
      <c r="B89" s="197"/>
      <c r="C89" s="198"/>
      <c r="D89" s="194" t="s">
        <v>157</v>
      </c>
      <c r="E89" s="199" t="s">
        <v>20</v>
      </c>
      <c r="F89" s="200" t="s">
        <v>672</v>
      </c>
      <c r="G89" s="198"/>
      <c r="H89" s="201">
        <v>-56.4</v>
      </c>
      <c r="I89" s="202"/>
      <c r="J89" s="198"/>
      <c r="K89" s="198"/>
      <c r="L89" s="203"/>
      <c r="M89" s="204"/>
      <c r="N89" s="205"/>
      <c r="O89" s="205"/>
      <c r="P89" s="205"/>
      <c r="Q89" s="205"/>
      <c r="R89" s="205"/>
      <c r="S89" s="205"/>
      <c r="T89" s="206"/>
      <c r="AT89" s="207" t="s">
        <v>157</v>
      </c>
      <c r="AU89" s="207" t="s">
        <v>83</v>
      </c>
      <c r="AV89" s="11" t="s">
        <v>83</v>
      </c>
      <c r="AW89" s="11" t="s">
        <v>37</v>
      </c>
      <c r="AX89" s="11" t="s">
        <v>74</v>
      </c>
      <c r="AY89" s="207" t="s">
        <v>131</v>
      </c>
    </row>
    <row r="90" spans="2:65" s="1" customFormat="1" ht="20.4" customHeight="1">
      <c r="B90" s="32"/>
      <c r="C90" s="180" t="s">
        <v>83</v>
      </c>
      <c r="D90" s="180" t="s">
        <v>133</v>
      </c>
      <c r="E90" s="181" t="s">
        <v>173</v>
      </c>
      <c r="F90" s="182" t="s">
        <v>174</v>
      </c>
      <c r="G90" s="183" t="s">
        <v>153</v>
      </c>
      <c r="H90" s="184">
        <v>56.4</v>
      </c>
      <c r="I90" s="185"/>
      <c r="J90" s="186">
        <f>ROUND(I90*H90,2)</f>
        <v>0</v>
      </c>
      <c r="K90" s="182" t="s">
        <v>137</v>
      </c>
      <c r="L90" s="52"/>
      <c r="M90" s="187" t="s">
        <v>20</v>
      </c>
      <c r="N90" s="188" t="s">
        <v>45</v>
      </c>
      <c r="O90" s="33"/>
      <c r="P90" s="189">
        <f>O90*H90</f>
        <v>0</v>
      </c>
      <c r="Q90" s="189">
        <v>0</v>
      </c>
      <c r="R90" s="189">
        <f>Q90*H90</f>
        <v>0</v>
      </c>
      <c r="S90" s="189">
        <v>0</v>
      </c>
      <c r="T90" s="190">
        <f>S90*H90</f>
        <v>0</v>
      </c>
      <c r="AR90" s="15" t="s">
        <v>138</v>
      </c>
      <c r="AT90" s="15" t="s">
        <v>133</v>
      </c>
      <c r="AU90" s="15" t="s">
        <v>83</v>
      </c>
      <c r="AY90" s="15" t="s">
        <v>131</v>
      </c>
      <c r="BE90" s="191">
        <f>IF(N90="základní",J90,0)</f>
        <v>0</v>
      </c>
      <c r="BF90" s="191">
        <f>IF(N90="snížená",J90,0)</f>
        <v>0</v>
      </c>
      <c r="BG90" s="191">
        <f>IF(N90="zákl. přenesená",J90,0)</f>
        <v>0</v>
      </c>
      <c r="BH90" s="191">
        <f>IF(N90="sníž. přenesená",J90,0)</f>
        <v>0</v>
      </c>
      <c r="BI90" s="191">
        <f>IF(N90="nulová",J90,0)</f>
        <v>0</v>
      </c>
      <c r="BJ90" s="15" t="s">
        <v>22</v>
      </c>
      <c r="BK90" s="191">
        <f>ROUND(I90*H90,2)</f>
        <v>0</v>
      </c>
      <c r="BL90" s="15" t="s">
        <v>138</v>
      </c>
      <c r="BM90" s="15" t="s">
        <v>673</v>
      </c>
    </row>
    <row r="91" spans="2:47" s="1" customFormat="1" ht="24">
      <c r="B91" s="32"/>
      <c r="C91" s="54"/>
      <c r="D91" s="192" t="s">
        <v>140</v>
      </c>
      <c r="E91" s="54"/>
      <c r="F91" s="193" t="s">
        <v>176</v>
      </c>
      <c r="G91" s="54"/>
      <c r="H91" s="54"/>
      <c r="I91" s="150"/>
      <c r="J91" s="54"/>
      <c r="K91" s="54"/>
      <c r="L91" s="52"/>
      <c r="M91" s="69"/>
      <c r="N91" s="33"/>
      <c r="O91" s="33"/>
      <c r="P91" s="33"/>
      <c r="Q91" s="33"/>
      <c r="R91" s="33"/>
      <c r="S91" s="33"/>
      <c r="T91" s="70"/>
      <c r="AT91" s="15" t="s">
        <v>140</v>
      </c>
      <c r="AU91" s="15" t="s">
        <v>83</v>
      </c>
    </row>
    <row r="92" spans="2:47" s="1" customFormat="1" ht="192">
      <c r="B92" s="32"/>
      <c r="C92" s="54"/>
      <c r="D92" s="192" t="s">
        <v>142</v>
      </c>
      <c r="E92" s="54"/>
      <c r="F92" s="196" t="s">
        <v>177</v>
      </c>
      <c r="G92" s="54"/>
      <c r="H92" s="54"/>
      <c r="I92" s="150"/>
      <c r="J92" s="54"/>
      <c r="K92" s="54"/>
      <c r="L92" s="52"/>
      <c r="M92" s="69"/>
      <c r="N92" s="33"/>
      <c r="O92" s="33"/>
      <c r="P92" s="33"/>
      <c r="Q92" s="33"/>
      <c r="R92" s="33"/>
      <c r="S92" s="33"/>
      <c r="T92" s="70"/>
      <c r="AT92" s="15" t="s">
        <v>142</v>
      </c>
      <c r="AU92" s="15" t="s">
        <v>83</v>
      </c>
    </row>
    <row r="93" spans="2:51" s="11" customFormat="1" ht="12">
      <c r="B93" s="197"/>
      <c r="C93" s="198"/>
      <c r="D93" s="194" t="s">
        <v>157</v>
      </c>
      <c r="E93" s="199" t="s">
        <v>20</v>
      </c>
      <c r="F93" s="200" t="s">
        <v>674</v>
      </c>
      <c r="G93" s="198"/>
      <c r="H93" s="201">
        <v>56.4</v>
      </c>
      <c r="I93" s="202"/>
      <c r="J93" s="198"/>
      <c r="K93" s="198"/>
      <c r="L93" s="203"/>
      <c r="M93" s="204"/>
      <c r="N93" s="205"/>
      <c r="O93" s="205"/>
      <c r="P93" s="205"/>
      <c r="Q93" s="205"/>
      <c r="R93" s="205"/>
      <c r="S93" s="205"/>
      <c r="T93" s="206"/>
      <c r="AT93" s="207" t="s">
        <v>157</v>
      </c>
      <c r="AU93" s="207" t="s">
        <v>83</v>
      </c>
      <c r="AV93" s="11" t="s">
        <v>83</v>
      </c>
      <c r="AW93" s="11" t="s">
        <v>37</v>
      </c>
      <c r="AX93" s="11" t="s">
        <v>22</v>
      </c>
      <c r="AY93" s="207" t="s">
        <v>131</v>
      </c>
    </row>
    <row r="94" spans="2:65" s="1" customFormat="1" ht="20.4" customHeight="1">
      <c r="B94" s="32"/>
      <c r="C94" s="180" t="s">
        <v>150</v>
      </c>
      <c r="D94" s="180" t="s">
        <v>133</v>
      </c>
      <c r="E94" s="181" t="s">
        <v>675</v>
      </c>
      <c r="F94" s="182" t="s">
        <v>676</v>
      </c>
      <c r="G94" s="183" t="s">
        <v>153</v>
      </c>
      <c r="H94" s="184">
        <v>26</v>
      </c>
      <c r="I94" s="185"/>
      <c r="J94" s="186">
        <f>ROUND(I94*H94,2)</f>
        <v>0</v>
      </c>
      <c r="K94" s="182" t="s">
        <v>137</v>
      </c>
      <c r="L94" s="52"/>
      <c r="M94" s="187" t="s">
        <v>20</v>
      </c>
      <c r="N94" s="188" t="s">
        <v>45</v>
      </c>
      <c r="O94" s="33"/>
      <c r="P94" s="189">
        <f>O94*H94</f>
        <v>0</v>
      </c>
      <c r="Q94" s="189">
        <v>0</v>
      </c>
      <c r="R94" s="189">
        <f>Q94*H94</f>
        <v>0</v>
      </c>
      <c r="S94" s="189">
        <v>0</v>
      </c>
      <c r="T94" s="190">
        <f>S94*H94</f>
        <v>0</v>
      </c>
      <c r="AR94" s="15" t="s">
        <v>138</v>
      </c>
      <c r="AT94" s="15" t="s">
        <v>133</v>
      </c>
      <c r="AU94" s="15" t="s">
        <v>83</v>
      </c>
      <c r="AY94" s="15" t="s">
        <v>131</v>
      </c>
      <c r="BE94" s="191">
        <f>IF(N94="základní",J94,0)</f>
        <v>0</v>
      </c>
      <c r="BF94" s="191">
        <f>IF(N94="snížená",J94,0)</f>
        <v>0</v>
      </c>
      <c r="BG94" s="191">
        <f>IF(N94="zákl. přenesená",J94,0)</f>
        <v>0</v>
      </c>
      <c r="BH94" s="191">
        <f>IF(N94="sníž. přenesená",J94,0)</f>
        <v>0</v>
      </c>
      <c r="BI94" s="191">
        <f>IF(N94="nulová",J94,0)</f>
        <v>0</v>
      </c>
      <c r="BJ94" s="15" t="s">
        <v>22</v>
      </c>
      <c r="BK94" s="191">
        <f>ROUND(I94*H94,2)</f>
        <v>0</v>
      </c>
      <c r="BL94" s="15" t="s">
        <v>138</v>
      </c>
      <c r="BM94" s="15" t="s">
        <v>677</v>
      </c>
    </row>
    <row r="95" spans="2:47" s="1" customFormat="1" ht="36">
      <c r="B95" s="32"/>
      <c r="C95" s="54"/>
      <c r="D95" s="192" t="s">
        <v>140</v>
      </c>
      <c r="E95" s="54"/>
      <c r="F95" s="193" t="s">
        <v>678</v>
      </c>
      <c r="G95" s="54"/>
      <c r="H95" s="54"/>
      <c r="I95" s="150"/>
      <c r="J95" s="54"/>
      <c r="K95" s="54"/>
      <c r="L95" s="52"/>
      <c r="M95" s="69"/>
      <c r="N95" s="33"/>
      <c r="O95" s="33"/>
      <c r="P95" s="33"/>
      <c r="Q95" s="33"/>
      <c r="R95" s="33"/>
      <c r="S95" s="33"/>
      <c r="T95" s="70"/>
      <c r="AT95" s="15" t="s">
        <v>140</v>
      </c>
      <c r="AU95" s="15" t="s">
        <v>83</v>
      </c>
    </row>
    <row r="96" spans="2:47" s="1" customFormat="1" ht="192">
      <c r="B96" s="32"/>
      <c r="C96" s="54"/>
      <c r="D96" s="192" t="s">
        <v>142</v>
      </c>
      <c r="E96" s="54"/>
      <c r="F96" s="196" t="s">
        <v>185</v>
      </c>
      <c r="G96" s="54"/>
      <c r="H96" s="54"/>
      <c r="I96" s="150"/>
      <c r="J96" s="54"/>
      <c r="K96" s="54"/>
      <c r="L96" s="52"/>
      <c r="M96" s="69"/>
      <c r="N96" s="33"/>
      <c r="O96" s="33"/>
      <c r="P96" s="33"/>
      <c r="Q96" s="33"/>
      <c r="R96" s="33"/>
      <c r="S96" s="33"/>
      <c r="T96" s="70"/>
      <c r="AT96" s="15" t="s">
        <v>142</v>
      </c>
      <c r="AU96" s="15" t="s">
        <v>83</v>
      </c>
    </row>
    <row r="97" spans="2:51" s="11" customFormat="1" ht="12">
      <c r="B97" s="197"/>
      <c r="C97" s="198"/>
      <c r="D97" s="194" t="s">
        <v>157</v>
      </c>
      <c r="E97" s="199" t="s">
        <v>20</v>
      </c>
      <c r="F97" s="200" t="s">
        <v>679</v>
      </c>
      <c r="G97" s="198"/>
      <c r="H97" s="201">
        <v>26</v>
      </c>
      <c r="I97" s="202"/>
      <c r="J97" s="198"/>
      <c r="K97" s="198"/>
      <c r="L97" s="203"/>
      <c r="M97" s="204"/>
      <c r="N97" s="205"/>
      <c r="O97" s="205"/>
      <c r="P97" s="205"/>
      <c r="Q97" s="205"/>
      <c r="R97" s="205"/>
      <c r="S97" s="205"/>
      <c r="T97" s="206"/>
      <c r="AT97" s="207" t="s">
        <v>157</v>
      </c>
      <c r="AU97" s="207" t="s">
        <v>83</v>
      </c>
      <c r="AV97" s="11" t="s">
        <v>83</v>
      </c>
      <c r="AW97" s="11" t="s">
        <v>37</v>
      </c>
      <c r="AX97" s="11" t="s">
        <v>22</v>
      </c>
      <c r="AY97" s="207" t="s">
        <v>131</v>
      </c>
    </row>
    <row r="98" spans="2:65" s="1" customFormat="1" ht="20.4" customHeight="1">
      <c r="B98" s="32"/>
      <c r="C98" s="180" t="s">
        <v>138</v>
      </c>
      <c r="D98" s="180" t="s">
        <v>133</v>
      </c>
      <c r="E98" s="181" t="s">
        <v>181</v>
      </c>
      <c r="F98" s="182" t="s">
        <v>182</v>
      </c>
      <c r="G98" s="183" t="s">
        <v>153</v>
      </c>
      <c r="H98" s="184">
        <v>234</v>
      </c>
      <c r="I98" s="185"/>
      <c r="J98" s="186">
        <f>ROUND(I98*H98,2)</f>
        <v>0</v>
      </c>
      <c r="K98" s="182" t="s">
        <v>137</v>
      </c>
      <c r="L98" s="52"/>
      <c r="M98" s="187" t="s">
        <v>20</v>
      </c>
      <c r="N98" s="188" t="s">
        <v>45</v>
      </c>
      <c r="O98" s="33"/>
      <c r="P98" s="189">
        <f>O98*H98</f>
        <v>0</v>
      </c>
      <c r="Q98" s="189">
        <v>0</v>
      </c>
      <c r="R98" s="189">
        <f>Q98*H98</f>
        <v>0</v>
      </c>
      <c r="S98" s="189">
        <v>0</v>
      </c>
      <c r="T98" s="190">
        <f>S98*H98</f>
        <v>0</v>
      </c>
      <c r="AR98" s="15" t="s">
        <v>138</v>
      </c>
      <c r="AT98" s="15" t="s">
        <v>133</v>
      </c>
      <c r="AU98" s="15" t="s">
        <v>83</v>
      </c>
      <c r="AY98" s="15" t="s">
        <v>131</v>
      </c>
      <c r="BE98" s="191">
        <f>IF(N98="základní",J98,0)</f>
        <v>0</v>
      </c>
      <c r="BF98" s="191">
        <f>IF(N98="snížená",J98,0)</f>
        <v>0</v>
      </c>
      <c r="BG98" s="191">
        <f>IF(N98="zákl. přenesená",J98,0)</f>
        <v>0</v>
      </c>
      <c r="BH98" s="191">
        <f>IF(N98="sníž. přenesená",J98,0)</f>
        <v>0</v>
      </c>
      <c r="BI98" s="191">
        <f>IF(N98="nulová",J98,0)</f>
        <v>0</v>
      </c>
      <c r="BJ98" s="15" t="s">
        <v>22</v>
      </c>
      <c r="BK98" s="191">
        <f>ROUND(I98*H98,2)</f>
        <v>0</v>
      </c>
      <c r="BL98" s="15" t="s">
        <v>138</v>
      </c>
      <c r="BM98" s="15" t="s">
        <v>680</v>
      </c>
    </row>
    <row r="99" spans="2:47" s="1" customFormat="1" ht="36">
      <c r="B99" s="32"/>
      <c r="C99" s="54"/>
      <c r="D99" s="192" t="s">
        <v>140</v>
      </c>
      <c r="E99" s="54"/>
      <c r="F99" s="193" t="s">
        <v>184</v>
      </c>
      <c r="G99" s="54"/>
      <c r="H99" s="54"/>
      <c r="I99" s="150"/>
      <c r="J99" s="54"/>
      <c r="K99" s="54"/>
      <c r="L99" s="52"/>
      <c r="M99" s="69"/>
      <c r="N99" s="33"/>
      <c r="O99" s="33"/>
      <c r="P99" s="33"/>
      <c r="Q99" s="33"/>
      <c r="R99" s="33"/>
      <c r="S99" s="33"/>
      <c r="T99" s="70"/>
      <c r="AT99" s="15" t="s">
        <v>140</v>
      </c>
      <c r="AU99" s="15" t="s">
        <v>83</v>
      </c>
    </row>
    <row r="100" spans="2:47" s="1" customFormat="1" ht="192">
      <c r="B100" s="32"/>
      <c r="C100" s="54"/>
      <c r="D100" s="192" t="s">
        <v>142</v>
      </c>
      <c r="E100" s="54"/>
      <c r="F100" s="196" t="s">
        <v>185</v>
      </c>
      <c r="G100" s="54"/>
      <c r="H100" s="54"/>
      <c r="I100" s="150"/>
      <c r="J100" s="54"/>
      <c r="K100" s="54"/>
      <c r="L100" s="52"/>
      <c r="M100" s="69"/>
      <c r="N100" s="33"/>
      <c r="O100" s="33"/>
      <c r="P100" s="33"/>
      <c r="Q100" s="33"/>
      <c r="R100" s="33"/>
      <c r="S100" s="33"/>
      <c r="T100" s="70"/>
      <c r="AT100" s="15" t="s">
        <v>142</v>
      </c>
      <c r="AU100" s="15" t="s">
        <v>83</v>
      </c>
    </row>
    <row r="101" spans="2:51" s="11" customFormat="1" ht="12">
      <c r="B101" s="197"/>
      <c r="C101" s="198"/>
      <c r="D101" s="194" t="s">
        <v>157</v>
      </c>
      <c r="E101" s="199" t="s">
        <v>20</v>
      </c>
      <c r="F101" s="200" t="s">
        <v>681</v>
      </c>
      <c r="G101" s="198"/>
      <c r="H101" s="201">
        <v>234</v>
      </c>
      <c r="I101" s="202"/>
      <c r="J101" s="198"/>
      <c r="K101" s="198"/>
      <c r="L101" s="203"/>
      <c r="M101" s="204"/>
      <c r="N101" s="205"/>
      <c r="O101" s="205"/>
      <c r="P101" s="205"/>
      <c r="Q101" s="205"/>
      <c r="R101" s="205"/>
      <c r="S101" s="205"/>
      <c r="T101" s="206"/>
      <c r="AT101" s="207" t="s">
        <v>157</v>
      </c>
      <c r="AU101" s="207" t="s">
        <v>83</v>
      </c>
      <c r="AV101" s="11" t="s">
        <v>83</v>
      </c>
      <c r="AW101" s="11" t="s">
        <v>37</v>
      </c>
      <c r="AX101" s="11" t="s">
        <v>22</v>
      </c>
      <c r="AY101" s="207" t="s">
        <v>131</v>
      </c>
    </row>
    <row r="102" spans="2:65" s="1" customFormat="1" ht="28.8" customHeight="1">
      <c r="B102" s="32"/>
      <c r="C102" s="180" t="s">
        <v>166</v>
      </c>
      <c r="D102" s="180" t="s">
        <v>133</v>
      </c>
      <c r="E102" s="181" t="s">
        <v>682</v>
      </c>
      <c r="F102" s="182" t="s">
        <v>683</v>
      </c>
      <c r="G102" s="183" t="s">
        <v>153</v>
      </c>
      <c r="H102" s="184">
        <v>26</v>
      </c>
      <c r="I102" s="185"/>
      <c r="J102" s="186">
        <f>ROUND(I102*H102,2)</f>
        <v>0</v>
      </c>
      <c r="K102" s="182" t="s">
        <v>137</v>
      </c>
      <c r="L102" s="52"/>
      <c r="M102" s="187" t="s">
        <v>20</v>
      </c>
      <c r="N102" s="188" t="s">
        <v>45</v>
      </c>
      <c r="O102" s="33"/>
      <c r="P102" s="189">
        <f>O102*H102</f>
        <v>0</v>
      </c>
      <c r="Q102" s="189">
        <v>0</v>
      </c>
      <c r="R102" s="189">
        <f>Q102*H102</f>
        <v>0</v>
      </c>
      <c r="S102" s="189">
        <v>0</v>
      </c>
      <c r="T102" s="190">
        <f>S102*H102</f>
        <v>0</v>
      </c>
      <c r="AR102" s="15" t="s">
        <v>138</v>
      </c>
      <c r="AT102" s="15" t="s">
        <v>133</v>
      </c>
      <c r="AU102" s="15" t="s">
        <v>83</v>
      </c>
      <c r="AY102" s="15" t="s">
        <v>131</v>
      </c>
      <c r="BE102" s="191">
        <f>IF(N102="základní",J102,0)</f>
        <v>0</v>
      </c>
      <c r="BF102" s="191">
        <f>IF(N102="snížená",J102,0)</f>
        <v>0</v>
      </c>
      <c r="BG102" s="191">
        <f>IF(N102="zákl. přenesená",J102,0)</f>
        <v>0</v>
      </c>
      <c r="BH102" s="191">
        <f>IF(N102="sníž. přenesená",J102,0)</f>
        <v>0</v>
      </c>
      <c r="BI102" s="191">
        <f>IF(N102="nulová",J102,0)</f>
        <v>0</v>
      </c>
      <c r="BJ102" s="15" t="s">
        <v>22</v>
      </c>
      <c r="BK102" s="191">
        <f>ROUND(I102*H102,2)</f>
        <v>0</v>
      </c>
      <c r="BL102" s="15" t="s">
        <v>138</v>
      </c>
      <c r="BM102" s="15" t="s">
        <v>684</v>
      </c>
    </row>
    <row r="103" spans="2:47" s="1" customFormat="1" ht="36">
      <c r="B103" s="32"/>
      <c r="C103" s="54"/>
      <c r="D103" s="192" t="s">
        <v>140</v>
      </c>
      <c r="E103" s="54"/>
      <c r="F103" s="193" t="s">
        <v>685</v>
      </c>
      <c r="G103" s="54"/>
      <c r="H103" s="54"/>
      <c r="I103" s="150"/>
      <c r="J103" s="54"/>
      <c r="K103" s="54"/>
      <c r="L103" s="52"/>
      <c r="M103" s="69"/>
      <c r="N103" s="33"/>
      <c r="O103" s="33"/>
      <c r="P103" s="33"/>
      <c r="Q103" s="33"/>
      <c r="R103" s="33"/>
      <c r="S103" s="33"/>
      <c r="T103" s="70"/>
      <c r="AT103" s="15" t="s">
        <v>140</v>
      </c>
      <c r="AU103" s="15" t="s">
        <v>83</v>
      </c>
    </row>
    <row r="104" spans="2:47" s="1" customFormat="1" ht="96">
      <c r="B104" s="32"/>
      <c r="C104" s="54"/>
      <c r="D104" s="192" t="s">
        <v>142</v>
      </c>
      <c r="E104" s="54"/>
      <c r="F104" s="196" t="s">
        <v>686</v>
      </c>
      <c r="G104" s="54"/>
      <c r="H104" s="54"/>
      <c r="I104" s="150"/>
      <c r="J104" s="54"/>
      <c r="K104" s="54"/>
      <c r="L104" s="52"/>
      <c r="M104" s="69"/>
      <c r="N104" s="33"/>
      <c r="O104" s="33"/>
      <c r="P104" s="33"/>
      <c r="Q104" s="33"/>
      <c r="R104" s="33"/>
      <c r="S104" s="33"/>
      <c r="T104" s="70"/>
      <c r="AT104" s="15" t="s">
        <v>142</v>
      </c>
      <c r="AU104" s="15" t="s">
        <v>83</v>
      </c>
    </row>
    <row r="105" spans="2:51" s="11" customFormat="1" ht="12">
      <c r="B105" s="197"/>
      <c r="C105" s="198"/>
      <c r="D105" s="194" t="s">
        <v>157</v>
      </c>
      <c r="E105" s="199" t="s">
        <v>20</v>
      </c>
      <c r="F105" s="200" t="s">
        <v>687</v>
      </c>
      <c r="G105" s="198"/>
      <c r="H105" s="201">
        <v>26</v>
      </c>
      <c r="I105" s="202"/>
      <c r="J105" s="198"/>
      <c r="K105" s="198"/>
      <c r="L105" s="203"/>
      <c r="M105" s="204"/>
      <c r="N105" s="205"/>
      <c r="O105" s="205"/>
      <c r="P105" s="205"/>
      <c r="Q105" s="205"/>
      <c r="R105" s="205"/>
      <c r="S105" s="205"/>
      <c r="T105" s="206"/>
      <c r="AT105" s="207" t="s">
        <v>157</v>
      </c>
      <c r="AU105" s="207" t="s">
        <v>83</v>
      </c>
      <c r="AV105" s="11" t="s">
        <v>83</v>
      </c>
      <c r="AW105" s="11" t="s">
        <v>37</v>
      </c>
      <c r="AX105" s="11" t="s">
        <v>22</v>
      </c>
      <c r="AY105" s="207" t="s">
        <v>131</v>
      </c>
    </row>
    <row r="106" spans="2:65" s="1" customFormat="1" ht="20.4" customHeight="1">
      <c r="B106" s="32"/>
      <c r="C106" s="180" t="s">
        <v>172</v>
      </c>
      <c r="D106" s="180" t="s">
        <v>133</v>
      </c>
      <c r="E106" s="181" t="s">
        <v>201</v>
      </c>
      <c r="F106" s="182" t="s">
        <v>202</v>
      </c>
      <c r="G106" s="183" t="s">
        <v>153</v>
      </c>
      <c r="H106" s="184">
        <v>26</v>
      </c>
      <c r="I106" s="185"/>
      <c r="J106" s="186">
        <f>ROUND(I106*H106,2)</f>
        <v>0</v>
      </c>
      <c r="K106" s="182" t="s">
        <v>20</v>
      </c>
      <c r="L106" s="52"/>
      <c r="M106" s="187" t="s">
        <v>20</v>
      </c>
      <c r="N106" s="188" t="s">
        <v>45</v>
      </c>
      <c r="O106" s="33"/>
      <c r="P106" s="189">
        <f>O106*H106</f>
        <v>0</v>
      </c>
      <c r="Q106" s="189">
        <v>0</v>
      </c>
      <c r="R106" s="189">
        <f>Q106*H106</f>
        <v>0</v>
      </c>
      <c r="S106" s="189">
        <v>0</v>
      </c>
      <c r="T106" s="190">
        <f>S106*H106</f>
        <v>0</v>
      </c>
      <c r="AR106" s="15" t="s">
        <v>138</v>
      </c>
      <c r="AT106" s="15" t="s">
        <v>133</v>
      </c>
      <c r="AU106" s="15" t="s">
        <v>83</v>
      </c>
      <c r="AY106" s="15" t="s">
        <v>131</v>
      </c>
      <c r="BE106" s="191">
        <f>IF(N106="základní",J106,0)</f>
        <v>0</v>
      </c>
      <c r="BF106" s="191">
        <f>IF(N106="snížená",J106,0)</f>
        <v>0</v>
      </c>
      <c r="BG106" s="191">
        <f>IF(N106="zákl. přenesená",J106,0)</f>
        <v>0</v>
      </c>
      <c r="BH106" s="191">
        <f>IF(N106="sníž. přenesená",J106,0)</f>
        <v>0</v>
      </c>
      <c r="BI106" s="191">
        <f>IF(N106="nulová",J106,0)</f>
        <v>0</v>
      </c>
      <c r="BJ106" s="15" t="s">
        <v>22</v>
      </c>
      <c r="BK106" s="191">
        <f>ROUND(I106*H106,2)</f>
        <v>0</v>
      </c>
      <c r="BL106" s="15" t="s">
        <v>138</v>
      </c>
      <c r="BM106" s="15" t="s">
        <v>688</v>
      </c>
    </row>
    <row r="107" spans="2:47" s="1" customFormat="1" ht="12">
      <c r="B107" s="32"/>
      <c r="C107" s="54"/>
      <c r="D107" s="192" t="s">
        <v>140</v>
      </c>
      <c r="E107" s="54"/>
      <c r="F107" s="193" t="s">
        <v>202</v>
      </c>
      <c r="G107" s="54"/>
      <c r="H107" s="54"/>
      <c r="I107" s="150"/>
      <c r="J107" s="54"/>
      <c r="K107" s="54"/>
      <c r="L107" s="52"/>
      <c r="M107" s="69"/>
      <c r="N107" s="33"/>
      <c r="O107" s="33"/>
      <c r="P107" s="33"/>
      <c r="Q107" s="33"/>
      <c r="R107" s="33"/>
      <c r="S107" s="33"/>
      <c r="T107" s="70"/>
      <c r="AT107" s="15" t="s">
        <v>140</v>
      </c>
      <c r="AU107" s="15" t="s">
        <v>83</v>
      </c>
    </row>
    <row r="108" spans="2:51" s="11" customFormat="1" ht="12">
      <c r="B108" s="197"/>
      <c r="C108" s="198"/>
      <c r="D108" s="194" t="s">
        <v>157</v>
      </c>
      <c r="E108" s="199" t="s">
        <v>20</v>
      </c>
      <c r="F108" s="200" t="s">
        <v>679</v>
      </c>
      <c r="G108" s="198"/>
      <c r="H108" s="201">
        <v>26</v>
      </c>
      <c r="I108" s="202"/>
      <c r="J108" s="198"/>
      <c r="K108" s="198"/>
      <c r="L108" s="203"/>
      <c r="M108" s="204"/>
      <c r="N108" s="205"/>
      <c r="O108" s="205"/>
      <c r="P108" s="205"/>
      <c r="Q108" s="205"/>
      <c r="R108" s="205"/>
      <c r="S108" s="205"/>
      <c r="T108" s="206"/>
      <c r="AT108" s="207" t="s">
        <v>157</v>
      </c>
      <c r="AU108" s="207" t="s">
        <v>83</v>
      </c>
      <c r="AV108" s="11" t="s">
        <v>83</v>
      </c>
      <c r="AW108" s="11" t="s">
        <v>37</v>
      </c>
      <c r="AX108" s="11" t="s">
        <v>22</v>
      </c>
      <c r="AY108" s="207" t="s">
        <v>131</v>
      </c>
    </row>
    <row r="109" spans="2:65" s="1" customFormat="1" ht="20.4" customHeight="1">
      <c r="B109" s="32"/>
      <c r="C109" s="180" t="s">
        <v>180</v>
      </c>
      <c r="D109" s="180" t="s">
        <v>133</v>
      </c>
      <c r="E109" s="181" t="s">
        <v>206</v>
      </c>
      <c r="F109" s="182" t="s">
        <v>207</v>
      </c>
      <c r="G109" s="183" t="s">
        <v>153</v>
      </c>
      <c r="H109" s="184">
        <v>234</v>
      </c>
      <c r="I109" s="185"/>
      <c r="J109" s="186">
        <f>ROUND(I109*H109,2)</f>
        <v>0</v>
      </c>
      <c r="K109" s="182" t="s">
        <v>137</v>
      </c>
      <c r="L109" s="52"/>
      <c r="M109" s="187" t="s">
        <v>20</v>
      </c>
      <c r="N109" s="188" t="s">
        <v>45</v>
      </c>
      <c r="O109" s="33"/>
      <c r="P109" s="189">
        <f>O109*H109</f>
        <v>0</v>
      </c>
      <c r="Q109" s="189">
        <v>0</v>
      </c>
      <c r="R109" s="189">
        <f>Q109*H109</f>
        <v>0</v>
      </c>
      <c r="S109" s="189">
        <v>0</v>
      </c>
      <c r="T109" s="190">
        <f>S109*H109</f>
        <v>0</v>
      </c>
      <c r="AR109" s="15" t="s">
        <v>138</v>
      </c>
      <c r="AT109" s="15" t="s">
        <v>133</v>
      </c>
      <c r="AU109" s="15" t="s">
        <v>83</v>
      </c>
      <c r="AY109" s="15" t="s">
        <v>131</v>
      </c>
      <c r="BE109" s="191">
        <f>IF(N109="základní",J109,0)</f>
        <v>0</v>
      </c>
      <c r="BF109" s="191">
        <f>IF(N109="snížená",J109,0)</f>
        <v>0</v>
      </c>
      <c r="BG109" s="191">
        <f>IF(N109="zákl. přenesená",J109,0)</f>
        <v>0</v>
      </c>
      <c r="BH109" s="191">
        <f>IF(N109="sníž. přenesená",J109,0)</f>
        <v>0</v>
      </c>
      <c r="BI109" s="191">
        <f>IF(N109="nulová",J109,0)</f>
        <v>0</v>
      </c>
      <c r="BJ109" s="15" t="s">
        <v>22</v>
      </c>
      <c r="BK109" s="191">
        <f>ROUND(I109*H109,2)</f>
        <v>0</v>
      </c>
      <c r="BL109" s="15" t="s">
        <v>138</v>
      </c>
      <c r="BM109" s="15" t="s">
        <v>689</v>
      </c>
    </row>
    <row r="110" spans="2:47" s="1" customFormat="1" ht="12">
      <c r="B110" s="32"/>
      <c r="C110" s="54"/>
      <c r="D110" s="192" t="s">
        <v>140</v>
      </c>
      <c r="E110" s="54"/>
      <c r="F110" s="193" t="s">
        <v>207</v>
      </c>
      <c r="G110" s="54"/>
      <c r="H110" s="54"/>
      <c r="I110" s="150"/>
      <c r="J110" s="54"/>
      <c r="K110" s="54"/>
      <c r="L110" s="52"/>
      <c r="M110" s="69"/>
      <c r="N110" s="33"/>
      <c r="O110" s="33"/>
      <c r="P110" s="33"/>
      <c r="Q110" s="33"/>
      <c r="R110" s="33"/>
      <c r="S110" s="33"/>
      <c r="T110" s="70"/>
      <c r="AT110" s="15" t="s">
        <v>140</v>
      </c>
      <c r="AU110" s="15" t="s">
        <v>83</v>
      </c>
    </row>
    <row r="111" spans="2:47" s="1" customFormat="1" ht="192">
      <c r="B111" s="32"/>
      <c r="C111" s="54"/>
      <c r="D111" s="192" t="s">
        <v>142</v>
      </c>
      <c r="E111" s="54"/>
      <c r="F111" s="196" t="s">
        <v>209</v>
      </c>
      <c r="G111" s="54"/>
      <c r="H111" s="54"/>
      <c r="I111" s="150"/>
      <c r="J111" s="54"/>
      <c r="K111" s="54"/>
      <c r="L111" s="52"/>
      <c r="M111" s="69"/>
      <c r="N111" s="33"/>
      <c r="O111" s="33"/>
      <c r="P111" s="33"/>
      <c r="Q111" s="33"/>
      <c r="R111" s="33"/>
      <c r="S111" s="33"/>
      <c r="T111" s="70"/>
      <c r="AT111" s="15" t="s">
        <v>142</v>
      </c>
      <c r="AU111" s="15" t="s">
        <v>83</v>
      </c>
    </row>
    <row r="112" spans="2:51" s="11" customFormat="1" ht="12">
      <c r="B112" s="197"/>
      <c r="C112" s="198"/>
      <c r="D112" s="194" t="s">
        <v>157</v>
      </c>
      <c r="E112" s="199" t="s">
        <v>20</v>
      </c>
      <c r="F112" s="200" t="s">
        <v>690</v>
      </c>
      <c r="G112" s="198"/>
      <c r="H112" s="201">
        <v>234</v>
      </c>
      <c r="I112" s="202"/>
      <c r="J112" s="198"/>
      <c r="K112" s="198"/>
      <c r="L112" s="203"/>
      <c r="M112" s="204"/>
      <c r="N112" s="205"/>
      <c r="O112" s="205"/>
      <c r="P112" s="205"/>
      <c r="Q112" s="205"/>
      <c r="R112" s="205"/>
      <c r="S112" s="205"/>
      <c r="T112" s="206"/>
      <c r="AT112" s="207" t="s">
        <v>157</v>
      </c>
      <c r="AU112" s="207" t="s">
        <v>83</v>
      </c>
      <c r="AV112" s="11" t="s">
        <v>83</v>
      </c>
      <c r="AW112" s="11" t="s">
        <v>37</v>
      </c>
      <c r="AX112" s="11" t="s">
        <v>22</v>
      </c>
      <c r="AY112" s="207" t="s">
        <v>131</v>
      </c>
    </row>
    <row r="113" spans="2:65" s="1" customFormat="1" ht="20.4" customHeight="1">
      <c r="B113" s="32"/>
      <c r="C113" s="180" t="s">
        <v>187</v>
      </c>
      <c r="D113" s="180" t="s">
        <v>133</v>
      </c>
      <c r="E113" s="181" t="s">
        <v>211</v>
      </c>
      <c r="F113" s="182" t="s">
        <v>212</v>
      </c>
      <c r="G113" s="183" t="s">
        <v>213</v>
      </c>
      <c r="H113" s="184">
        <v>421.2</v>
      </c>
      <c r="I113" s="185"/>
      <c r="J113" s="186">
        <f>ROUND(I113*H113,2)</f>
        <v>0</v>
      </c>
      <c r="K113" s="182" t="s">
        <v>20</v>
      </c>
      <c r="L113" s="52"/>
      <c r="M113" s="187" t="s">
        <v>20</v>
      </c>
      <c r="N113" s="188" t="s">
        <v>45</v>
      </c>
      <c r="O113" s="33"/>
      <c r="P113" s="189">
        <f>O113*H113</f>
        <v>0</v>
      </c>
      <c r="Q113" s="189">
        <v>0</v>
      </c>
      <c r="R113" s="189">
        <f>Q113*H113</f>
        <v>0</v>
      </c>
      <c r="S113" s="189">
        <v>0</v>
      </c>
      <c r="T113" s="190">
        <f>S113*H113</f>
        <v>0</v>
      </c>
      <c r="AR113" s="15" t="s">
        <v>138</v>
      </c>
      <c r="AT113" s="15" t="s">
        <v>133</v>
      </c>
      <c r="AU113" s="15" t="s">
        <v>83</v>
      </c>
      <c r="AY113" s="15" t="s">
        <v>131</v>
      </c>
      <c r="BE113" s="191">
        <f>IF(N113="základní",J113,0)</f>
        <v>0</v>
      </c>
      <c r="BF113" s="191">
        <f>IF(N113="snížená",J113,0)</f>
        <v>0</v>
      </c>
      <c r="BG113" s="191">
        <f>IF(N113="zákl. přenesená",J113,0)</f>
        <v>0</v>
      </c>
      <c r="BH113" s="191">
        <f>IF(N113="sníž. přenesená",J113,0)</f>
        <v>0</v>
      </c>
      <c r="BI113" s="191">
        <f>IF(N113="nulová",J113,0)</f>
        <v>0</v>
      </c>
      <c r="BJ113" s="15" t="s">
        <v>22</v>
      </c>
      <c r="BK113" s="191">
        <f>ROUND(I113*H113,2)</f>
        <v>0</v>
      </c>
      <c r="BL113" s="15" t="s">
        <v>138</v>
      </c>
      <c r="BM113" s="15" t="s">
        <v>691</v>
      </c>
    </row>
    <row r="114" spans="2:47" s="1" customFormat="1" ht="12">
      <c r="B114" s="32"/>
      <c r="C114" s="54"/>
      <c r="D114" s="192" t="s">
        <v>140</v>
      </c>
      <c r="E114" s="54"/>
      <c r="F114" s="193" t="s">
        <v>215</v>
      </c>
      <c r="G114" s="54"/>
      <c r="H114" s="54"/>
      <c r="I114" s="150"/>
      <c r="J114" s="54"/>
      <c r="K114" s="54"/>
      <c r="L114" s="52"/>
      <c r="M114" s="69"/>
      <c r="N114" s="33"/>
      <c r="O114" s="33"/>
      <c r="P114" s="33"/>
      <c r="Q114" s="33"/>
      <c r="R114" s="33"/>
      <c r="S114" s="33"/>
      <c r="T114" s="70"/>
      <c r="AT114" s="15" t="s">
        <v>140</v>
      </c>
      <c r="AU114" s="15" t="s">
        <v>83</v>
      </c>
    </row>
    <row r="115" spans="2:47" s="1" customFormat="1" ht="192">
      <c r="B115" s="32"/>
      <c r="C115" s="54"/>
      <c r="D115" s="192" t="s">
        <v>142</v>
      </c>
      <c r="E115" s="54"/>
      <c r="F115" s="196" t="s">
        <v>209</v>
      </c>
      <c r="G115" s="54"/>
      <c r="H115" s="54"/>
      <c r="I115" s="150"/>
      <c r="J115" s="54"/>
      <c r="K115" s="54"/>
      <c r="L115" s="52"/>
      <c r="M115" s="69"/>
      <c r="N115" s="33"/>
      <c r="O115" s="33"/>
      <c r="P115" s="33"/>
      <c r="Q115" s="33"/>
      <c r="R115" s="33"/>
      <c r="S115" s="33"/>
      <c r="T115" s="70"/>
      <c r="AT115" s="15" t="s">
        <v>142</v>
      </c>
      <c r="AU115" s="15" t="s">
        <v>83</v>
      </c>
    </row>
    <row r="116" spans="2:51" s="11" customFormat="1" ht="12">
      <c r="B116" s="197"/>
      <c r="C116" s="198"/>
      <c r="D116" s="194" t="s">
        <v>157</v>
      </c>
      <c r="E116" s="199" t="s">
        <v>20</v>
      </c>
      <c r="F116" s="200" t="s">
        <v>692</v>
      </c>
      <c r="G116" s="198"/>
      <c r="H116" s="201">
        <v>421.2</v>
      </c>
      <c r="I116" s="202"/>
      <c r="J116" s="198"/>
      <c r="K116" s="198"/>
      <c r="L116" s="203"/>
      <c r="M116" s="204"/>
      <c r="N116" s="205"/>
      <c r="O116" s="205"/>
      <c r="P116" s="205"/>
      <c r="Q116" s="205"/>
      <c r="R116" s="205"/>
      <c r="S116" s="205"/>
      <c r="T116" s="206"/>
      <c r="AT116" s="207" t="s">
        <v>157</v>
      </c>
      <c r="AU116" s="207" t="s">
        <v>83</v>
      </c>
      <c r="AV116" s="11" t="s">
        <v>83</v>
      </c>
      <c r="AW116" s="11" t="s">
        <v>37</v>
      </c>
      <c r="AX116" s="11" t="s">
        <v>22</v>
      </c>
      <c r="AY116" s="207" t="s">
        <v>131</v>
      </c>
    </row>
    <row r="117" spans="2:65" s="1" customFormat="1" ht="20.4" customHeight="1">
      <c r="B117" s="32"/>
      <c r="C117" s="180" t="s">
        <v>194</v>
      </c>
      <c r="D117" s="180" t="s">
        <v>133</v>
      </c>
      <c r="E117" s="181" t="s">
        <v>693</v>
      </c>
      <c r="F117" s="182" t="s">
        <v>694</v>
      </c>
      <c r="G117" s="183" t="s">
        <v>242</v>
      </c>
      <c r="H117" s="184">
        <v>130</v>
      </c>
      <c r="I117" s="185"/>
      <c r="J117" s="186">
        <f>ROUND(I117*H117,2)</f>
        <v>0</v>
      </c>
      <c r="K117" s="182" t="s">
        <v>137</v>
      </c>
      <c r="L117" s="52"/>
      <c r="M117" s="187" t="s">
        <v>20</v>
      </c>
      <c r="N117" s="188" t="s">
        <v>45</v>
      </c>
      <c r="O117" s="33"/>
      <c r="P117" s="189">
        <f>O117*H117</f>
        <v>0</v>
      </c>
      <c r="Q117" s="189">
        <v>0</v>
      </c>
      <c r="R117" s="189">
        <f>Q117*H117</f>
        <v>0</v>
      </c>
      <c r="S117" s="189">
        <v>0</v>
      </c>
      <c r="T117" s="190">
        <f>S117*H117</f>
        <v>0</v>
      </c>
      <c r="AR117" s="15" t="s">
        <v>138</v>
      </c>
      <c r="AT117" s="15" t="s">
        <v>133</v>
      </c>
      <c r="AU117" s="15" t="s">
        <v>83</v>
      </c>
      <c r="AY117" s="15" t="s">
        <v>131</v>
      </c>
      <c r="BE117" s="191">
        <f>IF(N117="základní",J117,0)</f>
        <v>0</v>
      </c>
      <c r="BF117" s="191">
        <f>IF(N117="snížená",J117,0)</f>
        <v>0</v>
      </c>
      <c r="BG117" s="191">
        <f>IF(N117="zákl. přenesená",J117,0)</f>
        <v>0</v>
      </c>
      <c r="BH117" s="191">
        <f>IF(N117="sníž. přenesená",J117,0)</f>
        <v>0</v>
      </c>
      <c r="BI117" s="191">
        <f>IF(N117="nulová",J117,0)</f>
        <v>0</v>
      </c>
      <c r="BJ117" s="15" t="s">
        <v>22</v>
      </c>
      <c r="BK117" s="191">
        <f>ROUND(I117*H117,2)</f>
        <v>0</v>
      </c>
      <c r="BL117" s="15" t="s">
        <v>138</v>
      </c>
      <c r="BM117" s="15" t="s">
        <v>695</v>
      </c>
    </row>
    <row r="118" spans="2:47" s="1" customFormat="1" ht="12">
      <c r="B118" s="32"/>
      <c r="C118" s="54"/>
      <c r="D118" s="192" t="s">
        <v>140</v>
      </c>
      <c r="E118" s="54"/>
      <c r="F118" s="193" t="s">
        <v>696</v>
      </c>
      <c r="G118" s="54"/>
      <c r="H118" s="54"/>
      <c r="I118" s="150"/>
      <c r="J118" s="54"/>
      <c r="K118" s="54"/>
      <c r="L118" s="52"/>
      <c r="M118" s="69"/>
      <c r="N118" s="33"/>
      <c r="O118" s="33"/>
      <c r="P118" s="33"/>
      <c r="Q118" s="33"/>
      <c r="R118" s="33"/>
      <c r="S118" s="33"/>
      <c r="T118" s="70"/>
      <c r="AT118" s="15" t="s">
        <v>140</v>
      </c>
      <c r="AU118" s="15" t="s">
        <v>83</v>
      </c>
    </row>
    <row r="119" spans="2:47" s="1" customFormat="1" ht="180">
      <c r="B119" s="32"/>
      <c r="C119" s="54"/>
      <c r="D119" s="192" t="s">
        <v>142</v>
      </c>
      <c r="E119" s="54"/>
      <c r="F119" s="196" t="s">
        <v>697</v>
      </c>
      <c r="G119" s="54"/>
      <c r="H119" s="54"/>
      <c r="I119" s="150"/>
      <c r="J119" s="54"/>
      <c r="K119" s="54"/>
      <c r="L119" s="52"/>
      <c r="M119" s="69"/>
      <c r="N119" s="33"/>
      <c r="O119" s="33"/>
      <c r="P119" s="33"/>
      <c r="Q119" s="33"/>
      <c r="R119" s="33"/>
      <c r="S119" s="33"/>
      <c r="T119" s="70"/>
      <c r="AT119" s="15" t="s">
        <v>142</v>
      </c>
      <c r="AU119" s="15" t="s">
        <v>83</v>
      </c>
    </row>
    <row r="120" spans="2:51" s="11" customFormat="1" ht="12">
      <c r="B120" s="197"/>
      <c r="C120" s="198"/>
      <c r="D120" s="192" t="s">
        <v>157</v>
      </c>
      <c r="E120" s="208" t="s">
        <v>20</v>
      </c>
      <c r="F120" s="209" t="s">
        <v>698</v>
      </c>
      <c r="G120" s="198"/>
      <c r="H120" s="210">
        <v>130</v>
      </c>
      <c r="I120" s="202"/>
      <c r="J120" s="198"/>
      <c r="K120" s="198"/>
      <c r="L120" s="203"/>
      <c r="M120" s="204"/>
      <c r="N120" s="205"/>
      <c r="O120" s="205"/>
      <c r="P120" s="205"/>
      <c r="Q120" s="205"/>
      <c r="R120" s="205"/>
      <c r="S120" s="205"/>
      <c r="T120" s="206"/>
      <c r="AT120" s="207" t="s">
        <v>157</v>
      </c>
      <c r="AU120" s="207" t="s">
        <v>83</v>
      </c>
      <c r="AV120" s="11" t="s">
        <v>83</v>
      </c>
      <c r="AW120" s="11" t="s">
        <v>37</v>
      </c>
      <c r="AX120" s="11" t="s">
        <v>22</v>
      </c>
      <c r="AY120" s="207" t="s">
        <v>131</v>
      </c>
    </row>
    <row r="121" spans="2:63" s="10" customFormat="1" ht="29.85" customHeight="1">
      <c r="B121" s="163"/>
      <c r="C121" s="164"/>
      <c r="D121" s="177" t="s">
        <v>73</v>
      </c>
      <c r="E121" s="178" t="s">
        <v>138</v>
      </c>
      <c r="F121" s="178" t="s">
        <v>285</v>
      </c>
      <c r="G121" s="164"/>
      <c r="H121" s="164"/>
      <c r="I121" s="167"/>
      <c r="J121" s="179">
        <f>BK121</f>
        <v>0</v>
      </c>
      <c r="K121" s="164"/>
      <c r="L121" s="169"/>
      <c r="M121" s="170"/>
      <c r="N121" s="171"/>
      <c r="O121" s="171"/>
      <c r="P121" s="172">
        <f>SUM(P122:P126)</f>
        <v>0</v>
      </c>
      <c r="Q121" s="171"/>
      <c r="R121" s="172">
        <f>SUM(R122:R126)</f>
        <v>856.6272</v>
      </c>
      <c r="S121" s="171"/>
      <c r="T121" s="173">
        <f>SUM(T122:T126)</f>
        <v>0</v>
      </c>
      <c r="AR121" s="174" t="s">
        <v>22</v>
      </c>
      <c r="AT121" s="175" t="s">
        <v>73</v>
      </c>
      <c r="AU121" s="175" t="s">
        <v>22</v>
      </c>
      <c r="AY121" s="174" t="s">
        <v>131</v>
      </c>
      <c r="BK121" s="176">
        <f>SUM(BK122:BK126)</f>
        <v>0</v>
      </c>
    </row>
    <row r="122" spans="2:65" s="1" customFormat="1" ht="28.8" customHeight="1">
      <c r="B122" s="32"/>
      <c r="C122" s="180" t="s">
        <v>27</v>
      </c>
      <c r="D122" s="180" t="s">
        <v>133</v>
      </c>
      <c r="E122" s="181" t="s">
        <v>631</v>
      </c>
      <c r="F122" s="182" t="s">
        <v>632</v>
      </c>
      <c r="G122" s="183" t="s">
        <v>153</v>
      </c>
      <c r="H122" s="184">
        <v>429</v>
      </c>
      <c r="I122" s="185"/>
      <c r="J122" s="186">
        <f>ROUND(I122*H122,2)</f>
        <v>0</v>
      </c>
      <c r="K122" s="182" t="s">
        <v>137</v>
      </c>
      <c r="L122" s="52"/>
      <c r="M122" s="187" t="s">
        <v>20</v>
      </c>
      <c r="N122" s="188" t="s">
        <v>45</v>
      </c>
      <c r="O122" s="33"/>
      <c r="P122" s="189">
        <f>O122*H122</f>
        <v>0</v>
      </c>
      <c r="Q122" s="189">
        <v>1.9968</v>
      </c>
      <c r="R122" s="189">
        <f>Q122*H122</f>
        <v>856.6272</v>
      </c>
      <c r="S122" s="189">
        <v>0</v>
      </c>
      <c r="T122" s="190">
        <f>S122*H122</f>
        <v>0</v>
      </c>
      <c r="AR122" s="15" t="s">
        <v>138</v>
      </c>
      <c r="AT122" s="15" t="s">
        <v>133</v>
      </c>
      <c r="AU122" s="15" t="s">
        <v>83</v>
      </c>
      <c r="AY122" s="15" t="s">
        <v>131</v>
      </c>
      <c r="BE122" s="191">
        <f>IF(N122="základní",J122,0)</f>
        <v>0</v>
      </c>
      <c r="BF122" s="191">
        <f>IF(N122="snížená",J122,0)</f>
        <v>0</v>
      </c>
      <c r="BG122" s="191">
        <f>IF(N122="zákl. přenesená",J122,0)</f>
        <v>0</v>
      </c>
      <c r="BH122" s="191">
        <f>IF(N122="sníž. přenesená",J122,0)</f>
        <v>0</v>
      </c>
      <c r="BI122" s="191">
        <f>IF(N122="nulová",J122,0)</f>
        <v>0</v>
      </c>
      <c r="BJ122" s="15" t="s">
        <v>22</v>
      </c>
      <c r="BK122" s="191">
        <f>ROUND(I122*H122,2)</f>
        <v>0</v>
      </c>
      <c r="BL122" s="15" t="s">
        <v>138</v>
      </c>
      <c r="BM122" s="15" t="s">
        <v>699</v>
      </c>
    </row>
    <row r="123" spans="2:47" s="1" customFormat="1" ht="24">
      <c r="B123" s="32"/>
      <c r="C123" s="54"/>
      <c r="D123" s="192" t="s">
        <v>140</v>
      </c>
      <c r="E123" s="54"/>
      <c r="F123" s="193" t="s">
        <v>634</v>
      </c>
      <c r="G123" s="54"/>
      <c r="H123" s="54"/>
      <c r="I123" s="150"/>
      <c r="J123" s="54"/>
      <c r="K123" s="54"/>
      <c r="L123" s="52"/>
      <c r="M123" s="69"/>
      <c r="N123" s="33"/>
      <c r="O123" s="33"/>
      <c r="P123" s="33"/>
      <c r="Q123" s="33"/>
      <c r="R123" s="33"/>
      <c r="S123" s="33"/>
      <c r="T123" s="70"/>
      <c r="AT123" s="15" t="s">
        <v>140</v>
      </c>
      <c r="AU123" s="15" t="s">
        <v>83</v>
      </c>
    </row>
    <row r="124" spans="2:47" s="1" customFormat="1" ht="108">
      <c r="B124" s="32"/>
      <c r="C124" s="54"/>
      <c r="D124" s="192" t="s">
        <v>142</v>
      </c>
      <c r="E124" s="54"/>
      <c r="F124" s="196" t="s">
        <v>635</v>
      </c>
      <c r="G124" s="54"/>
      <c r="H124" s="54"/>
      <c r="I124" s="150"/>
      <c r="J124" s="54"/>
      <c r="K124" s="54"/>
      <c r="L124" s="52"/>
      <c r="M124" s="69"/>
      <c r="N124" s="33"/>
      <c r="O124" s="33"/>
      <c r="P124" s="33"/>
      <c r="Q124" s="33"/>
      <c r="R124" s="33"/>
      <c r="S124" s="33"/>
      <c r="T124" s="70"/>
      <c r="AT124" s="15" t="s">
        <v>142</v>
      </c>
      <c r="AU124" s="15" t="s">
        <v>83</v>
      </c>
    </row>
    <row r="125" spans="2:47" s="1" customFormat="1" ht="24">
      <c r="B125" s="32"/>
      <c r="C125" s="54"/>
      <c r="D125" s="192" t="s">
        <v>312</v>
      </c>
      <c r="E125" s="54"/>
      <c r="F125" s="196" t="s">
        <v>636</v>
      </c>
      <c r="G125" s="54"/>
      <c r="H125" s="54"/>
      <c r="I125" s="150"/>
      <c r="J125" s="54"/>
      <c r="K125" s="54"/>
      <c r="L125" s="52"/>
      <c r="M125" s="69"/>
      <c r="N125" s="33"/>
      <c r="O125" s="33"/>
      <c r="P125" s="33"/>
      <c r="Q125" s="33"/>
      <c r="R125" s="33"/>
      <c r="S125" s="33"/>
      <c r="T125" s="70"/>
      <c r="AT125" s="15" t="s">
        <v>312</v>
      </c>
      <c r="AU125" s="15" t="s">
        <v>83</v>
      </c>
    </row>
    <row r="126" spans="2:51" s="11" customFormat="1" ht="12">
      <c r="B126" s="197"/>
      <c r="C126" s="198"/>
      <c r="D126" s="192" t="s">
        <v>157</v>
      </c>
      <c r="E126" s="208" t="s">
        <v>20</v>
      </c>
      <c r="F126" s="209" t="s">
        <v>700</v>
      </c>
      <c r="G126" s="198"/>
      <c r="H126" s="210">
        <v>429</v>
      </c>
      <c r="I126" s="202"/>
      <c r="J126" s="198"/>
      <c r="K126" s="198"/>
      <c r="L126" s="203"/>
      <c r="M126" s="204"/>
      <c r="N126" s="205"/>
      <c r="O126" s="205"/>
      <c r="P126" s="205"/>
      <c r="Q126" s="205"/>
      <c r="R126" s="205"/>
      <c r="S126" s="205"/>
      <c r="T126" s="206"/>
      <c r="AT126" s="207" t="s">
        <v>157</v>
      </c>
      <c r="AU126" s="207" t="s">
        <v>83</v>
      </c>
      <c r="AV126" s="11" t="s">
        <v>83</v>
      </c>
      <c r="AW126" s="11" t="s">
        <v>37</v>
      </c>
      <c r="AX126" s="11" t="s">
        <v>22</v>
      </c>
      <c r="AY126" s="207" t="s">
        <v>131</v>
      </c>
    </row>
    <row r="127" spans="2:63" s="10" customFormat="1" ht="29.85" customHeight="1">
      <c r="B127" s="163"/>
      <c r="C127" s="164"/>
      <c r="D127" s="177" t="s">
        <v>73</v>
      </c>
      <c r="E127" s="178" t="s">
        <v>194</v>
      </c>
      <c r="F127" s="178" t="s">
        <v>356</v>
      </c>
      <c r="G127" s="164"/>
      <c r="H127" s="164"/>
      <c r="I127" s="167"/>
      <c r="J127" s="179">
        <f>BK127</f>
        <v>0</v>
      </c>
      <c r="K127" s="164"/>
      <c r="L127" s="169"/>
      <c r="M127" s="170"/>
      <c r="N127" s="171"/>
      <c r="O127" s="171"/>
      <c r="P127" s="172">
        <f>SUM(P128:P135)</f>
        <v>0</v>
      </c>
      <c r="Q127" s="171"/>
      <c r="R127" s="172">
        <f>SUM(R128:R135)</f>
        <v>0.065415</v>
      </c>
      <c r="S127" s="171"/>
      <c r="T127" s="173">
        <f>SUM(T128:T135)</f>
        <v>126.1165</v>
      </c>
      <c r="AR127" s="174" t="s">
        <v>22</v>
      </c>
      <c r="AT127" s="175" t="s">
        <v>73</v>
      </c>
      <c r="AU127" s="175" t="s">
        <v>22</v>
      </c>
      <c r="AY127" s="174" t="s">
        <v>131</v>
      </c>
      <c r="BK127" s="176">
        <f>SUM(BK128:BK135)</f>
        <v>0</v>
      </c>
    </row>
    <row r="128" spans="2:65" s="1" customFormat="1" ht="28.8" customHeight="1">
      <c r="B128" s="32"/>
      <c r="C128" s="180" t="s">
        <v>205</v>
      </c>
      <c r="D128" s="180" t="s">
        <v>133</v>
      </c>
      <c r="E128" s="181" t="s">
        <v>398</v>
      </c>
      <c r="F128" s="182" t="s">
        <v>399</v>
      </c>
      <c r="G128" s="183" t="s">
        <v>153</v>
      </c>
      <c r="H128" s="184">
        <v>44.5</v>
      </c>
      <c r="I128" s="185"/>
      <c r="J128" s="186">
        <f>ROUND(I128*H128,2)</f>
        <v>0</v>
      </c>
      <c r="K128" s="182" t="s">
        <v>137</v>
      </c>
      <c r="L128" s="52"/>
      <c r="M128" s="187" t="s">
        <v>20</v>
      </c>
      <c r="N128" s="188" t="s">
        <v>45</v>
      </c>
      <c r="O128" s="33"/>
      <c r="P128" s="189">
        <f>O128*H128</f>
        <v>0</v>
      </c>
      <c r="Q128" s="189">
        <v>0.00147</v>
      </c>
      <c r="R128" s="189">
        <f>Q128*H128</f>
        <v>0.065415</v>
      </c>
      <c r="S128" s="189">
        <v>2.447</v>
      </c>
      <c r="T128" s="190">
        <f>S128*H128</f>
        <v>108.89150000000001</v>
      </c>
      <c r="AR128" s="15" t="s">
        <v>138</v>
      </c>
      <c r="AT128" s="15" t="s">
        <v>133</v>
      </c>
      <c r="AU128" s="15" t="s">
        <v>83</v>
      </c>
      <c r="AY128" s="15" t="s">
        <v>131</v>
      </c>
      <c r="BE128" s="191">
        <f>IF(N128="základní",J128,0)</f>
        <v>0</v>
      </c>
      <c r="BF128" s="191">
        <f>IF(N128="snížená",J128,0)</f>
        <v>0</v>
      </c>
      <c r="BG128" s="191">
        <f>IF(N128="zákl. přenesená",J128,0)</f>
        <v>0</v>
      </c>
      <c r="BH128" s="191">
        <f>IF(N128="sníž. přenesená",J128,0)</f>
        <v>0</v>
      </c>
      <c r="BI128" s="191">
        <f>IF(N128="nulová",J128,0)</f>
        <v>0</v>
      </c>
      <c r="BJ128" s="15" t="s">
        <v>22</v>
      </c>
      <c r="BK128" s="191">
        <f>ROUND(I128*H128,2)</f>
        <v>0</v>
      </c>
      <c r="BL128" s="15" t="s">
        <v>138</v>
      </c>
      <c r="BM128" s="15" t="s">
        <v>701</v>
      </c>
    </row>
    <row r="129" spans="2:47" s="1" customFormat="1" ht="36">
      <c r="B129" s="32"/>
      <c r="C129" s="54"/>
      <c r="D129" s="192" t="s">
        <v>140</v>
      </c>
      <c r="E129" s="54"/>
      <c r="F129" s="193" t="s">
        <v>401</v>
      </c>
      <c r="G129" s="54"/>
      <c r="H129" s="54"/>
      <c r="I129" s="150"/>
      <c r="J129" s="54"/>
      <c r="K129" s="54"/>
      <c r="L129" s="52"/>
      <c r="M129" s="69"/>
      <c r="N129" s="33"/>
      <c r="O129" s="33"/>
      <c r="P129" s="33"/>
      <c r="Q129" s="33"/>
      <c r="R129" s="33"/>
      <c r="S129" s="33"/>
      <c r="T129" s="70"/>
      <c r="AT129" s="15" t="s">
        <v>140</v>
      </c>
      <c r="AU129" s="15" t="s">
        <v>83</v>
      </c>
    </row>
    <row r="130" spans="2:47" s="1" customFormat="1" ht="192">
      <c r="B130" s="32"/>
      <c r="C130" s="54"/>
      <c r="D130" s="192" t="s">
        <v>142</v>
      </c>
      <c r="E130" s="54"/>
      <c r="F130" s="196" t="s">
        <v>402</v>
      </c>
      <c r="G130" s="54"/>
      <c r="H130" s="54"/>
      <c r="I130" s="150"/>
      <c r="J130" s="54"/>
      <c r="K130" s="54"/>
      <c r="L130" s="52"/>
      <c r="M130" s="69"/>
      <c r="N130" s="33"/>
      <c r="O130" s="33"/>
      <c r="P130" s="33"/>
      <c r="Q130" s="33"/>
      <c r="R130" s="33"/>
      <c r="S130" s="33"/>
      <c r="T130" s="70"/>
      <c r="AT130" s="15" t="s">
        <v>142</v>
      </c>
      <c r="AU130" s="15" t="s">
        <v>83</v>
      </c>
    </row>
    <row r="131" spans="2:51" s="11" customFormat="1" ht="12">
      <c r="B131" s="197"/>
      <c r="C131" s="198"/>
      <c r="D131" s="194" t="s">
        <v>157</v>
      </c>
      <c r="E131" s="199" t="s">
        <v>20</v>
      </c>
      <c r="F131" s="200" t="s">
        <v>702</v>
      </c>
      <c r="G131" s="198"/>
      <c r="H131" s="201">
        <v>44.5</v>
      </c>
      <c r="I131" s="202"/>
      <c r="J131" s="198"/>
      <c r="K131" s="198"/>
      <c r="L131" s="203"/>
      <c r="M131" s="204"/>
      <c r="N131" s="205"/>
      <c r="O131" s="205"/>
      <c r="P131" s="205"/>
      <c r="Q131" s="205"/>
      <c r="R131" s="205"/>
      <c r="S131" s="205"/>
      <c r="T131" s="206"/>
      <c r="AT131" s="207" t="s">
        <v>157</v>
      </c>
      <c r="AU131" s="207" t="s">
        <v>83</v>
      </c>
      <c r="AV131" s="11" t="s">
        <v>83</v>
      </c>
      <c r="AW131" s="11" t="s">
        <v>37</v>
      </c>
      <c r="AX131" s="11" t="s">
        <v>22</v>
      </c>
      <c r="AY131" s="207" t="s">
        <v>131</v>
      </c>
    </row>
    <row r="132" spans="2:65" s="1" customFormat="1" ht="20.4" customHeight="1">
      <c r="B132" s="32"/>
      <c r="C132" s="180" t="s">
        <v>210</v>
      </c>
      <c r="D132" s="180" t="s">
        <v>133</v>
      </c>
      <c r="E132" s="181" t="s">
        <v>406</v>
      </c>
      <c r="F132" s="182" t="s">
        <v>407</v>
      </c>
      <c r="G132" s="183" t="s">
        <v>153</v>
      </c>
      <c r="H132" s="184">
        <v>6.5</v>
      </c>
      <c r="I132" s="185"/>
      <c r="J132" s="186">
        <f>ROUND(I132*H132,2)</f>
        <v>0</v>
      </c>
      <c r="K132" s="182" t="s">
        <v>137</v>
      </c>
      <c r="L132" s="52"/>
      <c r="M132" s="187" t="s">
        <v>20</v>
      </c>
      <c r="N132" s="188" t="s">
        <v>45</v>
      </c>
      <c r="O132" s="33"/>
      <c r="P132" s="189">
        <f>O132*H132</f>
        <v>0</v>
      </c>
      <c r="Q132" s="189">
        <v>0</v>
      </c>
      <c r="R132" s="189">
        <f>Q132*H132</f>
        <v>0</v>
      </c>
      <c r="S132" s="189">
        <v>2.65</v>
      </c>
      <c r="T132" s="190">
        <f>S132*H132</f>
        <v>17.224999999999998</v>
      </c>
      <c r="AR132" s="15" t="s">
        <v>138</v>
      </c>
      <c r="AT132" s="15" t="s">
        <v>133</v>
      </c>
      <c r="AU132" s="15" t="s">
        <v>83</v>
      </c>
      <c r="AY132" s="15" t="s">
        <v>131</v>
      </c>
      <c r="BE132" s="191">
        <f>IF(N132="základní",J132,0)</f>
        <v>0</v>
      </c>
      <c r="BF132" s="191">
        <f>IF(N132="snížená",J132,0)</f>
        <v>0</v>
      </c>
      <c r="BG132" s="191">
        <f>IF(N132="zákl. přenesená",J132,0)</f>
        <v>0</v>
      </c>
      <c r="BH132" s="191">
        <f>IF(N132="sníž. přenesená",J132,0)</f>
        <v>0</v>
      </c>
      <c r="BI132" s="191">
        <f>IF(N132="nulová",J132,0)</f>
        <v>0</v>
      </c>
      <c r="BJ132" s="15" t="s">
        <v>22</v>
      </c>
      <c r="BK132" s="191">
        <f>ROUND(I132*H132,2)</f>
        <v>0</v>
      </c>
      <c r="BL132" s="15" t="s">
        <v>138</v>
      </c>
      <c r="BM132" s="15" t="s">
        <v>703</v>
      </c>
    </row>
    <row r="133" spans="2:47" s="1" customFormat="1" ht="36">
      <c r="B133" s="32"/>
      <c r="C133" s="54"/>
      <c r="D133" s="192" t="s">
        <v>140</v>
      </c>
      <c r="E133" s="54"/>
      <c r="F133" s="193" t="s">
        <v>409</v>
      </c>
      <c r="G133" s="54"/>
      <c r="H133" s="54"/>
      <c r="I133" s="150"/>
      <c r="J133" s="54"/>
      <c r="K133" s="54"/>
      <c r="L133" s="52"/>
      <c r="M133" s="69"/>
      <c r="N133" s="33"/>
      <c r="O133" s="33"/>
      <c r="P133" s="33"/>
      <c r="Q133" s="33"/>
      <c r="R133" s="33"/>
      <c r="S133" s="33"/>
      <c r="T133" s="70"/>
      <c r="AT133" s="15" t="s">
        <v>140</v>
      </c>
      <c r="AU133" s="15" t="s">
        <v>83</v>
      </c>
    </row>
    <row r="134" spans="2:47" s="1" customFormat="1" ht="192">
      <c r="B134" s="32"/>
      <c r="C134" s="54"/>
      <c r="D134" s="192" t="s">
        <v>142</v>
      </c>
      <c r="E134" s="54"/>
      <c r="F134" s="196" t="s">
        <v>402</v>
      </c>
      <c r="G134" s="54"/>
      <c r="H134" s="54"/>
      <c r="I134" s="150"/>
      <c r="J134" s="54"/>
      <c r="K134" s="54"/>
      <c r="L134" s="52"/>
      <c r="M134" s="69"/>
      <c r="N134" s="33"/>
      <c r="O134" s="33"/>
      <c r="P134" s="33"/>
      <c r="Q134" s="33"/>
      <c r="R134" s="33"/>
      <c r="S134" s="33"/>
      <c r="T134" s="70"/>
      <c r="AT134" s="15" t="s">
        <v>142</v>
      </c>
      <c r="AU134" s="15" t="s">
        <v>83</v>
      </c>
    </row>
    <row r="135" spans="2:51" s="11" customFormat="1" ht="24">
      <c r="B135" s="197"/>
      <c r="C135" s="198"/>
      <c r="D135" s="192" t="s">
        <v>157</v>
      </c>
      <c r="E135" s="208" t="s">
        <v>20</v>
      </c>
      <c r="F135" s="209" t="s">
        <v>704</v>
      </c>
      <c r="G135" s="198"/>
      <c r="H135" s="210">
        <v>6.5</v>
      </c>
      <c r="I135" s="202"/>
      <c r="J135" s="198"/>
      <c r="K135" s="198"/>
      <c r="L135" s="203"/>
      <c r="M135" s="204"/>
      <c r="N135" s="205"/>
      <c r="O135" s="205"/>
      <c r="P135" s="205"/>
      <c r="Q135" s="205"/>
      <c r="R135" s="205"/>
      <c r="S135" s="205"/>
      <c r="T135" s="206"/>
      <c r="AT135" s="207" t="s">
        <v>157</v>
      </c>
      <c r="AU135" s="207" t="s">
        <v>83</v>
      </c>
      <c r="AV135" s="11" t="s">
        <v>83</v>
      </c>
      <c r="AW135" s="11" t="s">
        <v>37</v>
      </c>
      <c r="AX135" s="11" t="s">
        <v>22</v>
      </c>
      <c r="AY135" s="207" t="s">
        <v>131</v>
      </c>
    </row>
    <row r="136" spans="2:63" s="10" customFormat="1" ht="29.85" customHeight="1">
      <c r="B136" s="163"/>
      <c r="C136" s="164"/>
      <c r="D136" s="177" t="s">
        <v>73</v>
      </c>
      <c r="E136" s="178" t="s">
        <v>428</v>
      </c>
      <c r="F136" s="178" t="s">
        <v>429</v>
      </c>
      <c r="G136" s="164"/>
      <c r="H136" s="164"/>
      <c r="I136" s="167"/>
      <c r="J136" s="179">
        <f>BK136</f>
        <v>0</v>
      </c>
      <c r="K136" s="164"/>
      <c r="L136" s="169"/>
      <c r="M136" s="170"/>
      <c r="N136" s="171"/>
      <c r="O136" s="171"/>
      <c r="P136" s="172">
        <f>SUM(P137:P151)</f>
        <v>0</v>
      </c>
      <c r="Q136" s="171"/>
      <c r="R136" s="172">
        <f>SUM(R137:R151)</f>
        <v>0</v>
      </c>
      <c r="S136" s="171"/>
      <c r="T136" s="173">
        <f>SUM(T137:T151)</f>
        <v>0</v>
      </c>
      <c r="AR136" s="174" t="s">
        <v>22</v>
      </c>
      <c r="AT136" s="175" t="s">
        <v>73</v>
      </c>
      <c r="AU136" s="175" t="s">
        <v>22</v>
      </c>
      <c r="AY136" s="174" t="s">
        <v>131</v>
      </c>
      <c r="BK136" s="176">
        <f>SUM(BK137:BK151)</f>
        <v>0</v>
      </c>
    </row>
    <row r="137" spans="2:65" s="1" customFormat="1" ht="20.4" customHeight="1">
      <c r="B137" s="32"/>
      <c r="C137" s="180" t="s">
        <v>217</v>
      </c>
      <c r="D137" s="180" t="s">
        <v>133</v>
      </c>
      <c r="E137" s="181" t="s">
        <v>431</v>
      </c>
      <c r="F137" s="182" t="s">
        <v>432</v>
      </c>
      <c r="G137" s="183" t="s">
        <v>213</v>
      </c>
      <c r="H137" s="184">
        <v>108.892</v>
      </c>
      <c r="I137" s="185"/>
      <c r="J137" s="186">
        <f>ROUND(I137*H137,2)</f>
        <v>0</v>
      </c>
      <c r="K137" s="182" t="s">
        <v>20</v>
      </c>
      <c r="L137" s="52"/>
      <c r="M137" s="187" t="s">
        <v>20</v>
      </c>
      <c r="N137" s="188" t="s">
        <v>45</v>
      </c>
      <c r="O137" s="33"/>
      <c r="P137" s="189">
        <f>O137*H137</f>
        <v>0</v>
      </c>
      <c r="Q137" s="189">
        <v>0</v>
      </c>
      <c r="R137" s="189">
        <f>Q137*H137</f>
        <v>0</v>
      </c>
      <c r="S137" s="189">
        <v>0</v>
      </c>
      <c r="T137" s="190">
        <f>S137*H137</f>
        <v>0</v>
      </c>
      <c r="AR137" s="15" t="s">
        <v>138</v>
      </c>
      <c r="AT137" s="15" t="s">
        <v>133</v>
      </c>
      <c r="AU137" s="15" t="s">
        <v>83</v>
      </c>
      <c r="AY137" s="15" t="s">
        <v>131</v>
      </c>
      <c r="BE137" s="191">
        <f>IF(N137="základní",J137,0)</f>
        <v>0</v>
      </c>
      <c r="BF137" s="191">
        <f>IF(N137="snížená",J137,0)</f>
        <v>0</v>
      </c>
      <c r="BG137" s="191">
        <f>IF(N137="zákl. přenesená",J137,0)</f>
        <v>0</v>
      </c>
      <c r="BH137" s="191">
        <f>IF(N137="sníž. přenesená",J137,0)</f>
        <v>0</v>
      </c>
      <c r="BI137" s="191">
        <f>IF(N137="nulová",J137,0)</f>
        <v>0</v>
      </c>
      <c r="BJ137" s="15" t="s">
        <v>22</v>
      </c>
      <c r="BK137" s="191">
        <f>ROUND(I137*H137,2)</f>
        <v>0</v>
      </c>
      <c r="BL137" s="15" t="s">
        <v>138</v>
      </c>
      <c r="BM137" s="15" t="s">
        <v>705</v>
      </c>
    </row>
    <row r="138" spans="2:47" s="1" customFormat="1" ht="12">
      <c r="B138" s="32"/>
      <c r="C138" s="54"/>
      <c r="D138" s="192" t="s">
        <v>140</v>
      </c>
      <c r="E138" s="54"/>
      <c r="F138" s="193" t="s">
        <v>434</v>
      </c>
      <c r="G138" s="54"/>
      <c r="H138" s="54"/>
      <c r="I138" s="150"/>
      <c r="J138" s="54"/>
      <c r="K138" s="54"/>
      <c r="L138" s="52"/>
      <c r="M138" s="69"/>
      <c r="N138" s="33"/>
      <c r="O138" s="33"/>
      <c r="P138" s="33"/>
      <c r="Q138" s="33"/>
      <c r="R138" s="33"/>
      <c r="S138" s="33"/>
      <c r="T138" s="70"/>
      <c r="AT138" s="15" t="s">
        <v>140</v>
      </c>
      <c r="AU138" s="15" t="s">
        <v>83</v>
      </c>
    </row>
    <row r="139" spans="2:47" s="1" customFormat="1" ht="72">
      <c r="B139" s="32"/>
      <c r="C139" s="54"/>
      <c r="D139" s="192" t="s">
        <v>142</v>
      </c>
      <c r="E139" s="54"/>
      <c r="F139" s="196" t="s">
        <v>435</v>
      </c>
      <c r="G139" s="54"/>
      <c r="H139" s="54"/>
      <c r="I139" s="150"/>
      <c r="J139" s="54"/>
      <c r="K139" s="54"/>
      <c r="L139" s="52"/>
      <c r="M139" s="69"/>
      <c r="N139" s="33"/>
      <c r="O139" s="33"/>
      <c r="P139" s="33"/>
      <c r="Q139" s="33"/>
      <c r="R139" s="33"/>
      <c r="S139" s="33"/>
      <c r="T139" s="70"/>
      <c r="AT139" s="15" t="s">
        <v>142</v>
      </c>
      <c r="AU139" s="15" t="s">
        <v>83</v>
      </c>
    </row>
    <row r="140" spans="2:51" s="11" customFormat="1" ht="12">
      <c r="B140" s="197"/>
      <c r="C140" s="198"/>
      <c r="D140" s="194" t="s">
        <v>157</v>
      </c>
      <c r="E140" s="199" t="s">
        <v>20</v>
      </c>
      <c r="F140" s="200" t="s">
        <v>706</v>
      </c>
      <c r="G140" s="198"/>
      <c r="H140" s="201">
        <v>108.892</v>
      </c>
      <c r="I140" s="202"/>
      <c r="J140" s="198"/>
      <c r="K140" s="198"/>
      <c r="L140" s="203"/>
      <c r="M140" s="204"/>
      <c r="N140" s="205"/>
      <c r="O140" s="205"/>
      <c r="P140" s="205"/>
      <c r="Q140" s="205"/>
      <c r="R140" s="205"/>
      <c r="S140" s="205"/>
      <c r="T140" s="206"/>
      <c r="AT140" s="207" t="s">
        <v>157</v>
      </c>
      <c r="AU140" s="207" t="s">
        <v>83</v>
      </c>
      <c r="AV140" s="11" t="s">
        <v>83</v>
      </c>
      <c r="AW140" s="11" t="s">
        <v>37</v>
      </c>
      <c r="AX140" s="11" t="s">
        <v>22</v>
      </c>
      <c r="AY140" s="207" t="s">
        <v>131</v>
      </c>
    </row>
    <row r="141" spans="2:65" s="1" customFormat="1" ht="20.4" customHeight="1">
      <c r="B141" s="32"/>
      <c r="C141" s="180" t="s">
        <v>225</v>
      </c>
      <c r="D141" s="180" t="s">
        <v>133</v>
      </c>
      <c r="E141" s="181" t="s">
        <v>444</v>
      </c>
      <c r="F141" s="182" t="s">
        <v>445</v>
      </c>
      <c r="G141" s="183" t="s">
        <v>213</v>
      </c>
      <c r="H141" s="184">
        <v>17.225</v>
      </c>
      <c r="I141" s="185"/>
      <c r="J141" s="186">
        <f>ROUND(I141*H141,2)</f>
        <v>0</v>
      </c>
      <c r="K141" s="182" t="s">
        <v>20</v>
      </c>
      <c r="L141" s="52"/>
      <c r="M141" s="187" t="s">
        <v>20</v>
      </c>
      <c r="N141" s="188" t="s">
        <v>45</v>
      </c>
      <c r="O141" s="33"/>
      <c r="P141" s="189">
        <f>O141*H141</f>
        <v>0</v>
      </c>
      <c r="Q141" s="189">
        <v>0</v>
      </c>
      <c r="R141" s="189">
        <f>Q141*H141</f>
        <v>0</v>
      </c>
      <c r="S141" s="189">
        <v>0</v>
      </c>
      <c r="T141" s="190">
        <f>S141*H141</f>
        <v>0</v>
      </c>
      <c r="AR141" s="15" t="s">
        <v>138</v>
      </c>
      <c r="AT141" s="15" t="s">
        <v>133</v>
      </c>
      <c r="AU141" s="15" t="s">
        <v>83</v>
      </c>
      <c r="AY141" s="15" t="s">
        <v>131</v>
      </c>
      <c r="BE141" s="191">
        <f>IF(N141="základní",J141,0)</f>
        <v>0</v>
      </c>
      <c r="BF141" s="191">
        <f>IF(N141="snížená",J141,0)</f>
        <v>0</v>
      </c>
      <c r="BG141" s="191">
        <f>IF(N141="zákl. přenesená",J141,0)</f>
        <v>0</v>
      </c>
      <c r="BH141" s="191">
        <f>IF(N141="sníž. přenesená",J141,0)</f>
        <v>0</v>
      </c>
      <c r="BI141" s="191">
        <f>IF(N141="nulová",J141,0)</f>
        <v>0</v>
      </c>
      <c r="BJ141" s="15" t="s">
        <v>22</v>
      </c>
      <c r="BK141" s="191">
        <f>ROUND(I141*H141,2)</f>
        <v>0</v>
      </c>
      <c r="BL141" s="15" t="s">
        <v>138</v>
      </c>
      <c r="BM141" s="15" t="s">
        <v>707</v>
      </c>
    </row>
    <row r="142" spans="2:47" s="1" customFormat="1" ht="12">
      <c r="B142" s="32"/>
      <c r="C142" s="54"/>
      <c r="D142" s="192" t="s">
        <v>140</v>
      </c>
      <c r="E142" s="54"/>
      <c r="F142" s="193" t="s">
        <v>447</v>
      </c>
      <c r="G142" s="54"/>
      <c r="H142" s="54"/>
      <c r="I142" s="150"/>
      <c r="J142" s="54"/>
      <c r="K142" s="54"/>
      <c r="L142" s="52"/>
      <c r="M142" s="69"/>
      <c r="N142" s="33"/>
      <c r="O142" s="33"/>
      <c r="P142" s="33"/>
      <c r="Q142" s="33"/>
      <c r="R142" s="33"/>
      <c r="S142" s="33"/>
      <c r="T142" s="70"/>
      <c r="AT142" s="15" t="s">
        <v>140</v>
      </c>
      <c r="AU142" s="15" t="s">
        <v>83</v>
      </c>
    </row>
    <row r="143" spans="2:47" s="1" customFormat="1" ht="84">
      <c r="B143" s="32"/>
      <c r="C143" s="54"/>
      <c r="D143" s="192" t="s">
        <v>142</v>
      </c>
      <c r="E143" s="54"/>
      <c r="F143" s="196" t="s">
        <v>448</v>
      </c>
      <c r="G143" s="54"/>
      <c r="H143" s="54"/>
      <c r="I143" s="150"/>
      <c r="J143" s="54"/>
      <c r="K143" s="54"/>
      <c r="L143" s="52"/>
      <c r="M143" s="69"/>
      <c r="N143" s="33"/>
      <c r="O143" s="33"/>
      <c r="P143" s="33"/>
      <c r="Q143" s="33"/>
      <c r="R143" s="33"/>
      <c r="S143" s="33"/>
      <c r="T143" s="70"/>
      <c r="AT143" s="15" t="s">
        <v>142</v>
      </c>
      <c r="AU143" s="15" t="s">
        <v>83</v>
      </c>
    </row>
    <row r="144" spans="2:51" s="11" customFormat="1" ht="12">
      <c r="B144" s="197"/>
      <c r="C144" s="198"/>
      <c r="D144" s="194" t="s">
        <v>157</v>
      </c>
      <c r="E144" s="199" t="s">
        <v>20</v>
      </c>
      <c r="F144" s="200" t="s">
        <v>708</v>
      </c>
      <c r="G144" s="198"/>
      <c r="H144" s="201">
        <v>17.225</v>
      </c>
      <c r="I144" s="202"/>
      <c r="J144" s="198"/>
      <c r="K144" s="198"/>
      <c r="L144" s="203"/>
      <c r="M144" s="204"/>
      <c r="N144" s="205"/>
      <c r="O144" s="205"/>
      <c r="P144" s="205"/>
      <c r="Q144" s="205"/>
      <c r="R144" s="205"/>
      <c r="S144" s="205"/>
      <c r="T144" s="206"/>
      <c r="AT144" s="207" t="s">
        <v>157</v>
      </c>
      <c r="AU144" s="207" t="s">
        <v>83</v>
      </c>
      <c r="AV144" s="11" t="s">
        <v>83</v>
      </c>
      <c r="AW144" s="11" t="s">
        <v>37</v>
      </c>
      <c r="AX144" s="11" t="s">
        <v>22</v>
      </c>
      <c r="AY144" s="207" t="s">
        <v>131</v>
      </c>
    </row>
    <row r="145" spans="2:65" s="1" customFormat="1" ht="20.4" customHeight="1">
      <c r="B145" s="32"/>
      <c r="C145" s="180" t="s">
        <v>8</v>
      </c>
      <c r="D145" s="180" t="s">
        <v>133</v>
      </c>
      <c r="E145" s="181" t="s">
        <v>451</v>
      </c>
      <c r="F145" s="182" t="s">
        <v>452</v>
      </c>
      <c r="G145" s="183" t="s">
        <v>213</v>
      </c>
      <c r="H145" s="184">
        <v>126.117</v>
      </c>
      <c r="I145" s="185"/>
      <c r="J145" s="186">
        <f>ROUND(I145*H145,2)</f>
        <v>0</v>
      </c>
      <c r="K145" s="182" t="s">
        <v>137</v>
      </c>
      <c r="L145" s="52"/>
      <c r="M145" s="187" t="s">
        <v>20</v>
      </c>
      <c r="N145" s="188" t="s">
        <v>45</v>
      </c>
      <c r="O145" s="33"/>
      <c r="P145" s="189">
        <f>O145*H145</f>
        <v>0</v>
      </c>
      <c r="Q145" s="189">
        <v>0</v>
      </c>
      <c r="R145" s="189">
        <f>Q145*H145</f>
        <v>0</v>
      </c>
      <c r="S145" s="189">
        <v>0</v>
      </c>
      <c r="T145" s="190">
        <f>S145*H145</f>
        <v>0</v>
      </c>
      <c r="AR145" s="15" t="s">
        <v>138</v>
      </c>
      <c r="AT145" s="15" t="s">
        <v>133</v>
      </c>
      <c r="AU145" s="15" t="s">
        <v>83</v>
      </c>
      <c r="AY145" s="15" t="s">
        <v>131</v>
      </c>
      <c r="BE145" s="191">
        <f>IF(N145="základní",J145,0)</f>
        <v>0</v>
      </c>
      <c r="BF145" s="191">
        <f>IF(N145="snížená",J145,0)</f>
        <v>0</v>
      </c>
      <c r="BG145" s="191">
        <f>IF(N145="zákl. přenesená",J145,0)</f>
        <v>0</v>
      </c>
      <c r="BH145" s="191">
        <f>IF(N145="sníž. přenesená",J145,0)</f>
        <v>0</v>
      </c>
      <c r="BI145" s="191">
        <f>IF(N145="nulová",J145,0)</f>
        <v>0</v>
      </c>
      <c r="BJ145" s="15" t="s">
        <v>22</v>
      </c>
      <c r="BK145" s="191">
        <f>ROUND(I145*H145,2)</f>
        <v>0</v>
      </c>
      <c r="BL145" s="15" t="s">
        <v>138</v>
      </c>
      <c r="BM145" s="15" t="s">
        <v>709</v>
      </c>
    </row>
    <row r="146" spans="2:47" s="1" customFormat="1" ht="24">
      <c r="B146" s="32"/>
      <c r="C146" s="54"/>
      <c r="D146" s="192" t="s">
        <v>140</v>
      </c>
      <c r="E146" s="54"/>
      <c r="F146" s="193" t="s">
        <v>454</v>
      </c>
      <c r="G146" s="54"/>
      <c r="H146" s="54"/>
      <c r="I146" s="150"/>
      <c r="J146" s="54"/>
      <c r="K146" s="54"/>
      <c r="L146" s="52"/>
      <c r="M146" s="69"/>
      <c r="N146" s="33"/>
      <c r="O146" s="33"/>
      <c r="P146" s="33"/>
      <c r="Q146" s="33"/>
      <c r="R146" s="33"/>
      <c r="S146" s="33"/>
      <c r="T146" s="70"/>
      <c r="AT146" s="15" t="s">
        <v>140</v>
      </c>
      <c r="AU146" s="15" t="s">
        <v>83</v>
      </c>
    </row>
    <row r="147" spans="2:47" s="1" customFormat="1" ht="192">
      <c r="B147" s="32"/>
      <c r="C147" s="54"/>
      <c r="D147" s="194" t="s">
        <v>142</v>
      </c>
      <c r="E147" s="54"/>
      <c r="F147" s="195" t="s">
        <v>455</v>
      </c>
      <c r="G147" s="54"/>
      <c r="H147" s="54"/>
      <c r="I147" s="150"/>
      <c r="J147" s="54"/>
      <c r="K147" s="54"/>
      <c r="L147" s="52"/>
      <c r="M147" s="69"/>
      <c r="N147" s="33"/>
      <c r="O147" s="33"/>
      <c r="P147" s="33"/>
      <c r="Q147" s="33"/>
      <c r="R147" s="33"/>
      <c r="S147" s="33"/>
      <c r="T147" s="70"/>
      <c r="AT147" s="15" t="s">
        <v>142</v>
      </c>
      <c r="AU147" s="15" t="s">
        <v>83</v>
      </c>
    </row>
    <row r="148" spans="2:65" s="1" customFormat="1" ht="20.4" customHeight="1">
      <c r="B148" s="32"/>
      <c r="C148" s="180" t="s">
        <v>239</v>
      </c>
      <c r="D148" s="180" t="s">
        <v>133</v>
      </c>
      <c r="E148" s="181" t="s">
        <v>457</v>
      </c>
      <c r="F148" s="182" t="s">
        <v>458</v>
      </c>
      <c r="G148" s="183" t="s">
        <v>213</v>
      </c>
      <c r="H148" s="184">
        <v>252.234</v>
      </c>
      <c r="I148" s="185"/>
      <c r="J148" s="186">
        <f>ROUND(I148*H148,2)</f>
        <v>0</v>
      </c>
      <c r="K148" s="182" t="s">
        <v>137</v>
      </c>
      <c r="L148" s="52"/>
      <c r="M148" s="187" t="s">
        <v>20</v>
      </c>
      <c r="N148" s="188" t="s">
        <v>45</v>
      </c>
      <c r="O148" s="33"/>
      <c r="P148" s="189">
        <f>O148*H148</f>
        <v>0</v>
      </c>
      <c r="Q148" s="189">
        <v>0</v>
      </c>
      <c r="R148" s="189">
        <f>Q148*H148</f>
        <v>0</v>
      </c>
      <c r="S148" s="189">
        <v>0</v>
      </c>
      <c r="T148" s="190">
        <f>S148*H148</f>
        <v>0</v>
      </c>
      <c r="AR148" s="15" t="s">
        <v>138</v>
      </c>
      <c r="AT148" s="15" t="s">
        <v>133</v>
      </c>
      <c r="AU148" s="15" t="s">
        <v>83</v>
      </c>
      <c r="AY148" s="15" t="s">
        <v>131</v>
      </c>
      <c r="BE148" s="191">
        <f>IF(N148="základní",J148,0)</f>
        <v>0</v>
      </c>
      <c r="BF148" s="191">
        <f>IF(N148="snížená",J148,0)</f>
        <v>0</v>
      </c>
      <c r="BG148" s="191">
        <f>IF(N148="zákl. přenesená",J148,0)</f>
        <v>0</v>
      </c>
      <c r="BH148" s="191">
        <f>IF(N148="sníž. přenesená",J148,0)</f>
        <v>0</v>
      </c>
      <c r="BI148" s="191">
        <f>IF(N148="nulová",J148,0)</f>
        <v>0</v>
      </c>
      <c r="BJ148" s="15" t="s">
        <v>22</v>
      </c>
      <c r="BK148" s="191">
        <f>ROUND(I148*H148,2)</f>
        <v>0</v>
      </c>
      <c r="BL148" s="15" t="s">
        <v>138</v>
      </c>
      <c r="BM148" s="15" t="s">
        <v>710</v>
      </c>
    </row>
    <row r="149" spans="2:47" s="1" customFormat="1" ht="36">
      <c r="B149" s="32"/>
      <c r="C149" s="54"/>
      <c r="D149" s="192" t="s">
        <v>140</v>
      </c>
      <c r="E149" s="54"/>
      <c r="F149" s="193" t="s">
        <v>460</v>
      </c>
      <c r="G149" s="54"/>
      <c r="H149" s="54"/>
      <c r="I149" s="150"/>
      <c r="J149" s="54"/>
      <c r="K149" s="54"/>
      <c r="L149" s="52"/>
      <c r="M149" s="69"/>
      <c r="N149" s="33"/>
      <c r="O149" s="33"/>
      <c r="P149" s="33"/>
      <c r="Q149" s="33"/>
      <c r="R149" s="33"/>
      <c r="S149" s="33"/>
      <c r="T149" s="70"/>
      <c r="AT149" s="15" t="s">
        <v>140</v>
      </c>
      <c r="AU149" s="15" t="s">
        <v>83</v>
      </c>
    </row>
    <row r="150" spans="2:47" s="1" customFormat="1" ht="192">
      <c r="B150" s="32"/>
      <c r="C150" s="54"/>
      <c r="D150" s="192" t="s">
        <v>142</v>
      </c>
      <c r="E150" s="54"/>
      <c r="F150" s="196" t="s">
        <v>455</v>
      </c>
      <c r="G150" s="54"/>
      <c r="H150" s="54"/>
      <c r="I150" s="150"/>
      <c r="J150" s="54"/>
      <c r="K150" s="54"/>
      <c r="L150" s="52"/>
      <c r="M150" s="69"/>
      <c r="N150" s="33"/>
      <c r="O150" s="33"/>
      <c r="P150" s="33"/>
      <c r="Q150" s="33"/>
      <c r="R150" s="33"/>
      <c r="S150" s="33"/>
      <c r="T150" s="70"/>
      <c r="AT150" s="15" t="s">
        <v>142</v>
      </c>
      <c r="AU150" s="15" t="s">
        <v>83</v>
      </c>
    </row>
    <row r="151" spans="2:51" s="11" customFormat="1" ht="12">
      <c r="B151" s="197"/>
      <c r="C151" s="198"/>
      <c r="D151" s="192" t="s">
        <v>157</v>
      </c>
      <c r="E151" s="208" t="s">
        <v>20</v>
      </c>
      <c r="F151" s="209" t="s">
        <v>711</v>
      </c>
      <c r="G151" s="198"/>
      <c r="H151" s="210">
        <v>252.234</v>
      </c>
      <c r="I151" s="202"/>
      <c r="J151" s="198"/>
      <c r="K151" s="198"/>
      <c r="L151" s="203"/>
      <c r="M151" s="204"/>
      <c r="N151" s="205"/>
      <c r="O151" s="205"/>
      <c r="P151" s="205"/>
      <c r="Q151" s="205"/>
      <c r="R151" s="205"/>
      <c r="S151" s="205"/>
      <c r="T151" s="206"/>
      <c r="AT151" s="207" t="s">
        <v>157</v>
      </c>
      <c r="AU151" s="207" t="s">
        <v>83</v>
      </c>
      <c r="AV151" s="11" t="s">
        <v>83</v>
      </c>
      <c r="AW151" s="11" t="s">
        <v>37</v>
      </c>
      <c r="AX151" s="11" t="s">
        <v>22</v>
      </c>
      <c r="AY151" s="207" t="s">
        <v>131</v>
      </c>
    </row>
    <row r="152" spans="2:63" s="10" customFormat="1" ht="29.85" customHeight="1">
      <c r="B152" s="163"/>
      <c r="C152" s="164"/>
      <c r="D152" s="177" t="s">
        <v>73</v>
      </c>
      <c r="E152" s="178" t="s">
        <v>462</v>
      </c>
      <c r="F152" s="178" t="s">
        <v>463</v>
      </c>
      <c r="G152" s="164"/>
      <c r="H152" s="164"/>
      <c r="I152" s="167"/>
      <c r="J152" s="179">
        <f>BK152</f>
        <v>0</v>
      </c>
      <c r="K152" s="164"/>
      <c r="L152" s="169"/>
      <c r="M152" s="170"/>
      <c r="N152" s="171"/>
      <c r="O152" s="171"/>
      <c r="P152" s="172">
        <f>SUM(P153:P155)</f>
        <v>0</v>
      </c>
      <c r="Q152" s="171"/>
      <c r="R152" s="172">
        <f>SUM(R153:R155)</f>
        <v>0</v>
      </c>
      <c r="S152" s="171"/>
      <c r="T152" s="173">
        <f>SUM(T153:T155)</f>
        <v>0</v>
      </c>
      <c r="AR152" s="174" t="s">
        <v>22</v>
      </c>
      <c r="AT152" s="175" t="s">
        <v>73</v>
      </c>
      <c r="AU152" s="175" t="s">
        <v>22</v>
      </c>
      <c r="AY152" s="174" t="s">
        <v>131</v>
      </c>
      <c r="BK152" s="176">
        <f>SUM(BK153:BK155)</f>
        <v>0</v>
      </c>
    </row>
    <row r="153" spans="2:65" s="1" customFormat="1" ht="20.4" customHeight="1">
      <c r="B153" s="32"/>
      <c r="C153" s="180" t="s">
        <v>247</v>
      </c>
      <c r="D153" s="180" t="s">
        <v>133</v>
      </c>
      <c r="E153" s="181" t="s">
        <v>712</v>
      </c>
      <c r="F153" s="182" t="s">
        <v>713</v>
      </c>
      <c r="G153" s="183" t="s">
        <v>213</v>
      </c>
      <c r="H153" s="184">
        <v>856.693</v>
      </c>
      <c r="I153" s="185"/>
      <c r="J153" s="186">
        <f>ROUND(I153*H153,2)</f>
        <v>0</v>
      </c>
      <c r="K153" s="182" t="s">
        <v>137</v>
      </c>
      <c r="L153" s="52"/>
      <c r="M153" s="187" t="s">
        <v>20</v>
      </c>
      <c r="N153" s="188" t="s">
        <v>45</v>
      </c>
      <c r="O153" s="33"/>
      <c r="P153" s="189">
        <f>O153*H153</f>
        <v>0</v>
      </c>
      <c r="Q153" s="189">
        <v>0</v>
      </c>
      <c r="R153" s="189">
        <f>Q153*H153</f>
        <v>0</v>
      </c>
      <c r="S153" s="189">
        <v>0</v>
      </c>
      <c r="T153" s="190">
        <f>S153*H153</f>
        <v>0</v>
      </c>
      <c r="AR153" s="15" t="s">
        <v>138</v>
      </c>
      <c r="AT153" s="15" t="s">
        <v>133</v>
      </c>
      <c r="AU153" s="15" t="s">
        <v>83</v>
      </c>
      <c r="AY153" s="15" t="s">
        <v>131</v>
      </c>
      <c r="BE153" s="191">
        <f>IF(N153="základní",J153,0)</f>
        <v>0</v>
      </c>
      <c r="BF153" s="191">
        <f>IF(N153="snížená",J153,0)</f>
        <v>0</v>
      </c>
      <c r="BG153" s="191">
        <f>IF(N153="zákl. přenesená",J153,0)</f>
        <v>0</v>
      </c>
      <c r="BH153" s="191">
        <f>IF(N153="sníž. přenesená",J153,0)</f>
        <v>0</v>
      </c>
      <c r="BI153" s="191">
        <f>IF(N153="nulová",J153,0)</f>
        <v>0</v>
      </c>
      <c r="BJ153" s="15" t="s">
        <v>22</v>
      </c>
      <c r="BK153" s="191">
        <f>ROUND(I153*H153,2)</f>
        <v>0</v>
      </c>
      <c r="BL153" s="15" t="s">
        <v>138</v>
      </c>
      <c r="BM153" s="15" t="s">
        <v>714</v>
      </c>
    </row>
    <row r="154" spans="2:47" s="1" customFormat="1" ht="24">
      <c r="B154" s="32"/>
      <c r="C154" s="54"/>
      <c r="D154" s="192" t="s">
        <v>140</v>
      </c>
      <c r="E154" s="54"/>
      <c r="F154" s="193" t="s">
        <v>715</v>
      </c>
      <c r="G154" s="54"/>
      <c r="H154" s="54"/>
      <c r="I154" s="150"/>
      <c r="J154" s="54"/>
      <c r="K154" s="54"/>
      <c r="L154" s="52"/>
      <c r="M154" s="69"/>
      <c r="N154" s="33"/>
      <c r="O154" s="33"/>
      <c r="P154" s="33"/>
      <c r="Q154" s="33"/>
      <c r="R154" s="33"/>
      <c r="S154" s="33"/>
      <c r="T154" s="70"/>
      <c r="AT154" s="15" t="s">
        <v>140</v>
      </c>
      <c r="AU154" s="15" t="s">
        <v>83</v>
      </c>
    </row>
    <row r="155" spans="2:47" s="1" customFormat="1" ht="24">
      <c r="B155" s="32"/>
      <c r="C155" s="54"/>
      <c r="D155" s="192" t="s">
        <v>142</v>
      </c>
      <c r="E155" s="54"/>
      <c r="F155" s="196" t="s">
        <v>469</v>
      </c>
      <c r="G155" s="54"/>
      <c r="H155" s="54"/>
      <c r="I155" s="150"/>
      <c r="J155" s="54"/>
      <c r="K155" s="54"/>
      <c r="L155" s="52"/>
      <c r="M155" s="223"/>
      <c r="N155" s="224"/>
      <c r="O155" s="224"/>
      <c r="P155" s="224"/>
      <c r="Q155" s="224"/>
      <c r="R155" s="224"/>
      <c r="S155" s="224"/>
      <c r="T155" s="225"/>
      <c r="AT155" s="15" t="s">
        <v>142</v>
      </c>
      <c r="AU155" s="15" t="s">
        <v>83</v>
      </c>
    </row>
    <row r="156" spans="2:12" s="1" customFormat="1" ht="6.9" customHeight="1">
      <c r="B156" s="47"/>
      <c r="C156" s="48"/>
      <c r="D156" s="48"/>
      <c r="E156" s="48"/>
      <c r="F156" s="48"/>
      <c r="G156" s="48"/>
      <c r="H156" s="48"/>
      <c r="I156" s="126"/>
      <c r="J156" s="48"/>
      <c r="K156" s="48"/>
      <c r="L156" s="52"/>
    </row>
  </sheetData>
  <sheetProtection password="CC35" sheet="1" objects="1" scenarios="1" formatColumns="0" formatRows="0" sort="0" autoFilter="0"/>
  <autoFilter ref="C81:K81"/>
  <mergeCells count="9">
    <mergeCell ref="E72:H72"/>
    <mergeCell ref="E74:H74"/>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1"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02"/>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02"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13"/>
      <c r="B1" s="273"/>
      <c r="C1" s="273"/>
      <c r="D1" s="272" t="s">
        <v>1</v>
      </c>
      <c r="E1" s="273"/>
      <c r="F1" s="274" t="s">
        <v>769</v>
      </c>
      <c r="G1" s="278" t="s">
        <v>770</v>
      </c>
      <c r="H1" s="278"/>
      <c r="I1" s="279"/>
      <c r="J1" s="274" t="s">
        <v>771</v>
      </c>
      <c r="K1" s="272" t="s">
        <v>94</v>
      </c>
      <c r="L1" s="274" t="s">
        <v>772</v>
      </c>
      <c r="M1" s="274"/>
      <c r="N1" s="274"/>
      <c r="O1" s="274"/>
      <c r="P1" s="274"/>
      <c r="Q1" s="274"/>
      <c r="R1" s="274"/>
      <c r="S1" s="274"/>
      <c r="T1" s="274"/>
      <c r="U1" s="270"/>
      <c r="V1" s="270"/>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row>
    <row r="2" spans="3:46" ht="36.9" customHeight="1">
      <c r="L2" s="228"/>
      <c r="M2" s="228"/>
      <c r="N2" s="228"/>
      <c r="O2" s="228"/>
      <c r="P2" s="228"/>
      <c r="Q2" s="228"/>
      <c r="R2" s="228"/>
      <c r="S2" s="228"/>
      <c r="T2" s="228"/>
      <c r="U2" s="228"/>
      <c r="V2" s="228"/>
      <c r="AT2" s="15" t="s">
        <v>93</v>
      </c>
    </row>
    <row r="3" spans="2:46" ht="6.9" customHeight="1">
      <c r="B3" s="16"/>
      <c r="C3" s="17"/>
      <c r="D3" s="17"/>
      <c r="E3" s="17"/>
      <c r="F3" s="17"/>
      <c r="G3" s="17"/>
      <c r="H3" s="17"/>
      <c r="I3" s="103"/>
      <c r="J3" s="17"/>
      <c r="K3" s="18"/>
      <c r="AT3" s="15" t="s">
        <v>83</v>
      </c>
    </row>
    <row r="4" spans="2:46" ht="36.9" customHeight="1">
      <c r="B4" s="19"/>
      <c r="C4" s="20"/>
      <c r="D4" s="21" t="s">
        <v>95</v>
      </c>
      <c r="E4" s="20"/>
      <c r="F4" s="20"/>
      <c r="G4" s="20"/>
      <c r="H4" s="20"/>
      <c r="I4" s="104"/>
      <c r="J4" s="20"/>
      <c r="K4" s="22"/>
      <c r="M4" s="23" t="s">
        <v>10</v>
      </c>
      <c r="AT4" s="15" t="s">
        <v>4</v>
      </c>
    </row>
    <row r="5" spans="2:11" ht="6.9" customHeight="1">
      <c r="B5" s="19"/>
      <c r="C5" s="20"/>
      <c r="D5" s="20"/>
      <c r="E5" s="20"/>
      <c r="F5" s="20"/>
      <c r="G5" s="20"/>
      <c r="H5" s="20"/>
      <c r="I5" s="104"/>
      <c r="J5" s="20"/>
      <c r="K5" s="22"/>
    </row>
    <row r="6" spans="2:11" ht="13.2">
      <c r="B6" s="19"/>
      <c r="C6" s="20"/>
      <c r="D6" s="28" t="s">
        <v>16</v>
      </c>
      <c r="E6" s="20"/>
      <c r="F6" s="20"/>
      <c r="G6" s="20"/>
      <c r="H6" s="20"/>
      <c r="I6" s="104"/>
      <c r="J6" s="20"/>
      <c r="K6" s="22"/>
    </row>
    <row r="7" spans="2:11" ht="20.4" customHeight="1">
      <c r="B7" s="19"/>
      <c r="C7" s="20"/>
      <c r="D7" s="20"/>
      <c r="E7" s="266" t="str">
        <f>'Rekapitulace stavby'!K6</f>
        <v>MVN Libchavský rybník, rekonstrukce nádrže</v>
      </c>
      <c r="F7" s="232"/>
      <c r="G7" s="232"/>
      <c r="H7" s="232"/>
      <c r="I7" s="104"/>
      <c r="J7" s="20"/>
      <c r="K7" s="22"/>
    </row>
    <row r="8" spans="2:11" s="1" customFormat="1" ht="13.2">
      <c r="B8" s="32"/>
      <c r="C8" s="33"/>
      <c r="D8" s="28" t="s">
        <v>96</v>
      </c>
      <c r="E8" s="33"/>
      <c r="F8" s="33"/>
      <c r="G8" s="33"/>
      <c r="H8" s="33"/>
      <c r="I8" s="105"/>
      <c r="J8" s="33"/>
      <c r="K8" s="36"/>
    </row>
    <row r="9" spans="2:11" s="1" customFormat="1" ht="36.9" customHeight="1">
      <c r="B9" s="32"/>
      <c r="C9" s="33"/>
      <c r="D9" s="33"/>
      <c r="E9" s="267" t="s">
        <v>716</v>
      </c>
      <c r="F9" s="239"/>
      <c r="G9" s="239"/>
      <c r="H9" s="239"/>
      <c r="I9" s="105"/>
      <c r="J9" s="33"/>
      <c r="K9" s="36"/>
    </row>
    <row r="10" spans="2:11" s="1" customFormat="1" ht="12">
      <c r="B10" s="32"/>
      <c r="C10" s="33"/>
      <c r="D10" s="33"/>
      <c r="E10" s="33"/>
      <c r="F10" s="33"/>
      <c r="G10" s="33"/>
      <c r="H10" s="33"/>
      <c r="I10" s="105"/>
      <c r="J10" s="33"/>
      <c r="K10" s="36"/>
    </row>
    <row r="11" spans="2:11" s="1" customFormat="1" ht="14.4" customHeight="1">
      <c r="B11" s="32"/>
      <c r="C11" s="33"/>
      <c r="D11" s="28" t="s">
        <v>19</v>
      </c>
      <c r="E11" s="33"/>
      <c r="F11" s="26" t="s">
        <v>20</v>
      </c>
      <c r="G11" s="33"/>
      <c r="H11" s="33"/>
      <c r="I11" s="106" t="s">
        <v>21</v>
      </c>
      <c r="J11" s="26" t="s">
        <v>20</v>
      </c>
      <c r="K11" s="36"/>
    </row>
    <row r="12" spans="2:11" s="1" customFormat="1" ht="14.4" customHeight="1">
      <c r="B12" s="32"/>
      <c r="C12" s="33"/>
      <c r="D12" s="28" t="s">
        <v>23</v>
      </c>
      <c r="E12" s="33"/>
      <c r="F12" s="26" t="s">
        <v>24</v>
      </c>
      <c r="G12" s="33"/>
      <c r="H12" s="33"/>
      <c r="I12" s="106" t="s">
        <v>25</v>
      </c>
      <c r="J12" s="107" t="str">
        <f>'Rekapitulace stavby'!AN8</f>
        <v>14. 11. 2016</v>
      </c>
      <c r="K12" s="36"/>
    </row>
    <row r="13" spans="2:11" s="1" customFormat="1" ht="10.8" customHeight="1">
      <c r="B13" s="32"/>
      <c r="C13" s="33"/>
      <c r="D13" s="33"/>
      <c r="E13" s="33"/>
      <c r="F13" s="33"/>
      <c r="G13" s="33"/>
      <c r="H13" s="33"/>
      <c r="I13" s="105"/>
      <c r="J13" s="33"/>
      <c r="K13" s="36"/>
    </row>
    <row r="14" spans="2:11" s="1" customFormat="1" ht="14.4" customHeight="1">
      <c r="B14" s="32"/>
      <c r="C14" s="33"/>
      <c r="D14" s="28" t="s">
        <v>29</v>
      </c>
      <c r="E14" s="33"/>
      <c r="F14" s="33"/>
      <c r="G14" s="33"/>
      <c r="H14" s="33"/>
      <c r="I14" s="106" t="s">
        <v>30</v>
      </c>
      <c r="J14" s="26" t="s">
        <v>20</v>
      </c>
      <c r="K14" s="36"/>
    </row>
    <row r="15" spans="2:11" s="1" customFormat="1" ht="18" customHeight="1">
      <c r="B15" s="32"/>
      <c r="C15" s="33"/>
      <c r="D15" s="33"/>
      <c r="E15" s="26" t="s">
        <v>717</v>
      </c>
      <c r="F15" s="33"/>
      <c r="G15" s="33"/>
      <c r="H15" s="33"/>
      <c r="I15" s="106" t="s">
        <v>32</v>
      </c>
      <c r="J15" s="26" t="s">
        <v>20</v>
      </c>
      <c r="K15" s="36"/>
    </row>
    <row r="16" spans="2:11" s="1" customFormat="1" ht="6.9" customHeight="1">
      <c r="B16" s="32"/>
      <c r="C16" s="33"/>
      <c r="D16" s="33"/>
      <c r="E16" s="33"/>
      <c r="F16" s="33"/>
      <c r="G16" s="33"/>
      <c r="H16" s="33"/>
      <c r="I16" s="105"/>
      <c r="J16" s="33"/>
      <c r="K16" s="36"/>
    </row>
    <row r="17" spans="2:11" s="1" customFormat="1" ht="14.4" customHeight="1">
      <c r="B17" s="32"/>
      <c r="C17" s="33"/>
      <c r="D17" s="28" t="s">
        <v>33</v>
      </c>
      <c r="E17" s="33"/>
      <c r="F17" s="33"/>
      <c r="G17" s="33"/>
      <c r="H17" s="33"/>
      <c r="I17" s="106" t="s">
        <v>30</v>
      </c>
      <c r="J17" s="26" t="str">
        <f>IF('Rekapitulace stavby'!AN13="Vyplň údaj","",IF('Rekapitulace stavby'!AN13="","",'Rekapitulace stavby'!AN13))</f>
        <v/>
      </c>
      <c r="K17" s="36"/>
    </row>
    <row r="18" spans="2:11" s="1" customFormat="1" ht="18" customHeight="1">
      <c r="B18" s="32"/>
      <c r="C18" s="33"/>
      <c r="D18" s="33"/>
      <c r="E18" s="26" t="str">
        <f>IF('Rekapitulace stavby'!E14="Vyplň údaj","",IF('Rekapitulace stavby'!E14="","",'Rekapitulace stavby'!E14))</f>
        <v/>
      </c>
      <c r="F18" s="33"/>
      <c r="G18" s="33"/>
      <c r="H18" s="33"/>
      <c r="I18" s="106" t="s">
        <v>32</v>
      </c>
      <c r="J18" s="26" t="str">
        <f>IF('Rekapitulace stavby'!AN14="Vyplň údaj","",IF('Rekapitulace stavby'!AN14="","",'Rekapitulace stavby'!AN14))</f>
        <v/>
      </c>
      <c r="K18" s="36"/>
    </row>
    <row r="19" spans="2:11" s="1" customFormat="1" ht="6.9" customHeight="1">
      <c r="B19" s="32"/>
      <c r="C19" s="33"/>
      <c r="D19" s="33"/>
      <c r="E19" s="33"/>
      <c r="F19" s="33"/>
      <c r="G19" s="33"/>
      <c r="H19" s="33"/>
      <c r="I19" s="105"/>
      <c r="J19" s="33"/>
      <c r="K19" s="36"/>
    </row>
    <row r="20" spans="2:11" s="1" customFormat="1" ht="14.4" customHeight="1">
      <c r="B20" s="32"/>
      <c r="C20" s="33"/>
      <c r="D20" s="28" t="s">
        <v>35</v>
      </c>
      <c r="E20" s="33"/>
      <c r="F20" s="33"/>
      <c r="G20" s="33"/>
      <c r="H20" s="33"/>
      <c r="I20" s="106" t="s">
        <v>30</v>
      </c>
      <c r="J20" s="26" t="s">
        <v>20</v>
      </c>
      <c r="K20" s="36"/>
    </row>
    <row r="21" spans="2:11" s="1" customFormat="1" ht="18" customHeight="1">
      <c r="B21" s="32"/>
      <c r="C21" s="33"/>
      <c r="D21" s="33"/>
      <c r="E21" s="26" t="s">
        <v>36</v>
      </c>
      <c r="F21" s="33"/>
      <c r="G21" s="33"/>
      <c r="H21" s="33"/>
      <c r="I21" s="106" t="s">
        <v>32</v>
      </c>
      <c r="J21" s="26" t="s">
        <v>20</v>
      </c>
      <c r="K21" s="36"/>
    </row>
    <row r="22" spans="2:11" s="1" customFormat="1" ht="6.9" customHeight="1">
      <c r="B22" s="32"/>
      <c r="C22" s="33"/>
      <c r="D22" s="33"/>
      <c r="E22" s="33"/>
      <c r="F22" s="33"/>
      <c r="G22" s="33"/>
      <c r="H22" s="33"/>
      <c r="I22" s="105"/>
      <c r="J22" s="33"/>
      <c r="K22" s="36"/>
    </row>
    <row r="23" spans="2:11" s="1" customFormat="1" ht="14.4" customHeight="1">
      <c r="B23" s="32"/>
      <c r="C23" s="33"/>
      <c r="D23" s="28" t="s">
        <v>38</v>
      </c>
      <c r="E23" s="33"/>
      <c r="F23" s="33"/>
      <c r="G23" s="33"/>
      <c r="H23" s="33"/>
      <c r="I23" s="105"/>
      <c r="J23" s="33"/>
      <c r="K23" s="36"/>
    </row>
    <row r="24" spans="2:11" s="6" customFormat="1" ht="20.4" customHeight="1">
      <c r="B24" s="108"/>
      <c r="C24" s="109"/>
      <c r="D24" s="109"/>
      <c r="E24" s="235" t="s">
        <v>20</v>
      </c>
      <c r="F24" s="268"/>
      <c r="G24" s="268"/>
      <c r="H24" s="268"/>
      <c r="I24" s="110"/>
      <c r="J24" s="109"/>
      <c r="K24" s="111"/>
    </row>
    <row r="25" spans="2:11" s="1" customFormat="1" ht="6.9" customHeight="1">
      <c r="B25" s="32"/>
      <c r="C25" s="33"/>
      <c r="D25" s="33"/>
      <c r="E25" s="33"/>
      <c r="F25" s="33"/>
      <c r="G25" s="33"/>
      <c r="H25" s="33"/>
      <c r="I25" s="105"/>
      <c r="J25" s="33"/>
      <c r="K25" s="36"/>
    </row>
    <row r="26" spans="2:11" s="1" customFormat="1" ht="6.9" customHeight="1">
      <c r="B26" s="32"/>
      <c r="C26" s="33"/>
      <c r="D26" s="77"/>
      <c r="E26" s="77"/>
      <c r="F26" s="77"/>
      <c r="G26" s="77"/>
      <c r="H26" s="77"/>
      <c r="I26" s="112"/>
      <c r="J26" s="77"/>
      <c r="K26" s="113"/>
    </row>
    <row r="27" spans="2:11" s="1" customFormat="1" ht="25.35" customHeight="1">
      <c r="B27" s="32"/>
      <c r="C27" s="33"/>
      <c r="D27" s="114" t="s">
        <v>40</v>
      </c>
      <c r="E27" s="33"/>
      <c r="F27" s="33"/>
      <c r="G27" s="33"/>
      <c r="H27" s="33"/>
      <c r="I27" s="105"/>
      <c r="J27" s="115">
        <f>ROUND(J79,2)</f>
        <v>0</v>
      </c>
      <c r="K27" s="36"/>
    </row>
    <row r="28" spans="2:11" s="1" customFormat="1" ht="6.9" customHeight="1">
      <c r="B28" s="32"/>
      <c r="C28" s="33"/>
      <c r="D28" s="77"/>
      <c r="E28" s="77"/>
      <c r="F28" s="77"/>
      <c r="G28" s="77"/>
      <c r="H28" s="77"/>
      <c r="I28" s="112"/>
      <c r="J28" s="77"/>
      <c r="K28" s="113"/>
    </row>
    <row r="29" spans="2:11" s="1" customFormat="1" ht="14.4" customHeight="1">
      <c r="B29" s="32"/>
      <c r="C29" s="33"/>
      <c r="D29" s="33"/>
      <c r="E29" s="33"/>
      <c r="F29" s="37" t="s">
        <v>42</v>
      </c>
      <c r="G29" s="33"/>
      <c r="H29" s="33"/>
      <c r="I29" s="116" t="s">
        <v>41</v>
      </c>
      <c r="J29" s="37" t="s">
        <v>43</v>
      </c>
      <c r="K29" s="36"/>
    </row>
    <row r="30" spans="2:11" s="1" customFormat="1" ht="14.4" customHeight="1">
      <c r="B30" s="32"/>
      <c r="C30" s="33"/>
      <c r="D30" s="40" t="s">
        <v>44</v>
      </c>
      <c r="E30" s="40" t="s">
        <v>45</v>
      </c>
      <c r="F30" s="117">
        <f>ROUND(SUM(BE79:BE101),2)</f>
        <v>0</v>
      </c>
      <c r="G30" s="33"/>
      <c r="H30" s="33"/>
      <c r="I30" s="118">
        <v>0.21</v>
      </c>
      <c r="J30" s="117">
        <f>ROUND(ROUND((SUM(BE79:BE101)),2)*I30,2)</f>
        <v>0</v>
      </c>
      <c r="K30" s="36"/>
    </row>
    <row r="31" spans="2:11" s="1" customFormat="1" ht="14.4" customHeight="1">
      <c r="B31" s="32"/>
      <c r="C31" s="33"/>
      <c r="D31" s="33"/>
      <c r="E31" s="40" t="s">
        <v>46</v>
      </c>
      <c r="F31" s="117">
        <f>ROUND(SUM(BF79:BF101),2)</f>
        <v>0</v>
      </c>
      <c r="G31" s="33"/>
      <c r="H31" s="33"/>
      <c r="I31" s="118">
        <v>0.15</v>
      </c>
      <c r="J31" s="117">
        <f>ROUND(ROUND((SUM(BF79:BF101)),2)*I31,2)</f>
        <v>0</v>
      </c>
      <c r="K31" s="36"/>
    </row>
    <row r="32" spans="2:11" s="1" customFormat="1" ht="14.4" customHeight="1" hidden="1">
      <c r="B32" s="32"/>
      <c r="C32" s="33"/>
      <c r="D32" s="33"/>
      <c r="E32" s="40" t="s">
        <v>47</v>
      </c>
      <c r="F32" s="117">
        <f>ROUND(SUM(BG79:BG101),2)</f>
        <v>0</v>
      </c>
      <c r="G32" s="33"/>
      <c r="H32" s="33"/>
      <c r="I32" s="118">
        <v>0.21</v>
      </c>
      <c r="J32" s="117">
        <v>0</v>
      </c>
      <c r="K32" s="36"/>
    </row>
    <row r="33" spans="2:11" s="1" customFormat="1" ht="14.4" customHeight="1" hidden="1">
      <c r="B33" s="32"/>
      <c r="C33" s="33"/>
      <c r="D33" s="33"/>
      <c r="E33" s="40" t="s">
        <v>48</v>
      </c>
      <c r="F33" s="117">
        <f>ROUND(SUM(BH79:BH101),2)</f>
        <v>0</v>
      </c>
      <c r="G33" s="33"/>
      <c r="H33" s="33"/>
      <c r="I33" s="118">
        <v>0.15</v>
      </c>
      <c r="J33" s="117">
        <v>0</v>
      </c>
      <c r="K33" s="36"/>
    </row>
    <row r="34" spans="2:11" s="1" customFormat="1" ht="14.4" customHeight="1" hidden="1">
      <c r="B34" s="32"/>
      <c r="C34" s="33"/>
      <c r="D34" s="33"/>
      <c r="E34" s="40" t="s">
        <v>49</v>
      </c>
      <c r="F34" s="117">
        <f>ROUND(SUM(BI79:BI101),2)</f>
        <v>0</v>
      </c>
      <c r="G34" s="33"/>
      <c r="H34" s="33"/>
      <c r="I34" s="118">
        <v>0</v>
      </c>
      <c r="J34" s="117">
        <v>0</v>
      </c>
      <c r="K34" s="36"/>
    </row>
    <row r="35" spans="2:11" s="1" customFormat="1" ht="6.9" customHeight="1">
      <c r="B35" s="32"/>
      <c r="C35" s="33"/>
      <c r="D35" s="33"/>
      <c r="E35" s="33"/>
      <c r="F35" s="33"/>
      <c r="G35" s="33"/>
      <c r="H35" s="33"/>
      <c r="I35" s="105"/>
      <c r="J35" s="33"/>
      <c r="K35" s="36"/>
    </row>
    <row r="36" spans="2:11" s="1" customFormat="1" ht="25.35" customHeight="1">
      <c r="B36" s="32"/>
      <c r="C36" s="119"/>
      <c r="D36" s="120" t="s">
        <v>50</v>
      </c>
      <c r="E36" s="71"/>
      <c r="F36" s="71"/>
      <c r="G36" s="121" t="s">
        <v>51</v>
      </c>
      <c r="H36" s="122" t="s">
        <v>52</v>
      </c>
      <c r="I36" s="123"/>
      <c r="J36" s="124">
        <f>SUM(J27:J34)</f>
        <v>0</v>
      </c>
      <c r="K36" s="125"/>
    </row>
    <row r="37" spans="2:11" s="1" customFormat="1" ht="14.4" customHeight="1">
      <c r="B37" s="47"/>
      <c r="C37" s="48"/>
      <c r="D37" s="48"/>
      <c r="E37" s="48"/>
      <c r="F37" s="48"/>
      <c r="G37" s="48"/>
      <c r="H37" s="48"/>
      <c r="I37" s="126"/>
      <c r="J37" s="48"/>
      <c r="K37" s="49"/>
    </row>
    <row r="41" spans="2:11" s="1" customFormat="1" ht="6.9" customHeight="1">
      <c r="B41" s="127"/>
      <c r="C41" s="128"/>
      <c r="D41" s="128"/>
      <c r="E41" s="128"/>
      <c r="F41" s="128"/>
      <c r="G41" s="128"/>
      <c r="H41" s="128"/>
      <c r="I41" s="129"/>
      <c r="J41" s="128"/>
      <c r="K41" s="130"/>
    </row>
    <row r="42" spans="2:11" s="1" customFormat="1" ht="36.9" customHeight="1">
      <c r="B42" s="32"/>
      <c r="C42" s="21" t="s">
        <v>98</v>
      </c>
      <c r="D42" s="33"/>
      <c r="E42" s="33"/>
      <c r="F42" s="33"/>
      <c r="G42" s="33"/>
      <c r="H42" s="33"/>
      <c r="I42" s="105"/>
      <c r="J42" s="33"/>
      <c r="K42" s="36"/>
    </row>
    <row r="43" spans="2:11" s="1" customFormat="1" ht="6.9" customHeight="1">
      <c r="B43" s="32"/>
      <c r="C43" s="33"/>
      <c r="D43" s="33"/>
      <c r="E43" s="33"/>
      <c r="F43" s="33"/>
      <c r="G43" s="33"/>
      <c r="H43" s="33"/>
      <c r="I43" s="105"/>
      <c r="J43" s="33"/>
      <c r="K43" s="36"/>
    </row>
    <row r="44" spans="2:11" s="1" customFormat="1" ht="14.4" customHeight="1">
      <c r="B44" s="32"/>
      <c r="C44" s="28" t="s">
        <v>16</v>
      </c>
      <c r="D44" s="33"/>
      <c r="E44" s="33"/>
      <c r="F44" s="33"/>
      <c r="G44" s="33"/>
      <c r="H44" s="33"/>
      <c r="I44" s="105"/>
      <c r="J44" s="33"/>
      <c r="K44" s="36"/>
    </row>
    <row r="45" spans="2:11" s="1" customFormat="1" ht="20.4" customHeight="1">
      <c r="B45" s="32"/>
      <c r="C45" s="33"/>
      <c r="D45" s="33"/>
      <c r="E45" s="266" t="str">
        <f>E7</f>
        <v>MVN Libchavský rybník, rekonstrukce nádrže</v>
      </c>
      <c r="F45" s="239"/>
      <c r="G45" s="239"/>
      <c r="H45" s="239"/>
      <c r="I45" s="105"/>
      <c r="J45" s="33"/>
      <c r="K45" s="36"/>
    </row>
    <row r="46" spans="2:11" s="1" customFormat="1" ht="14.4" customHeight="1">
      <c r="B46" s="32"/>
      <c r="C46" s="28" t="s">
        <v>96</v>
      </c>
      <c r="D46" s="33"/>
      <c r="E46" s="33"/>
      <c r="F46" s="33"/>
      <c r="G46" s="33"/>
      <c r="H46" s="33"/>
      <c r="I46" s="105"/>
      <c r="J46" s="33"/>
      <c r="K46" s="36"/>
    </row>
    <row r="47" spans="2:11" s="1" customFormat="1" ht="22.2" customHeight="1">
      <c r="B47" s="32"/>
      <c r="C47" s="33"/>
      <c r="D47" s="33"/>
      <c r="E47" s="267" t="str">
        <f>E9</f>
        <v>VON - Vedlejší a ostatní náklady</v>
      </c>
      <c r="F47" s="239"/>
      <c r="G47" s="239"/>
      <c r="H47" s="239"/>
      <c r="I47" s="105"/>
      <c r="J47" s="33"/>
      <c r="K47" s="36"/>
    </row>
    <row r="48" spans="2:11" s="1" customFormat="1" ht="6.9" customHeight="1">
      <c r="B48" s="32"/>
      <c r="C48" s="33"/>
      <c r="D48" s="33"/>
      <c r="E48" s="33"/>
      <c r="F48" s="33"/>
      <c r="G48" s="33"/>
      <c r="H48" s="33"/>
      <c r="I48" s="105"/>
      <c r="J48" s="33"/>
      <c r="K48" s="36"/>
    </row>
    <row r="49" spans="2:11" s="1" customFormat="1" ht="18" customHeight="1">
      <c r="B49" s="32"/>
      <c r="C49" s="28" t="s">
        <v>23</v>
      </c>
      <c r="D49" s="33"/>
      <c r="E49" s="33"/>
      <c r="F49" s="26" t="str">
        <f>F12</f>
        <v xml:space="preserve"> </v>
      </c>
      <c r="G49" s="33"/>
      <c r="H49" s="33"/>
      <c r="I49" s="106" t="s">
        <v>25</v>
      </c>
      <c r="J49" s="107" t="str">
        <f>IF(J12="","",J12)</f>
        <v>14. 11. 2016</v>
      </c>
      <c r="K49" s="36"/>
    </row>
    <row r="50" spans="2:11" s="1" customFormat="1" ht="6.9" customHeight="1">
      <c r="B50" s="32"/>
      <c r="C50" s="33"/>
      <c r="D50" s="33"/>
      <c r="E50" s="33"/>
      <c r="F50" s="33"/>
      <c r="G50" s="33"/>
      <c r="H50" s="33"/>
      <c r="I50" s="105"/>
      <c r="J50" s="33"/>
      <c r="K50" s="36"/>
    </row>
    <row r="51" spans="2:11" s="1" customFormat="1" ht="13.2">
      <c r="B51" s="32"/>
      <c r="C51" s="28" t="s">
        <v>29</v>
      </c>
      <c r="D51" s="33"/>
      <c r="E51" s="33"/>
      <c r="F51" s="26" t="str">
        <f>E15</f>
        <v>Povodí Labe, státní podnik, H. Králové</v>
      </c>
      <c r="G51" s="33"/>
      <c r="H51" s="33"/>
      <c r="I51" s="106" t="s">
        <v>35</v>
      </c>
      <c r="J51" s="26" t="str">
        <f>E21</f>
        <v>Agroprojekce Litomyšl, s.r.o.</v>
      </c>
      <c r="K51" s="36"/>
    </row>
    <row r="52" spans="2:11" s="1" customFormat="1" ht="14.4" customHeight="1">
      <c r="B52" s="32"/>
      <c r="C52" s="28" t="s">
        <v>33</v>
      </c>
      <c r="D52" s="33"/>
      <c r="E52" s="33"/>
      <c r="F52" s="26" t="str">
        <f>IF(E18="","",E18)</f>
        <v/>
      </c>
      <c r="G52" s="33"/>
      <c r="H52" s="33"/>
      <c r="I52" s="105"/>
      <c r="J52" s="33"/>
      <c r="K52" s="36"/>
    </row>
    <row r="53" spans="2:11" s="1" customFormat="1" ht="10.35" customHeight="1">
      <c r="B53" s="32"/>
      <c r="C53" s="33"/>
      <c r="D53" s="33"/>
      <c r="E53" s="33"/>
      <c r="F53" s="33"/>
      <c r="G53" s="33"/>
      <c r="H53" s="33"/>
      <c r="I53" s="105"/>
      <c r="J53" s="33"/>
      <c r="K53" s="36"/>
    </row>
    <row r="54" spans="2:11" s="1" customFormat="1" ht="29.25" customHeight="1">
      <c r="B54" s="32"/>
      <c r="C54" s="131" t="s">
        <v>99</v>
      </c>
      <c r="D54" s="119"/>
      <c r="E54" s="119"/>
      <c r="F54" s="119"/>
      <c r="G54" s="119"/>
      <c r="H54" s="119"/>
      <c r="I54" s="132"/>
      <c r="J54" s="133" t="s">
        <v>100</v>
      </c>
      <c r="K54" s="134"/>
    </row>
    <row r="55" spans="2:11" s="1" customFormat="1" ht="10.35" customHeight="1">
      <c r="B55" s="32"/>
      <c r="C55" s="33"/>
      <c r="D55" s="33"/>
      <c r="E55" s="33"/>
      <c r="F55" s="33"/>
      <c r="G55" s="33"/>
      <c r="H55" s="33"/>
      <c r="I55" s="105"/>
      <c r="J55" s="33"/>
      <c r="K55" s="36"/>
    </row>
    <row r="56" spans="2:47" s="1" customFormat="1" ht="29.25" customHeight="1">
      <c r="B56" s="32"/>
      <c r="C56" s="135" t="s">
        <v>101</v>
      </c>
      <c r="D56" s="33"/>
      <c r="E56" s="33"/>
      <c r="F56" s="33"/>
      <c r="G56" s="33"/>
      <c r="H56" s="33"/>
      <c r="I56" s="105"/>
      <c r="J56" s="115">
        <f>J79</f>
        <v>0</v>
      </c>
      <c r="K56" s="36"/>
      <c r="AU56" s="15" t="s">
        <v>102</v>
      </c>
    </row>
    <row r="57" spans="2:11" s="7" customFormat="1" ht="24.9" customHeight="1">
      <c r="B57" s="136"/>
      <c r="C57" s="137"/>
      <c r="D57" s="138" t="s">
        <v>718</v>
      </c>
      <c r="E57" s="139"/>
      <c r="F57" s="139"/>
      <c r="G57" s="139"/>
      <c r="H57" s="139"/>
      <c r="I57" s="140"/>
      <c r="J57" s="141">
        <f>J80</f>
        <v>0</v>
      </c>
      <c r="K57" s="142"/>
    </row>
    <row r="58" spans="2:11" s="8" customFormat="1" ht="19.95" customHeight="1">
      <c r="B58" s="143"/>
      <c r="C58" s="144"/>
      <c r="D58" s="145" t="s">
        <v>719</v>
      </c>
      <c r="E58" s="146"/>
      <c r="F58" s="146"/>
      <c r="G58" s="146"/>
      <c r="H58" s="146"/>
      <c r="I58" s="147"/>
      <c r="J58" s="148">
        <f>J81</f>
        <v>0</v>
      </c>
      <c r="K58" s="149"/>
    </row>
    <row r="59" spans="2:11" s="8" customFormat="1" ht="19.95" customHeight="1">
      <c r="B59" s="143"/>
      <c r="C59" s="144"/>
      <c r="D59" s="145" t="s">
        <v>720</v>
      </c>
      <c r="E59" s="146"/>
      <c r="F59" s="146"/>
      <c r="G59" s="146"/>
      <c r="H59" s="146"/>
      <c r="I59" s="147"/>
      <c r="J59" s="148">
        <f>J86</f>
        <v>0</v>
      </c>
      <c r="K59" s="149"/>
    </row>
    <row r="60" spans="2:11" s="1" customFormat="1" ht="21.75" customHeight="1">
      <c r="B60" s="32"/>
      <c r="C60" s="33"/>
      <c r="D60" s="33"/>
      <c r="E60" s="33"/>
      <c r="F60" s="33"/>
      <c r="G60" s="33"/>
      <c r="H60" s="33"/>
      <c r="I60" s="105"/>
      <c r="J60" s="33"/>
      <c r="K60" s="36"/>
    </row>
    <row r="61" spans="2:11" s="1" customFormat="1" ht="6.9" customHeight="1">
      <c r="B61" s="47"/>
      <c r="C61" s="48"/>
      <c r="D61" s="48"/>
      <c r="E61" s="48"/>
      <c r="F61" s="48"/>
      <c r="G61" s="48"/>
      <c r="H61" s="48"/>
      <c r="I61" s="126"/>
      <c r="J61" s="48"/>
      <c r="K61" s="49"/>
    </row>
    <row r="65" spans="2:12" s="1" customFormat="1" ht="6.9" customHeight="1">
      <c r="B65" s="50"/>
      <c r="C65" s="51"/>
      <c r="D65" s="51"/>
      <c r="E65" s="51"/>
      <c r="F65" s="51"/>
      <c r="G65" s="51"/>
      <c r="H65" s="51"/>
      <c r="I65" s="129"/>
      <c r="J65" s="51"/>
      <c r="K65" s="51"/>
      <c r="L65" s="52"/>
    </row>
    <row r="66" spans="2:12" s="1" customFormat="1" ht="36.9" customHeight="1">
      <c r="B66" s="32"/>
      <c r="C66" s="53" t="s">
        <v>115</v>
      </c>
      <c r="D66" s="54"/>
      <c r="E66" s="54"/>
      <c r="F66" s="54"/>
      <c r="G66" s="54"/>
      <c r="H66" s="54"/>
      <c r="I66" s="150"/>
      <c r="J66" s="54"/>
      <c r="K66" s="54"/>
      <c r="L66" s="52"/>
    </row>
    <row r="67" spans="2:12" s="1" customFormat="1" ht="6.9" customHeight="1">
      <c r="B67" s="32"/>
      <c r="C67" s="54"/>
      <c r="D67" s="54"/>
      <c r="E67" s="54"/>
      <c r="F67" s="54"/>
      <c r="G67" s="54"/>
      <c r="H67" s="54"/>
      <c r="I67" s="150"/>
      <c r="J67" s="54"/>
      <c r="K67" s="54"/>
      <c r="L67" s="52"/>
    </row>
    <row r="68" spans="2:12" s="1" customFormat="1" ht="14.4" customHeight="1">
      <c r="B68" s="32"/>
      <c r="C68" s="56" t="s">
        <v>16</v>
      </c>
      <c r="D68" s="54"/>
      <c r="E68" s="54"/>
      <c r="F68" s="54"/>
      <c r="G68" s="54"/>
      <c r="H68" s="54"/>
      <c r="I68" s="150"/>
      <c r="J68" s="54"/>
      <c r="K68" s="54"/>
      <c r="L68" s="52"/>
    </row>
    <row r="69" spans="2:12" s="1" customFormat="1" ht="20.4" customHeight="1">
      <c r="B69" s="32"/>
      <c r="C69" s="54"/>
      <c r="D69" s="54"/>
      <c r="E69" s="269" t="str">
        <f>E7</f>
        <v>MVN Libchavský rybník, rekonstrukce nádrže</v>
      </c>
      <c r="F69" s="250"/>
      <c r="G69" s="250"/>
      <c r="H69" s="250"/>
      <c r="I69" s="150"/>
      <c r="J69" s="54"/>
      <c r="K69" s="54"/>
      <c r="L69" s="52"/>
    </row>
    <row r="70" spans="2:12" s="1" customFormat="1" ht="14.4" customHeight="1">
      <c r="B70" s="32"/>
      <c r="C70" s="56" t="s">
        <v>96</v>
      </c>
      <c r="D70" s="54"/>
      <c r="E70" s="54"/>
      <c r="F70" s="54"/>
      <c r="G70" s="54"/>
      <c r="H70" s="54"/>
      <c r="I70" s="150"/>
      <c r="J70" s="54"/>
      <c r="K70" s="54"/>
      <c r="L70" s="52"/>
    </row>
    <row r="71" spans="2:12" s="1" customFormat="1" ht="22.2" customHeight="1">
      <c r="B71" s="32"/>
      <c r="C71" s="54"/>
      <c r="D71" s="54"/>
      <c r="E71" s="247" t="str">
        <f>E9</f>
        <v>VON - Vedlejší a ostatní náklady</v>
      </c>
      <c r="F71" s="250"/>
      <c r="G71" s="250"/>
      <c r="H71" s="250"/>
      <c r="I71" s="150"/>
      <c r="J71" s="54"/>
      <c r="K71" s="54"/>
      <c r="L71" s="52"/>
    </row>
    <row r="72" spans="2:12" s="1" customFormat="1" ht="6.9" customHeight="1">
      <c r="B72" s="32"/>
      <c r="C72" s="54"/>
      <c r="D72" s="54"/>
      <c r="E72" s="54"/>
      <c r="F72" s="54"/>
      <c r="G72" s="54"/>
      <c r="H72" s="54"/>
      <c r="I72" s="150"/>
      <c r="J72" s="54"/>
      <c r="K72" s="54"/>
      <c r="L72" s="52"/>
    </row>
    <row r="73" spans="2:12" s="1" customFormat="1" ht="18" customHeight="1">
      <c r="B73" s="32"/>
      <c r="C73" s="56" t="s">
        <v>23</v>
      </c>
      <c r="D73" s="54"/>
      <c r="E73" s="54"/>
      <c r="F73" s="151" t="str">
        <f>F12</f>
        <v xml:space="preserve"> </v>
      </c>
      <c r="G73" s="54"/>
      <c r="H73" s="54"/>
      <c r="I73" s="152" t="s">
        <v>25</v>
      </c>
      <c r="J73" s="64" t="str">
        <f>IF(J12="","",J12)</f>
        <v>14. 11. 2016</v>
      </c>
      <c r="K73" s="54"/>
      <c r="L73" s="52"/>
    </row>
    <row r="74" spans="2:12" s="1" customFormat="1" ht="6.9" customHeight="1">
      <c r="B74" s="32"/>
      <c r="C74" s="54"/>
      <c r="D74" s="54"/>
      <c r="E74" s="54"/>
      <c r="F74" s="54"/>
      <c r="G74" s="54"/>
      <c r="H74" s="54"/>
      <c r="I74" s="150"/>
      <c r="J74" s="54"/>
      <c r="K74" s="54"/>
      <c r="L74" s="52"/>
    </row>
    <row r="75" spans="2:12" s="1" customFormat="1" ht="13.2">
      <c r="B75" s="32"/>
      <c r="C75" s="56" t="s">
        <v>29</v>
      </c>
      <c r="D75" s="54"/>
      <c r="E75" s="54"/>
      <c r="F75" s="151" t="str">
        <f>E15</f>
        <v>Povodí Labe, státní podnik, H. Králové</v>
      </c>
      <c r="G75" s="54"/>
      <c r="H75" s="54"/>
      <c r="I75" s="152" t="s">
        <v>35</v>
      </c>
      <c r="J75" s="151" t="str">
        <f>E21</f>
        <v>Agroprojekce Litomyšl, s.r.o.</v>
      </c>
      <c r="K75" s="54"/>
      <c r="L75" s="52"/>
    </row>
    <row r="76" spans="2:12" s="1" customFormat="1" ht="14.4" customHeight="1">
      <c r="B76" s="32"/>
      <c r="C76" s="56" t="s">
        <v>33</v>
      </c>
      <c r="D76" s="54"/>
      <c r="E76" s="54"/>
      <c r="F76" s="151" t="str">
        <f>IF(E18="","",E18)</f>
        <v/>
      </c>
      <c r="G76" s="54"/>
      <c r="H76" s="54"/>
      <c r="I76" s="150"/>
      <c r="J76" s="54"/>
      <c r="K76" s="54"/>
      <c r="L76" s="52"/>
    </row>
    <row r="77" spans="2:12" s="1" customFormat="1" ht="10.35" customHeight="1">
      <c r="B77" s="32"/>
      <c r="C77" s="54"/>
      <c r="D77" s="54"/>
      <c r="E77" s="54"/>
      <c r="F77" s="54"/>
      <c r="G77" s="54"/>
      <c r="H77" s="54"/>
      <c r="I77" s="150"/>
      <c r="J77" s="54"/>
      <c r="K77" s="54"/>
      <c r="L77" s="52"/>
    </row>
    <row r="78" spans="2:20" s="9" customFormat="1" ht="29.25" customHeight="1">
      <c r="B78" s="153"/>
      <c r="C78" s="154" t="s">
        <v>116</v>
      </c>
      <c r="D78" s="155" t="s">
        <v>59</v>
      </c>
      <c r="E78" s="155" t="s">
        <v>55</v>
      </c>
      <c r="F78" s="155" t="s">
        <v>117</v>
      </c>
      <c r="G78" s="155" t="s">
        <v>118</v>
      </c>
      <c r="H78" s="155" t="s">
        <v>119</v>
      </c>
      <c r="I78" s="156" t="s">
        <v>120</v>
      </c>
      <c r="J78" s="155" t="s">
        <v>100</v>
      </c>
      <c r="K78" s="157" t="s">
        <v>121</v>
      </c>
      <c r="L78" s="158"/>
      <c r="M78" s="73" t="s">
        <v>122</v>
      </c>
      <c r="N78" s="74" t="s">
        <v>44</v>
      </c>
      <c r="O78" s="74" t="s">
        <v>123</v>
      </c>
      <c r="P78" s="74" t="s">
        <v>124</v>
      </c>
      <c r="Q78" s="74" t="s">
        <v>125</v>
      </c>
      <c r="R78" s="74" t="s">
        <v>126</v>
      </c>
      <c r="S78" s="74" t="s">
        <v>127</v>
      </c>
      <c r="T78" s="75" t="s">
        <v>128</v>
      </c>
    </row>
    <row r="79" spans="2:63" s="1" customFormat="1" ht="29.25" customHeight="1">
      <c r="B79" s="32"/>
      <c r="C79" s="79" t="s">
        <v>101</v>
      </c>
      <c r="D79" s="54"/>
      <c r="E79" s="54"/>
      <c r="F79" s="54"/>
      <c r="G79" s="54"/>
      <c r="H79" s="54"/>
      <c r="I79" s="150"/>
      <c r="J79" s="159">
        <f>BK79</f>
        <v>0</v>
      </c>
      <c r="K79" s="54"/>
      <c r="L79" s="52"/>
      <c r="M79" s="76"/>
      <c r="N79" s="77"/>
      <c r="O79" s="77"/>
      <c r="P79" s="160">
        <f>P80</f>
        <v>0</v>
      </c>
      <c r="Q79" s="77"/>
      <c r="R79" s="160">
        <f>R80</f>
        <v>0</v>
      </c>
      <c r="S79" s="77"/>
      <c r="T79" s="161">
        <f>T80</f>
        <v>0</v>
      </c>
      <c r="AT79" s="15" t="s">
        <v>73</v>
      </c>
      <c r="AU79" s="15" t="s">
        <v>102</v>
      </c>
      <c r="BK79" s="162">
        <f>BK80</f>
        <v>0</v>
      </c>
    </row>
    <row r="80" spans="2:63" s="10" customFormat="1" ht="37.35" customHeight="1">
      <c r="B80" s="163"/>
      <c r="C80" s="164"/>
      <c r="D80" s="165" t="s">
        <v>73</v>
      </c>
      <c r="E80" s="166" t="s">
        <v>721</v>
      </c>
      <c r="F80" s="166" t="s">
        <v>722</v>
      </c>
      <c r="G80" s="164"/>
      <c r="H80" s="164"/>
      <c r="I80" s="167"/>
      <c r="J80" s="168">
        <f>BK80</f>
        <v>0</v>
      </c>
      <c r="K80" s="164"/>
      <c r="L80" s="169"/>
      <c r="M80" s="170"/>
      <c r="N80" s="171"/>
      <c r="O80" s="171"/>
      <c r="P80" s="172">
        <f>P81+P86</f>
        <v>0</v>
      </c>
      <c r="Q80" s="171"/>
      <c r="R80" s="172">
        <f>R81+R86</f>
        <v>0</v>
      </c>
      <c r="S80" s="171"/>
      <c r="T80" s="173">
        <f>T81+T86</f>
        <v>0</v>
      </c>
      <c r="AR80" s="174" t="s">
        <v>166</v>
      </c>
      <c r="AT80" s="175" t="s">
        <v>73</v>
      </c>
      <c r="AU80" s="175" t="s">
        <v>74</v>
      </c>
      <c r="AY80" s="174" t="s">
        <v>131</v>
      </c>
      <c r="BK80" s="176">
        <f>BK81+BK86</f>
        <v>0</v>
      </c>
    </row>
    <row r="81" spans="2:63" s="10" customFormat="1" ht="19.95" customHeight="1">
      <c r="B81" s="163"/>
      <c r="C81" s="164"/>
      <c r="D81" s="177" t="s">
        <v>73</v>
      </c>
      <c r="E81" s="178" t="s">
        <v>723</v>
      </c>
      <c r="F81" s="178" t="s">
        <v>724</v>
      </c>
      <c r="G81" s="164"/>
      <c r="H81" s="164"/>
      <c r="I81" s="167"/>
      <c r="J81" s="179">
        <f>BK81</f>
        <v>0</v>
      </c>
      <c r="K81" s="164"/>
      <c r="L81" s="169"/>
      <c r="M81" s="170"/>
      <c r="N81" s="171"/>
      <c r="O81" s="171"/>
      <c r="P81" s="172">
        <f>SUM(P82:P85)</f>
        <v>0</v>
      </c>
      <c r="Q81" s="171"/>
      <c r="R81" s="172">
        <f>SUM(R82:R85)</f>
        <v>0</v>
      </c>
      <c r="S81" s="171"/>
      <c r="T81" s="173">
        <f>SUM(T82:T85)</f>
        <v>0</v>
      </c>
      <c r="AR81" s="174" t="s">
        <v>166</v>
      </c>
      <c r="AT81" s="175" t="s">
        <v>73</v>
      </c>
      <c r="AU81" s="175" t="s">
        <v>22</v>
      </c>
      <c r="AY81" s="174" t="s">
        <v>131</v>
      </c>
      <c r="BK81" s="176">
        <f>SUM(BK82:BK85)</f>
        <v>0</v>
      </c>
    </row>
    <row r="82" spans="2:65" s="1" customFormat="1" ht="20.4" customHeight="1">
      <c r="B82" s="32"/>
      <c r="C82" s="180" t="s">
        <v>22</v>
      </c>
      <c r="D82" s="180" t="s">
        <v>133</v>
      </c>
      <c r="E82" s="181" t="s">
        <v>725</v>
      </c>
      <c r="F82" s="182" t="s">
        <v>726</v>
      </c>
      <c r="G82" s="183" t="s">
        <v>495</v>
      </c>
      <c r="H82" s="184">
        <v>1</v>
      </c>
      <c r="I82" s="185"/>
      <c r="J82" s="186">
        <f>ROUND(I82*H82,2)</f>
        <v>0</v>
      </c>
      <c r="K82" s="182" t="s">
        <v>20</v>
      </c>
      <c r="L82" s="52"/>
      <c r="M82" s="187" t="s">
        <v>20</v>
      </c>
      <c r="N82" s="188" t="s">
        <v>45</v>
      </c>
      <c r="O82" s="33"/>
      <c r="P82" s="189">
        <f>O82*H82</f>
        <v>0</v>
      </c>
      <c r="Q82" s="189">
        <v>0</v>
      </c>
      <c r="R82" s="189">
        <f>Q82*H82</f>
        <v>0</v>
      </c>
      <c r="S82" s="189">
        <v>0</v>
      </c>
      <c r="T82" s="190">
        <f>S82*H82</f>
        <v>0</v>
      </c>
      <c r="AR82" s="15" t="s">
        <v>727</v>
      </c>
      <c r="AT82" s="15" t="s">
        <v>133</v>
      </c>
      <c r="AU82" s="15" t="s">
        <v>83</v>
      </c>
      <c r="AY82" s="15" t="s">
        <v>131</v>
      </c>
      <c r="BE82" s="191">
        <f>IF(N82="základní",J82,0)</f>
        <v>0</v>
      </c>
      <c r="BF82" s="191">
        <f>IF(N82="snížená",J82,0)</f>
        <v>0</v>
      </c>
      <c r="BG82" s="191">
        <f>IF(N82="zákl. přenesená",J82,0)</f>
        <v>0</v>
      </c>
      <c r="BH82" s="191">
        <f>IF(N82="sníž. přenesená",J82,0)</f>
        <v>0</v>
      </c>
      <c r="BI82" s="191">
        <f>IF(N82="nulová",J82,0)</f>
        <v>0</v>
      </c>
      <c r="BJ82" s="15" t="s">
        <v>22</v>
      </c>
      <c r="BK82" s="191">
        <f>ROUND(I82*H82,2)</f>
        <v>0</v>
      </c>
      <c r="BL82" s="15" t="s">
        <v>727</v>
      </c>
      <c r="BM82" s="15" t="s">
        <v>728</v>
      </c>
    </row>
    <row r="83" spans="2:47" s="1" customFormat="1" ht="409.6">
      <c r="B83" s="32"/>
      <c r="C83" s="54"/>
      <c r="D83" s="194" t="s">
        <v>312</v>
      </c>
      <c r="E83" s="54"/>
      <c r="F83" s="226" t="s">
        <v>729</v>
      </c>
      <c r="G83" s="54"/>
      <c r="H83" s="54"/>
      <c r="I83" s="150"/>
      <c r="J83" s="54"/>
      <c r="K83" s="54"/>
      <c r="L83" s="52"/>
      <c r="M83" s="69"/>
      <c r="N83" s="33"/>
      <c r="O83" s="33"/>
      <c r="P83" s="33"/>
      <c r="Q83" s="33"/>
      <c r="R83" s="33"/>
      <c r="S83" s="33"/>
      <c r="T83" s="70"/>
      <c r="AT83" s="15" t="s">
        <v>312</v>
      </c>
      <c r="AU83" s="15" t="s">
        <v>83</v>
      </c>
    </row>
    <row r="84" spans="2:65" s="1" customFormat="1" ht="20.4" customHeight="1">
      <c r="B84" s="32"/>
      <c r="C84" s="180" t="s">
        <v>83</v>
      </c>
      <c r="D84" s="180" t="s">
        <v>133</v>
      </c>
      <c r="E84" s="181" t="s">
        <v>730</v>
      </c>
      <c r="F84" s="182" t="s">
        <v>731</v>
      </c>
      <c r="G84" s="183" t="s">
        <v>495</v>
      </c>
      <c r="H84" s="184">
        <v>1</v>
      </c>
      <c r="I84" s="185"/>
      <c r="J84" s="186">
        <f>ROUND(I84*H84,2)</f>
        <v>0</v>
      </c>
      <c r="K84" s="182" t="s">
        <v>20</v>
      </c>
      <c r="L84" s="52"/>
      <c r="M84" s="187" t="s">
        <v>20</v>
      </c>
      <c r="N84" s="188" t="s">
        <v>45</v>
      </c>
      <c r="O84" s="33"/>
      <c r="P84" s="189">
        <f>O84*H84</f>
        <v>0</v>
      </c>
      <c r="Q84" s="189">
        <v>0</v>
      </c>
      <c r="R84" s="189">
        <f>Q84*H84</f>
        <v>0</v>
      </c>
      <c r="S84" s="189">
        <v>0</v>
      </c>
      <c r="T84" s="190">
        <f>S84*H84</f>
        <v>0</v>
      </c>
      <c r="AR84" s="15" t="s">
        <v>727</v>
      </c>
      <c r="AT84" s="15" t="s">
        <v>133</v>
      </c>
      <c r="AU84" s="15" t="s">
        <v>83</v>
      </c>
      <c r="AY84" s="15" t="s">
        <v>131</v>
      </c>
      <c r="BE84" s="191">
        <f>IF(N84="základní",J84,0)</f>
        <v>0</v>
      </c>
      <c r="BF84" s="191">
        <f>IF(N84="snížená",J84,0)</f>
        <v>0</v>
      </c>
      <c r="BG84" s="191">
        <f>IF(N84="zákl. přenesená",J84,0)</f>
        <v>0</v>
      </c>
      <c r="BH84" s="191">
        <f>IF(N84="sníž. přenesená",J84,0)</f>
        <v>0</v>
      </c>
      <c r="BI84" s="191">
        <f>IF(N84="nulová",J84,0)</f>
        <v>0</v>
      </c>
      <c r="BJ84" s="15" t="s">
        <v>22</v>
      </c>
      <c r="BK84" s="191">
        <f>ROUND(I84*H84,2)</f>
        <v>0</v>
      </c>
      <c r="BL84" s="15" t="s">
        <v>727</v>
      </c>
      <c r="BM84" s="15" t="s">
        <v>732</v>
      </c>
    </row>
    <row r="85" spans="2:47" s="1" customFormat="1" ht="96">
      <c r="B85" s="32"/>
      <c r="C85" s="54"/>
      <c r="D85" s="192" t="s">
        <v>312</v>
      </c>
      <c r="E85" s="54"/>
      <c r="F85" s="196" t="s">
        <v>733</v>
      </c>
      <c r="G85" s="54"/>
      <c r="H85" s="54"/>
      <c r="I85" s="150"/>
      <c r="J85" s="54"/>
      <c r="K85" s="54"/>
      <c r="L85" s="52"/>
      <c r="M85" s="69"/>
      <c r="N85" s="33"/>
      <c r="O85" s="33"/>
      <c r="P85" s="33"/>
      <c r="Q85" s="33"/>
      <c r="R85" s="33"/>
      <c r="S85" s="33"/>
      <c r="T85" s="70"/>
      <c r="AT85" s="15" t="s">
        <v>312</v>
      </c>
      <c r="AU85" s="15" t="s">
        <v>83</v>
      </c>
    </row>
    <row r="86" spans="2:63" s="10" customFormat="1" ht="29.85" customHeight="1">
      <c r="B86" s="163"/>
      <c r="C86" s="164"/>
      <c r="D86" s="177" t="s">
        <v>73</v>
      </c>
      <c r="E86" s="178" t="s">
        <v>734</v>
      </c>
      <c r="F86" s="178" t="s">
        <v>735</v>
      </c>
      <c r="G86" s="164"/>
      <c r="H86" s="164"/>
      <c r="I86" s="167"/>
      <c r="J86" s="179">
        <f>BK86</f>
        <v>0</v>
      </c>
      <c r="K86" s="164"/>
      <c r="L86" s="169"/>
      <c r="M86" s="170"/>
      <c r="N86" s="171"/>
      <c r="O86" s="171"/>
      <c r="P86" s="172">
        <f>SUM(P87:P101)</f>
        <v>0</v>
      </c>
      <c r="Q86" s="171"/>
      <c r="R86" s="172">
        <f>SUM(R87:R101)</f>
        <v>0</v>
      </c>
      <c r="S86" s="171"/>
      <c r="T86" s="173">
        <f>SUM(T87:T101)</f>
        <v>0</v>
      </c>
      <c r="AR86" s="174" t="s">
        <v>138</v>
      </c>
      <c r="AT86" s="175" t="s">
        <v>73</v>
      </c>
      <c r="AU86" s="175" t="s">
        <v>22</v>
      </c>
      <c r="AY86" s="174" t="s">
        <v>131</v>
      </c>
      <c r="BK86" s="176">
        <f>SUM(BK87:BK101)</f>
        <v>0</v>
      </c>
    </row>
    <row r="87" spans="2:65" s="1" customFormat="1" ht="28.8" customHeight="1">
      <c r="B87" s="32"/>
      <c r="C87" s="180" t="s">
        <v>150</v>
      </c>
      <c r="D87" s="180" t="s">
        <v>133</v>
      </c>
      <c r="E87" s="181" t="s">
        <v>736</v>
      </c>
      <c r="F87" s="182" t="s">
        <v>737</v>
      </c>
      <c r="G87" s="183" t="s">
        <v>495</v>
      </c>
      <c r="H87" s="184">
        <v>1</v>
      </c>
      <c r="I87" s="185"/>
      <c r="J87" s="186">
        <f>ROUND(I87*H87,2)</f>
        <v>0</v>
      </c>
      <c r="K87" s="182" t="s">
        <v>20</v>
      </c>
      <c r="L87" s="52"/>
      <c r="M87" s="187" t="s">
        <v>20</v>
      </c>
      <c r="N87" s="188" t="s">
        <v>45</v>
      </c>
      <c r="O87" s="33"/>
      <c r="P87" s="189">
        <f>O87*H87</f>
        <v>0</v>
      </c>
      <c r="Q87" s="189">
        <v>0</v>
      </c>
      <c r="R87" s="189">
        <f>Q87*H87</f>
        <v>0</v>
      </c>
      <c r="S87" s="189">
        <v>0</v>
      </c>
      <c r="T87" s="190">
        <f>S87*H87</f>
        <v>0</v>
      </c>
      <c r="AR87" s="15" t="s">
        <v>727</v>
      </c>
      <c r="AT87" s="15" t="s">
        <v>133</v>
      </c>
      <c r="AU87" s="15" t="s">
        <v>83</v>
      </c>
      <c r="AY87" s="15" t="s">
        <v>131</v>
      </c>
      <c r="BE87" s="191">
        <f>IF(N87="základní",J87,0)</f>
        <v>0</v>
      </c>
      <c r="BF87" s="191">
        <f>IF(N87="snížená",J87,0)</f>
        <v>0</v>
      </c>
      <c r="BG87" s="191">
        <f>IF(N87="zákl. přenesená",J87,0)</f>
        <v>0</v>
      </c>
      <c r="BH87" s="191">
        <f>IF(N87="sníž. přenesená",J87,0)</f>
        <v>0</v>
      </c>
      <c r="BI87" s="191">
        <f>IF(N87="nulová",J87,0)</f>
        <v>0</v>
      </c>
      <c r="BJ87" s="15" t="s">
        <v>22</v>
      </c>
      <c r="BK87" s="191">
        <f>ROUND(I87*H87,2)</f>
        <v>0</v>
      </c>
      <c r="BL87" s="15" t="s">
        <v>727</v>
      </c>
      <c r="BM87" s="15" t="s">
        <v>738</v>
      </c>
    </row>
    <row r="88" spans="2:65" s="1" customFormat="1" ht="20.4" customHeight="1">
      <c r="B88" s="32"/>
      <c r="C88" s="180" t="s">
        <v>138</v>
      </c>
      <c r="D88" s="180" t="s">
        <v>133</v>
      </c>
      <c r="E88" s="181" t="s">
        <v>739</v>
      </c>
      <c r="F88" s="182" t="s">
        <v>740</v>
      </c>
      <c r="G88" s="183" t="s">
        <v>495</v>
      </c>
      <c r="H88" s="184">
        <v>1</v>
      </c>
      <c r="I88" s="185"/>
      <c r="J88" s="186">
        <f>ROUND(I88*H88,2)</f>
        <v>0</v>
      </c>
      <c r="K88" s="182" t="s">
        <v>20</v>
      </c>
      <c r="L88" s="52"/>
      <c r="M88" s="187" t="s">
        <v>20</v>
      </c>
      <c r="N88" s="188" t="s">
        <v>45</v>
      </c>
      <c r="O88" s="33"/>
      <c r="P88" s="189">
        <f>O88*H88</f>
        <v>0</v>
      </c>
      <c r="Q88" s="189">
        <v>0</v>
      </c>
      <c r="R88" s="189">
        <f>Q88*H88</f>
        <v>0</v>
      </c>
      <c r="S88" s="189">
        <v>0</v>
      </c>
      <c r="T88" s="190">
        <f>S88*H88</f>
        <v>0</v>
      </c>
      <c r="AR88" s="15" t="s">
        <v>727</v>
      </c>
      <c r="AT88" s="15" t="s">
        <v>133</v>
      </c>
      <c r="AU88" s="15" t="s">
        <v>83</v>
      </c>
      <c r="AY88" s="15" t="s">
        <v>131</v>
      </c>
      <c r="BE88" s="191">
        <f>IF(N88="základní",J88,0)</f>
        <v>0</v>
      </c>
      <c r="BF88" s="191">
        <f>IF(N88="snížená",J88,0)</f>
        <v>0</v>
      </c>
      <c r="BG88" s="191">
        <f>IF(N88="zákl. přenesená",J88,0)</f>
        <v>0</v>
      </c>
      <c r="BH88" s="191">
        <f>IF(N88="sníž. přenesená",J88,0)</f>
        <v>0</v>
      </c>
      <c r="BI88" s="191">
        <f>IF(N88="nulová",J88,0)</f>
        <v>0</v>
      </c>
      <c r="BJ88" s="15" t="s">
        <v>22</v>
      </c>
      <c r="BK88" s="191">
        <f>ROUND(I88*H88,2)</f>
        <v>0</v>
      </c>
      <c r="BL88" s="15" t="s">
        <v>727</v>
      </c>
      <c r="BM88" s="15" t="s">
        <v>741</v>
      </c>
    </row>
    <row r="89" spans="2:65" s="1" customFormat="1" ht="20.4" customHeight="1">
      <c r="B89" s="32"/>
      <c r="C89" s="180" t="s">
        <v>166</v>
      </c>
      <c r="D89" s="180" t="s">
        <v>133</v>
      </c>
      <c r="E89" s="181" t="s">
        <v>742</v>
      </c>
      <c r="F89" s="182" t="s">
        <v>743</v>
      </c>
      <c r="G89" s="183" t="s">
        <v>744</v>
      </c>
      <c r="H89" s="184">
        <v>1</v>
      </c>
      <c r="I89" s="185"/>
      <c r="J89" s="186">
        <f>ROUND(I89*H89,2)</f>
        <v>0</v>
      </c>
      <c r="K89" s="182" t="s">
        <v>20</v>
      </c>
      <c r="L89" s="52"/>
      <c r="M89" s="187" t="s">
        <v>20</v>
      </c>
      <c r="N89" s="188" t="s">
        <v>45</v>
      </c>
      <c r="O89" s="33"/>
      <c r="P89" s="189">
        <f>O89*H89</f>
        <v>0</v>
      </c>
      <c r="Q89" s="189">
        <v>0</v>
      </c>
      <c r="R89" s="189">
        <f>Q89*H89</f>
        <v>0</v>
      </c>
      <c r="S89" s="189">
        <v>0</v>
      </c>
      <c r="T89" s="190">
        <f>S89*H89</f>
        <v>0</v>
      </c>
      <c r="AR89" s="15" t="s">
        <v>727</v>
      </c>
      <c r="AT89" s="15" t="s">
        <v>133</v>
      </c>
      <c r="AU89" s="15" t="s">
        <v>83</v>
      </c>
      <c r="AY89" s="15" t="s">
        <v>131</v>
      </c>
      <c r="BE89" s="191">
        <f>IF(N89="základní",J89,0)</f>
        <v>0</v>
      </c>
      <c r="BF89" s="191">
        <f>IF(N89="snížená",J89,0)</f>
        <v>0</v>
      </c>
      <c r="BG89" s="191">
        <f>IF(N89="zákl. přenesená",J89,0)</f>
        <v>0</v>
      </c>
      <c r="BH89" s="191">
        <f>IF(N89="sníž. přenesená",J89,0)</f>
        <v>0</v>
      </c>
      <c r="BI89" s="191">
        <f>IF(N89="nulová",J89,0)</f>
        <v>0</v>
      </c>
      <c r="BJ89" s="15" t="s">
        <v>22</v>
      </c>
      <c r="BK89" s="191">
        <f>ROUND(I89*H89,2)</f>
        <v>0</v>
      </c>
      <c r="BL89" s="15" t="s">
        <v>727</v>
      </c>
      <c r="BM89" s="15" t="s">
        <v>745</v>
      </c>
    </row>
    <row r="90" spans="2:47" s="1" customFormat="1" ht="12">
      <c r="B90" s="32"/>
      <c r="C90" s="54"/>
      <c r="D90" s="194" t="s">
        <v>140</v>
      </c>
      <c r="E90" s="54"/>
      <c r="F90" s="222" t="s">
        <v>743</v>
      </c>
      <c r="G90" s="54"/>
      <c r="H90" s="54"/>
      <c r="I90" s="150"/>
      <c r="J90" s="54"/>
      <c r="K90" s="54"/>
      <c r="L90" s="52"/>
      <c r="M90" s="69"/>
      <c r="N90" s="33"/>
      <c r="O90" s="33"/>
      <c r="P90" s="33"/>
      <c r="Q90" s="33"/>
      <c r="R90" s="33"/>
      <c r="S90" s="33"/>
      <c r="T90" s="70"/>
      <c r="AT90" s="15" t="s">
        <v>140</v>
      </c>
      <c r="AU90" s="15" t="s">
        <v>83</v>
      </c>
    </row>
    <row r="91" spans="2:65" s="1" customFormat="1" ht="28.8" customHeight="1">
      <c r="B91" s="32"/>
      <c r="C91" s="180" t="s">
        <v>172</v>
      </c>
      <c r="D91" s="180" t="s">
        <v>133</v>
      </c>
      <c r="E91" s="181" t="s">
        <v>746</v>
      </c>
      <c r="F91" s="182" t="s">
        <v>747</v>
      </c>
      <c r="G91" s="183" t="s">
        <v>495</v>
      </c>
      <c r="H91" s="184">
        <v>1</v>
      </c>
      <c r="I91" s="185"/>
      <c r="J91" s="186">
        <f>ROUND(I91*H91,2)</f>
        <v>0</v>
      </c>
      <c r="K91" s="182" t="s">
        <v>20</v>
      </c>
      <c r="L91" s="52"/>
      <c r="M91" s="187" t="s">
        <v>20</v>
      </c>
      <c r="N91" s="188" t="s">
        <v>45</v>
      </c>
      <c r="O91" s="33"/>
      <c r="P91" s="189">
        <f>O91*H91</f>
        <v>0</v>
      </c>
      <c r="Q91" s="189">
        <v>0</v>
      </c>
      <c r="R91" s="189">
        <f>Q91*H91</f>
        <v>0</v>
      </c>
      <c r="S91" s="189">
        <v>0</v>
      </c>
      <c r="T91" s="190">
        <f>S91*H91</f>
        <v>0</v>
      </c>
      <c r="AR91" s="15" t="s">
        <v>727</v>
      </c>
      <c r="AT91" s="15" t="s">
        <v>133</v>
      </c>
      <c r="AU91" s="15" t="s">
        <v>83</v>
      </c>
      <c r="AY91" s="15" t="s">
        <v>131</v>
      </c>
      <c r="BE91" s="191">
        <f>IF(N91="základní",J91,0)</f>
        <v>0</v>
      </c>
      <c r="BF91" s="191">
        <f>IF(N91="snížená",J91,0)</f>
        <v>0</v>
      </c>
      <c r="BG91" s="191">
        <f>IF(N91="zákl. přenesená",J91,0)</f>
        <v>0</v>
      </c>
      <c r="BH91" s="191">
        <f>IF(N91="sníž. přenesená",J91,0)</f>
        <v>0</v>
      </c>
      <c r="BI91" s="191">
        <f>IF(N91="nulová",J91,0)</f>
        <v>0</v>
      </c>
      <c r="BJ91" s="15" t="s">
        <v>22</v>
      </c>
      <c r="BK91" s="191">
        <f>ROUND(I91*H91,2)</f>
        <v>0</v>
      </c>
      <c r="BL91" s="15" t="s">
        <v>727</v>
      </c>
      <c r="BM91" s="15" t="s">
        <v>748</v>
      </c>
    </row>
    <row r="92" spans="2:47" s="1" customFormat="1" ht="60">
      <c r="B92" s="32"/>
      <c r="C92" s="54"/>
      <c r="D92" s="194" t="s">
        <v>312</v>
      </c>
      <c r="E92" s="54"/>
      <c r="F92" s="195" t="s">
        <v>749</v>
      </c>
      <c r="G92" s="54"/>
      <c r="H92" s="54"/>
      <c r="I92" s="150"/>
      <c r="J92" s="54"/>
      <c r="K92" s="54"/>
      <c r="L92" s="52"/>
      <c r="M92" s="69"/>
      <c r="N92" s="33"/>
      <c r="O92" s="33"/>
      <c r="P92" s="33"/>
      <c r="Q92" s="33"/>
      <c r="R92" s="33"/>
      <c r="S92" s="33"/>
      <c r="T92" s="70"/>
      <c r="AT92" s="15" t="s">
        <v>312</v>
      </c>
      <c r="AU92" s="15" t="s">
        <v>83</v>
      </c>
    </row>
    <row r="93" spans="2:65" s="1" customFormat="1" ht="28.8" customHeight="1">
      <c r="B93" s="32"/>
      <c r="C93" s="180" t="s">
        <v>180</v>
      </c>
      <c r="D93" s="180" t="s">
        <v>133</v>
      </c>
      <c r="E93" s="181" t="s">
        <v>750</v>
      </c>
      <c r="F93" s="182" t="s">
        <v>751</v>
      </c>
      <c r="G93" s="183" t="s">
        <v>744</v>
      </c>
      <c r="H93" s="184">
        <v>1</v>
      </c>
      <c r="I93" s="185"/>
      <c r="J93" s="186">
        <f>ROUND(I93*H93,2)</f>
        <v>0</v>
      </c>
      <c r="K93" s="182" t="s">
        <v>20</v>
      </c>
      <c r="L93" s="52"/>
      <c r="M93" s="187" t="s">
        <v>20</v>
      </c>
      <c r="N93" s="188" t="s">
        <v>45</v>
      </c>
      <c r="O93" s="33"/>
      <c r="P93" s="189">
        <f>O93*H93</f>
        <v>0</v>
      </c>
      <c r="Q93" s="189">
        <v>0</v>
      </c>
      <c r="R93" s="189">
        <f>Q93*H93</f>
        <v>0</v>
      </c>
      <c r="S93" s="189">
        <v>0</v>
      </c>
      <c r="T93" s="190">
        <f>S93*H93</f>
        <v>0</v>
      </c>
      <c r="AR93" s="15" t="s">
        <v>727</v>
      </c>
      <c r="AT93" s="15" t="s">
        <v>133</v>
      </c>
      <c r="AU93" s="15" t="s">
        <v>83</v>
      </c>
      <c r="AY93" s="15" t="s">
        <v>131</v>
      </c>
      <c r="BE93" s="191">
        <f>IF(N93="základní",J93,0)</f>
        <v>0</v>
      </c>
      <c r="BF93" s="191">
        <f>IF(N93="snížená",J93,0)</f>
        <v>0</v>
      </c>
      <c r="BG93" s="191">
        <f>IF(N93="zákl. přenesená",J93,0)</f>
        <v>0</v>
      </c>
      <c r="BH93" s="191">
        <f>IF(N93="sníž. přenesená",J93,0)</f>
        <v>0</v>
      </c>
      <c r="BI93" s="191">
        <f>IF(N93="nulová",J93,0)</f>
        <v>0</v>
      </c>
      <c r="BJ93" s="15" t="s">
        <v>22</v>
      </c>
      <c r="BK93" s="191">
        <f>ROUND(I93*H93,2)</f>
        <v>0</v>
      </c>
      <c r="BL93" s="15" t="s">
        <v>727</v>
      </c>
      <c r="BM93" s="15" t="s">
        <v>752</v>
      </c>
    </row>
    <row r="94" spans="2:47" s="1" customFormat="1" ht="72">
      <c r="B94" s="32"/>
      <c r="C94" s="54"/>
      <c r="D94" s="194" t="s">
        <v>312</v>
      </c>
      <c r="E94" s="54"/>
      <c r="F94" s="195" t="s">
        <v>753</v>
      </c>
      <c r="G94" s="54"/>
      <c r="H94" s="54"/>
      <c r="I94" s="150"/>
      <c r="J94" s="54"/>
      <c r="K94" s="54"/>
      <c r="L94" s="52"/>
      <c r="M94" s="69"/>
      <c r="N94" s="33"/>
      <c r="O94" s="33"/>
      <c r="P94" s="33"/>
      <c r="Q94" s="33"/>
      <c r="R94" s="33"/>
      <c r="S94" s="33"/>
      <c r="T94" s="70"/>
      <c r="AT94" s="15" t="s">
        <v>312</v>
      </c>
      <c r="AU94" s="15" t="s">
        <v>83</v>
      </c>
    </row>
    <row r="95" spans="2:65" s="1" customFormat="1" ht="51.6" customHeight="1">
      <c r="B95" s="32"/>
      <c r="C95" s="180" t="s">
        <v>187</v>
      </c>
      <c r="D95" s="180" t="s">
        <v>133</v>
      </c>
      <c r="E95" s="181" t="s">
        <v>754</v>
      </c>
      <c r="F95" s="182" t="s">
        <v>755</v>
      </c>
      <c r="G95" s="183" t="s">
        <v>744</v>
      </c>
      <c r="H95" s="184">
        <v>1</v>
      </c>
      <c r="I95" s="185"/>
      <c r="J95" s="186">
        <f>ROUND(I95*H95,2)</f>
        <v>0</v>
      </c>
      <c r="K95" s="182" t="s">
        <v>20</v>
      </c>
      <c r="L95" s="52"/>
      <c r="M95" s="187" t="s">
        <v>20</v>
      </c>
      <c r="N95" s="188" t="s">
        <v>45</v>
      </c>
      <c r="O95" s="33"/>
      <c r="P95" s="189">
        <f>O95*H95</f>
        <v>0</v>
      </c>
      <c r="Q95" s="189">
        <v>0</v>
      </c>
      <c r="R95" s="189">
        <f>Q95*H95</f>
        <v>0</v>
      </c>
      <c r="S95" s="189">
        <v>0</v>
      </c>
      <c r="T95" s="190">
        <f>S95*H95</f>
        <v>0</v>
      </c>
      <c r="AR95" s="15" t="s">
        <v>727</v>
      </c>
      <c r="AT95" s="15" t="s">
        <v>133</v>
      </c>
      <c r="AU95" s="15" t="s">
        <v>83</v>
      </c>
      <c r="AY95" s="15" t="s">
        <v>131</v>
      </c>
      <c r="BE95" s="191">
        <f>IF(N95="základní",J95,0)</f>
        <v>0</v>
      </c>
      <c r="BF95" s="191">
        <f>IF(N95="snížená",J95,0)</f>
        <v>0</v>
      </c>
      <c r="BG95" s="191">
        <f>IF(N95="zákl. přenesená",J95,0)</f>
        <v>0</v>
      </c>
      <c r="BH95" s="191">
        <f>IF(N95="sníž. přenesená",J95,0)</f>
        <v>0</v>
      </c>
      <c r="BI95" s="191">
        <f>IF(N95="nulová",J95,0)</f>
        <v>0</v>
      </c>
      <c r="BJ95" s="15" t="s">
        <v>22</v>
      </c>
      <c r="BK95" s="191">
        <f>ROUND(I95*H95,2)</f>
        <v>0</v>
      </c>
      <c r="BL95" s="15" t="s">
        <v>727</v>
      </c>
      <c r="BM95" s="15" t="s">
        <v>756</v>
      </c>
    </row>
    <row r="96" spans="2:65" s="1" customFormat="1" ht="20.4" customHeight="1">
      <c r="B96" s="32"/>
      <c r="C96" s="180" t="s">
        <v>194</v>
      </c>
      <c r="D96" s="180" t="s">
        <v>133</v>
      </c>
      <c r="E96" s="181" t="s">
        <v>757</v>
      </c>
      <c r="F96" s="182" t="s">
        <v>758</v>
      </c>
      <c r="G96" s="183" t="s">
        <v>495</v>
      </c>
      <c r="H96" s="184">
        <v>1</v>
      </c>
      <c r="I96" s="185"/>
      <c r="J96" s="186">
        <f>ROUND(I96*H96,2)</f>
        <v>0</v>
      </c>
      <c r="K96" s="182" t="s">
        <v>20</v>
      </c>
      <c r="L96" s="52"/>
      <c r="M96" s="187" t="s">
        <v>20</v>
      </c>
      <c r="N96" s="188" t="s">
        <v>45</v>
      </c>
      <c r="O96" s="33"/>
      <c r="P96" s="189">
        <f>O96*H96</f>
        <v>0</v>
      </c>
      <c r="Q96" s="189">
        <v>0</v>
      </c>
      <c r="R96" s="189">
        <f>Q96*H96</f>
        <v>0</v>
      </c>
      <c r="S96" s="189">
        <v>0</v>
      </c>
      <c r="T96" s="190">
        <f>S96*H96</f>
        <v>0</v>
      </c>
      <c r="AR96" s="15" t="s">
        <v>727</v>
      </c>
      <c r="AT96" s="15" t="s">
        <v>133</v>
      </c>
      <c r="AU96" s="15" t="s">
        <v>83</v>
      </c>
      <c r="AY96" s="15" t="s">
        <v>131</v>
      </c>
      <c r="BE96" s="191">
        <f>IF(N96="základní",J96,0)</f>
        <v>0</v>
      </c>
      <c r="BF96" s="191">
        <f>IF(N96="snížená",J96,0)</f>
        <v>0</v>
      </c>
      <c r="BG96" s="191">
        <f>IF(N96="zákl. přenesená",J96,0)</f>
        <v>0</v>
      </c>
      <c r="BH96" s="191">
        <f>IF(N96="sníž. přenesená",J96,0)</f>
        <v>0</v>
      </c>
      <c r="BI96" s="191">
        <f>IF(N96="nulová",J96,0)</f>
        <v>0</v>
      </c>
      <c r="BJ96" s="15" t="s">
        <v>22</v>
      </c>
      <c r="BK96" s="191">
        <f>ROUND(I96*H96,2)</f>
        <v>0</v>
      </c>
      <c r="BL96" s="15" t="s">
        <v>727</v>
      </c>
      <c r="BM96" s="15" t="s">
        <v>759</v>
      </c>
    </row>
    <row r="97" spans="2:47" s="1" customFormat="1" ht="24">
      <c r="B97" s="32"/>
      <c r="C97" s="54"/>
      <c r="D97" s="192" t="s">
        <v>140</v>
      </c>
      <c r="E97" s="54"/>
      <c r="F97" s="193" t="s">
        <v>760</v>
      </c>
      <c r="G97" s="54"/>
      <c r="H97" s="54"/>
      <c r="I97" s="150"/>
      <c r="J97" s="54"/>
      <c r="K97" s="54"/>
      <c r="L97" s="52"/>
      <c r="M97" s="69"/>
      <c r="N97" s="33"/>
      <c r="O97" s="33"/>
      <c r="P97" s="33"/>
      <c r="Q97" s="33"/>
      <c r="R97" s="33"/>
      <c r="S97" s="33"/>
      <c r="T97" s="70"/>
      <c r="AT97" s="15" t="s">
        <v>140</v>
      </c>
      <c r="AU97" s="15" t="s">
        <v>83</v>
      </c>
    </row>
    <row r="98" spans="2:47" s="1" customFormat="1" ht="48">
      <c r="B98" s="32"/>
      <c r="C98" s="54"/>
      <c r="D98" s="194" t="s">
        <v>312</v>
      </c>
      <c r="E98" s="54"/>
      <c r="F98" s="195" t="s">
        <v>761</v>
      </c>
      <c r="G98" s="54"/>
      <c r="H98" s="54"/>
      <c r="I98" s="150"/>
      <c r="J98" s="54"/>
      <c r="K98" s="54"/>
      <c r="L98" s="52"/>
      <c r="M98" s="69"/>
      <c r="N98" s="33"/>
      <c r="O98" s="33"/>
      <c r="P98" s="33"/>
      <c r="Q98" s="33"/>
      <c r="R98" s="33"/>
      <c r="S98" s="33"/>
      <c r="T98" s="70"/>
      <c r="AT98" s="15" t="s">
        <v>312</v>
      </c>
      <c r="AU98" s="15" t="s">
        <v>83</v>
      </c>
    </row>
    <row r="99" spans="2:65" s="1" customFormat="1" ht="20.4" customHeight="1">
      <c r="B99" s="32"/>
      <c r="C99" s="180" t="s">
        <v>27</v>
      </c>
      <c r="D99" s="180" t="s">
        <v>133</v>
      </c>
      <c r="E99" s="181" t="s">
        <v>762</v>
      </c>
      <c r="F99" s="182" t="s">
        <v>763</v>
      </c>
      <c r="G99" s="183" t="s">
        <v>495</v>
      </c>
      <c r="H99" s="184">
        <v>1</v>
      </c>
      <c r="I99" s="185"/>
      <c r="J99" s="186">
        <f>ROUND(I99*H99,2)</f>
        <v>0</v>
      </c>
      <c r="K99" s="182" t="s">
        <v>20</v>
      </c>
      <c r="L99" s="52"/>
      <c r="M99" s="187" t="s">
        <v>20</v>
      </c>
      <c r="N99" s="188" t="s">
        <v>45</v>
      </c>
      <c r="O99" s="33"/>
      <c r="P99" s="189">
        <f>O99*H99</f>
        <v>0</v>
      </c>
      <c r="Q99" s="189">
        <v>0</v>
      </c>
      <c r="R99" s="189">
        <f>Q99*H99</f>
        <v>0</v>
      </c>
      <c r="S99" s="189">
        <v>0</v>
      </c>
      <c r="T99" s="190">
        <f>S99*H99</f>
        <v>0</v>
      </c>
      <c r="AR99" s="15" t="s">
        <v>727</v>
      </c>
      <c r="AT99" s="15" t="s">
        <v>133</v>
      </c>
      <c r="AU99" s="15" t="s">
        <v>83</v>
      </c>
      <c r="AY99" s="15" t="s">
        <v>131</v>
      </c>
      <c r="BE99" s="191">
        <f>IF(N99="základní",J99,0)</f>
        <v>0</v>
      </c>
      <c r="BF99" s="191">
        <f>IF(N99="snížená",J99,0)</f>
        <v>0</v>
      </c>
      <c r="BG99" s="191">
        <f>IF(N99="zákl. přenesená",J99,0)</f>
        <v>0</v>
      </c>
      <c r="BH99" s="191">
        <f>IF(N99="sníž. přenesená",J99,0)</f>
        <v>0</v>
      </c>
      <c r="BI99" s="191">
        <f>IF(N99="nulová",J99,0)</f>
        <v>0</v>
      </c>
      <c r="BJ99" s="15" t="s">
        <v>22</v>
      </c>
      <c r="BK99" s="191">
        <f>ROUND(I99*H99,2)</f>
        <v>0</v>
      </c>
      <c r="BL99" s="15" t="s">
        <v>727</v>
      </c>
      <c r="BM99" s="15" t="s">
        <v>764</v>
      </c>
    </row>
    <row r="100" spans="2:47" s="1" customFormat="1" ht="24">
      <c r="B100" s="32"/>
      <c r="C100" s="54"/>
      <c r="D100" s="192" t="s">
        <v>140</v>
      </c>
      <c r="E100" s="54"/>
      <c r="F100" s="193" t="s">
        <v>760</v>
      </c>
      <c r="G100" s="54"/>
      <c r="H100" s="54"/>
      <c r="I100" s="150"/>
      <c r="J100" s="54"/>
      <c r="K100" s="54"/>
      <c r="L100" s="52"/>
      <c r="M100" s="69"/>
      <c r="N100" s="33"/>
      <c r="O100" s="33"/>
      <c r="P100" s="33"/>
      <c r="Q100" s="33"/>
      <c r="R100" s="33"/>
      <c r="S100" s="33"/>
      <c r="T100" s="70"/>
      <c r="AT100" s="15" t="s">
        <v>140</v>
      </c>
      <c r="AU100" s="15" t="s">
        <v>83</v>
      </c>
    </row>
    <row r="101" spans="2:47" s="1" customFormat="1" ht="48">
      <c r="B101" s="32"/>
      <c r="C101" s="54"/>
      <c r="D101" s="192" t="s">
        <v>312</v>
      </c>
      <c r="E101" s="54"/>
      <c r="F101" s="196" t="s">
        <v>765</v>
      </c>
      <c r="G101" s="54"/>
      <c r="H101" s="54"/>
      <c r="I101" s="150"/>
      <c r="J101" s="54"/>
      <c r="K101" s="54"/>
      <c r="L101" s="52"/>
      <c r="M101" s="223"/>
      <c r="N101" s="224"/>
      <c r="O101" s="224"/>
      <c r="P101" s="224"/>
      <c r="Q101" s="224"/>
      <c r="R101" s="224"/>
      <c r="S101" s="224"/>
      <c r="T101" s="225"/>
      <c r="AT101" s="15" t="s">
        <v>312</v>
      </c>
      <c r="AU101" s="15" t="s">
        <v>83</v>
      </c>
    </row>
    <row r="102" spans="2:12" s="1" customFormat="1" ht="6.9" customHeight="1">
      <c r="B102" s="47"/>
      <c r="C102" s="48"/>
      <c r="D102" s="48"/>
      <c r="E102" s="48"/>
      <c r="F102" s="48"/>
      <c r="G102" s="48"/>
      <c r="H102" s="48"/>
      <c r="I102" s="126"/>
      <c r="J102" s="48"/>
      <c r="K102" s="48"/>
      <c r="L102" s="52"/>
    </row>
  </sheetData>
  <sheetProtection password="CC35" sheet="1" objects="1" scenarios="1" formatColumns="0" formatRows="0" sort="0" autoFilter="0"/>
  <autoFilter ref="C78:K78"/>
  <mergeCells count="9">
    <mergeCell ref="E69:H69"/>
    <mergeCell ref="E71:H71"/>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8"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80" customWidth="1"/>
    <col min="2" max="2" width="1.66796875" style="280" customWidth="1"/>
    <col min="3" max="4" width="5" style="280" customWidth="1"/>
    <col min="5" max="5" width="11.66015625" style="280" customWidth="1"/>
    <col min="6" max="6" width="9.16015625" style="280" customWidth="1"/>
    <col min="7" max="7" width="5" style="280" customWidth="1"/>
    <col min="8" max="8" width="77.83203125" style="280" customWidth="1"/>
    <col min="9" max="10" width="20" style="280" customWidth="1"/>
    <col min="11" max="11" width="1.66796875" style="280" customWidth="1"/>
    <col min="12" max="256" width="9.16015625" style="280" customWidth="1"/>
    <col min="257" max="257" width="8.33203125" style="280" customWidth="1"/>
    <col min="258" max="258" width="1.66796875" style="280" customWidth="1"/>
    <col min="259" max="260" width="5" style="280" customWidth="1"/>
    <col min="261" max="261" width="11.66015625" style="280" customWidth="1"/>
    <col min="262" max="262" width="9.16015625" style="280" customWidth="1"/>
    <col min="263" max="263" width="5" style="280" customWidth="1"/>
    <col min="264" max="264" width="77.83203125" style="280" customWidth="1"/>
    <col min="265" max="266" width="20" style="280" customWidth="1"/>
    <col min="267" max="267" width="1.66796875" style="280" customWidth="1"/>
    <col min="268" max="512" width="9.16015625" style="280" customWidth="1"/>
    <col min="513" max="513" width="8.33203125" style="280" customWidth="1"/>
    <col min="514" max="514" width="1.66796875" style="280" customWidth="1"/>
    <col min="515" max="516" width="5" style="280" customWidth="1"/>
    <col min="517" max="517" width="11.66015625" style="280" customWidth="1"/>
    <col min="518" max="518" width="9.16015625" style="280" customWidth="1"/>
    <col min="519" max="519" width="5" style="280" customWidth="1"/>
    <col min="520" max="520" width="77.83203125" style="280" customWidth="1"/>
    <col min="521" max="522" width="20" style="280" customWidth="1"/>
    <col min="523" max="523" width="1.66796875" style="280" customWidth="1"/>
    <col min="524" max="768" width="9.16015625" style="280" customWidth="1"/>
    <col min="769" max="769" width="8.33203125" style="280" customWidth="1"/>
    <col min="770" max="770" width="1.66796875" style="280" customWidth="1"/>
    <col min="771" max="772" width="5" style="280" customWidth="1"/>
    <col min="773" max="773" width="11.66015625" style="280" customWidth="1"/>
    <col min="774" max="774" width="9.16015625" style="280" customWidth="1"/>
    <col min="775" max="775" width="5" style="280" customWidth="1"/>
    <col min="776" max="776" width="77.83203125" style="280" customWidth="1"/>
    <col min="777" max="778" width="20" style="280" customWidth="1"/>
    <col min="779" max="779" width="1.66796875" style="280" customWidth="1"/>
    <col min="780" max="1024" width="9.16015625" style="280" customWidth="1"/>
    <col min="1025" max="1025" width="8.33203125" style="280" customWidth="1"/>
    <col min="1026" max="1026" width="1.66796875" style="280" customWidth="1"/>
    <col min="1027" max="1028" width="5" style="280" customWidth="1"/>
    <col min="1029" max="1029" width="11.66015625" style="280" customWidth="1"/>
    <col min="1030" max="1030" width="9.16015625" style="280" customWidth="1"/>
    <col min="1031" max="1031" width="5" style="280" customWidth="1"/>
    <col min="1032" max="1032" width="77.83203125" style="280" customWidth="1"/>
    <col min="1033" max="1034" width="20" style="280" customWidth="1"/>
    <col min="1035" max="1035" width="1.66796875" style="280" customWidth="1"/>
    <col min="1036" max="1280" width="9.16015625" style="280" customWidth="1"/>
    <col min="1281" max="1281" width="8.33203125" style="280" customWidth="1"/>
    <col min="1282" max="1282" width="1.66796875" style="280" customWidth="1"/>
    <col min="1283" max="1284" width="5" style="280" customWidth="1"/>
    <col min="1285" max="1285" width="11.66015625" style="280" customWidth="1"/>
    <col min="1286" max="1286" width="9.16015625" style="280" customWidth="1"/>
    <col min="1287" max="1287" width="5" style="280" customWidth="1"/>
    <col min="1288" max="1288" width="77.83203125" style="280" customWidth="1"/>
    <col min="1289" max="1290" width="20" style="280" customWidth="1"/>
    <col min="1291" max="1291" width="1.66796875" style="280" customWidth="1"/>
    <col min="1292" max="1536" width="9.16015625" style="280" customWidth="1"/>
    <col min="1537" max="1537" width="8.33203125" style="280" customWidth="1"/>
    <col min="1538" max="1538" width="1.66796875" style="280" customWidth="1"/>
    <col min="1539" max="1540" width="5" style="280" customWidth="1"/>
    <col min="1541" max="1541" width="11.66015625" style="280" customWidth="1"/>
    <col min="1542" max="1542" width="9.16015625" style="280" customWidth="1"/>
    <col min="1543" max="1543" width="5" style="280" customWidth="1"/>
    <col min="1544" max="1544" width="77.83203125" style="280" customWidth="1"/>
    <col min="1545" max="1546" width="20" style="280" customWidth="1"/>
    <col min="1547" max="1547" width="1.66796875" style="280" customWidth="1"/>
    <col min="1548" max="1792" width="9.16015625" style="280" customWidth="1"/>
    <col min="1793" max="1793" width="8.33203125" style="280" customWidth="1"/>
    <col min="1794" max="1794" width="1.66796875" style="280" customWidth="1"/>
    <col min="1795" max="1796" width="5" style="280" customWidth="1"/>
    <col min="1797" max="1797" width="11.66015625" style="280" customWidth="1"/>
    <col min="1798" max="1798" width="9.16015625" style="280" customWidth="1"/>
    <col min="1799" max="1799" width="5" style="280" customWidth="1"/>
    <col min="1800" max="1800" width="77.83203125" style="280" customWidth="1"/>
    <col min="1801" max="1802" width="20" style="280" customWidth="1"/>
    <col min="1803" max="1803" width="1.66796875" style="280" customWidth="1"/>
    <col min="1804" max="2048" width="9.16015625" style="280" customWidth="1"/>
    <col min="2049" max="2049" width="8.33203125" style="280" customWidth="1"/>
    <col min="2050" max="2050" width="1.66796875" style="280" customWidth="1"/>
    <col min="2051" max="2052" width="5" style="280" customWidth="1"/>
    <col min="2053" max="2053" width="11.66015625" style="280" customWidth="1"/>
    <col min="2054" max="2054" width="9.16015625" style="280" customWidth="1"/>
    <col min="2055" max="2055" width="5" style="280" customWidth="1"/>
    <col min="2056" max="2056" width="77.83203125" style="280" customWidth="1"/>
    <col min="2057" max="2058" width="20" style="280" customWidth="1"/>
    <col min="2059" max="2059" width="1.66796875" style="280" customWidth="1"/>
    <col min="2060" max="2304" width="9.16015625" style="280" customWidth="1"/>
    <col min="2305" max="2305" width="8.33203125" style="280" customWidth="1"/>
    <col min="2306" max="2306" width="1.66796875" style="280" customWidth="1"/>
    <col min="2307" max="2308" width="5" style="280" customWidth="1"/>
    <col min="2309" max="2309" width="11.66015625" style="280" customWidth="1"/>
    <col min="2310" max="2310" width="9.16015625" style="280" customWidth="1"/>
    <col min="2311" max="2311" width="5" style="280" customWidth="1"/>
    <col min="2312" max="2312" width="77.83203125" style="280" customWidth="1"/>
    <col min="2313" max="2314" width="20" style="280" customWidth="1"/>
    <col min="2315" max="2315" width="1.66796875" style="280" customWidth="1"/>
    <col min="2316" max="2560" width="9.16015625" style="280" customWidth="1"/>
    <col min="2561" max="2561" width="8.33203125" style="280" customWidth="1"/>
    <col min="2562" max="2562" width="1.66796875" style="280" customWidth="1"/>
    <col min="2563" max="2564" width="5" style="280" customWidth="1"/>
    <col min="2565" max="2565" width="11.66015625" style="280" customWidth="1"/>
    <col min="2566" max="2566" width="9.16015625" style="280" customWidth="1"/>
    <col min="2567" max="2567" width="5" style="280" customWidth="1"/>
    <col min="2568" max="2568" width="77.83203125" style="280" customWidth="1"/>
    <col min="2569" max="2570" width="20" style="280" customWidth="1"/>
    <col min="2571" max="2571" width="1.66796875" style="280" customWidth="1"/>
    <col min="2572" max="2816" width="9.16015625" style="280" customWidth="1"/>
    <col min="2817" max="2817" width="8.33203125" style="280" customWidth="1"/>
    <col min="2818" max="2818" width="1.66796875" style="280" customWidth="1"/>
    <col min="2819" max="2820" width="5" style="280" customWidth="1"/>
    <col min="2821" max="2821" width="11.66015625" style="280" customWidth="1"/>
    <col min="2822" max="2822" width="9.16015625" style="280" customWidth="1"/>
    <col min="2823" max="2823" width="5" style="280" customWidth="1"/>
    <col min="2824" max="2824" width="77.83203125" style="280" customWidth="1"/>
    <col min="2825" max="2826" width="20" style="280" customWidth="1"/>
    <col min="2827" max="2827" width="1.66796875" style="280" customWidth="1"/>
    <col min="2828" max="3072" width="9.16015625" style="280" customWidth="1"/>
    <col min="3073" max="3073" width="8.33203125" style="280" customWidth="1"/>
    <col min="3074" max="3074" width="1.66796875" style="280" customWidth="1"/>
    <col min="3075" max="3076" width="5" style="280" customWidth="1"/>
    <col min="3077" max="3077" width="11.66015625" style="280" customWidth="1"/>
    <col min="3078" max="3078" width="9.16015625" style="280" customWidth="1"/>
    <col min="3079" max="3079" width="5" style="280" customWidth="1"/>
    <col min="3080" max="3080" width="77.83203125" style="280" customWidth="1"/>
    <col min="3081" max="3082" width="20" style="280" customWidth="1"/>
    <col min="3083" max="3083" width="1.66796875" style="280" customWidth="1"/>
    <col min="3084" max="3328" width="9.16015625" style="280" customWidth="1"/>
    <col min="3329" max="3329" width="8.33203125" style="280" customWidth="1"/>
    <col min="3330" max="3330" width="1.66796875" style="280" customWidth="1"/>
    <col min="3331" max="3332" width="5" style="280" customWidth="1"/>
    <col min="3333" max="3333" width="11.66015625" style="280" customWidth="1"/>
    <col min="3334" max="3334" width="9.16015625" style="280" customWidth="1"/>
    <col min="3335" max="3335" width="5" style="280" customWidth="1"/>
    <col min="3336" max="3336" width="77.83203125" style="280" customWidth="1"/>
    <col min="3337" max="3338" width="20" style="280" customWidth="1"/>
    <col min="3339" max="3339" width="1.66796875" style="280" customWidth="1"/>
    <col min="3340" max="3584" width="9.16015625" style="280" customWidth="1"/>
    <col min="3585" max="3585" width="8.33203125" style="280" customWidth="1"/>
    <col min="3586" max="3586" width="1.66796875" style="280" customWidth="1"/>
    <col min="3587" max="3588" width="5" style="280" customWidth="1"/>
    <col min="3589" max="3589" width="11.66015625" style="280" customWidth="1"/>
    <col min="3590" max="3590" width="9.16015625" style="280" customWidth="1"/>
    <col min="3591" max="3591" width="5" style="280" customWidth="1"/>
    <col min="3592" max="3592" width="77.83203125" style="280" customWidth="1"/>
    <col min="3593" max="3594" width="20" style="280" customWidth="1"/>
    <col min="3595" max="3595" width="1.66796875" style="280" customWidth="1"/>
    <col min="3596" max="3840" width="9.16015625" style="280" customWidth="1"/>
    <col min="3841" max="3841" width="8.33203125" style="280" customWidth="1"/>
    <col min="3842" max="3842" width="1.66796875" style="280" customWidth="1"/>
    <col min="3843" max="3844" width="5" style="280" customWidth="1"/>
    <col min="3845" max="3845" width="11.66015625" style="280" customWidth="1"/>
    <col min="3846" max="3846" width="9.16015625" style="280" customWidth="1"/>
    <col min="3847" max="3847" width="5" style="280" customWidth="1"/>
    <col min="3848" max="3848" width="77.83203125" style="280" customWidth="1"/>
    <col min="3849" max="3850" width="20" style="280" customWidth="1"/>
    <col min="3851" max="3851" width="1.66796875" style="280" customWidth="1"/>
    <col min="3852" max="4096" width="9.16015625" style="280" customWidth="1"/>
    <col min="4097" max="4097" width="8.33203125" style="280" customWidth="1"/>
    <col min="4098" max="4098" width="1.66796875" style="280" customWidth="1"/>
    <col min="4099" max="4100" width="5" style="280" customWidth="1"/>
    <col min="4101" max="4101" width="11.66015625" style="280" customWidth="1"/>
    <col min="4102" max="4102" width="9.16015625" style="280" customWidth="1"/>
    <col min="4103" max="4103" width="5" style="280" customWidth="1"/>
    <col min="4104" max="4104" width="77.83203125" style="280" customWidth="1"/>
    <col min="4105" max="4106" width="20" style="280" customWidth="1"/>
    <col min="4107" max="4107" width="1.66796875" style="280" customWidth="1"/>
    <col min="4108" max="4352" width="9.16015625" style="280" customWidth="1"/>
    <col min="4353" max="4353" width="8.33203125" style="280" customWidth="1"/>
    <col min="4354" max="4354" width="1.66796875" style="280" customWidth="1"/>
    <col min="4355" max="4356" width="5" style="280" customWidth="1"/>
    <col min="4357" max="4357" width="11.66015625" style="280" customWidth="1"/>
    <col min="4358" max="4358" width="9.16015625" style="280" customWidth="1"/>
    <col min="4359" max="4359" width="5" style="280" customWidth="1"/>
    <col min="4360" max="4360" width="77.83203125" style="280" customWidth="1"/>
    <col min="4361" max="4362" width="20" style="280" customWidth="1"/>
    <col min="4363" max="4363" width="1.66796875" style="280" customWidth="1"/>
    <col min="4364" max="4608" width="9.16015625" style="280" customWidth="1"/>
    <col min="4609" max="4609" width="8.33203125" style="280" customWidth="1"/>
    <col min="4610" max="4610" width="1.66796875" style="280" customWidth="1"/>
    <col min="4611" max="4612" width="5" style="280" customWidth="1"/>
    <col min="4613" max="4613" width="11.66015625" style="280" customWidth="1"/>
    <col min="4614" max="4614" width="9.16015625" style="280" customWidth="1"/>
    <col min="4615" max="4615" width="5" style="280" customWidth="1"/>
    <col min="4616" max="4616" width="77.83203125" style="280" customWidth="1"/>
    <col min="4617" max="4618" width="20" style="280" customWidth="1"/>
    <col min="4619" max="4619" width="1.66796875" style="280" customWidth="1"/>
    <col min="4620" max="4864" width="9.16015625" style="280" customWidth="1"/>
    <col min="4865" max="4865" width="8.33203125" style="280" customWidth="1"/>
    <col min="4866" max="4866" width="1.66796875" style="280" customWidth="1"/>
    <col min="4867" max="4868" width="5" style="280" customWidth="1"/>
    <col min="4869" max="4869" width="11.66015625" style="280" customWidth="1"/>
    <col min="4870" max="4870" width="9.16015625" style="280" customWidth="1"/>
    <col min="4871" max="4871" width="5" style="280" customWidth="1"/>
    <col min="4872" max="4872" width="77.83203125" style="280" customWidth="1"/>
    <col min="4873" max="4874" width="20" style="280" customWidth="1"/>
    <col min="4875" max="4875" width="1.66796875" style="280" customWidth="1"/>
    <col min="4876" max="5120" width="9.16015625" style="280" customWidth="1"/>
    <col min="5121" max="5121" width="8.33203125" style="280" customWidth="1"/>
    <col min="5122" max="5122" width="1.66796875" style="280" customWidth="1"/>
    <col min="5123" max="5124" width="5" style="280" customWidth="1"/>
    <col min="5125" max="5125" width="11.66015625" style="280" customWidth="1"/>
    <col min="5126" max="5126" width="9.16015625" style="280" customWidth="1"/>
    <col min="5127" max="5127" width="5" style="280" customWidth="1"/>
    <col min="5128" max="5128" width="77.83203125" style="280" customWidth="1"/>
    <col min="5129" max="5130" width="20" style="280" customWidth="1"/>
    <col min="5131" max="5131" width="1.66796875" style="280" customWidth="1"/>
    <col min="5132" max="5376" width="9.16015625" style="280" customWidth="1"/>
    <col min="5377" max="5377" width="8.33203125" style="280" customWidth="1"/>
    <col min="5378" max="5378" width="1.66796875" style="280" customWidth="1"/>
    <col min="5379" max="5380" width="5" style="280" customWidth="1"/>
    <col min="5381" max="5381" width="11.66015625" style="280" customWidth="1"/>
    <col min="5382" max="5382" width="9.16015625" style="280" customWidth="1"/>
    <col min="5383" max="5383" width="5" style="280" customWidth="1"/>
    <col min="5384" max="5384" width="77.83203125" style="280" customWidth="1"/>
    <col min="5385" max="5386" width="20" style="280" customWidth="1"/>
    <col min="5387" max="5387" width="1.66796875" style="280" customWidth="1"/>
    <col min="5388" max="5632" width="9.16015625" style="280" customWidth="1"/>
    <col min="5633" max="5633" width="8.33203125" style="280" customWidth="1"/>
    <col min="5634" max="5634" width="1.66796875" style="280" customWidth="1"/>
    <col min="5635" max="5636" width="5" style="280" customWidth="1"/>
    <col min="5637" max="5637" width="11.66015625" style="280" customWidth="1"/>
    <col min="5638" max="5638" width="9.16015625" style="280" customWidth="1"/>
    <col min="5639" max="5639" width="5" style="280" customWidth="1"/>
    <col min="5640" max="5640" width="77.83203125" style="280" customWidth="1"/>
    <col min="5641" max="5642" width="20" style="280" customWidth="1"/>
    <col min="5643" max="5643" width="1.66796875" style="280" customWidth="1"/>
    <col min="5644" max="5888" width="9.16015625" style="280" customWidth="1"/>
    <col min="5889" max="5889" width="8.33203125" style="280" customWidth="1"/>
    <col min="5890" max="5890" width="1.66796875" style="280" customWidth="1"/>
    <col min="5891" max="5892" width="5" style="280" customWidth="1"/>
    <col min="5893" max="5893" width="11.66015625" style="280" customWidth="1"/>
    <col min="5894" max="5894" width="9.16015625" style="280" customWidth="1"/>
    <col min="5895" max="5895" width="5" style="280" customWidth="1"/>
    <col min="5896" max="5896" width="77.83203125" style="280" customWidth="1"/>
    <col min="5897" max="5898" width="20" style="280" customWidth="1"/>
    <col min="5899" max="5899" width="1.66796875" style="280" customWidth="1"/>
    <col min="5900" max="6144" width="9.16015625" style="280" customWidth="1"/>
    <col min="6145" max="6145" width="8.33203125" style="280" customWidth="1"/>
    <col min="6146" max="6146" width="1.66796875" style="280" customWidth="1"/>
    <col min="6147" max="6148" width="5" style="280" customWidth="1"/>
    <col min="6149" max="6149" width="11.66015625" style="280" customWidth="1"/>
    <col min="6150" max="6150" width="9.16015625" style="280" customWidth="1"/>
    <col min="6151" max="6151" width="5" style="280" customWidth="1"/>
    <col min="6152" max="6152" width="77.83203125" style="280" customWidth="1"/>
    <col min="6153" max="6154" width="20" style="280" customWidth="1"/>
    <col min="6155" max="6155" width="1.66796875" style="280" customWidth="1"/>
    <col min="6156" max="6400" width="9.16015625" style="280" customWidth="1"/>
    <col min="6401" max="6401" width="8.33203125" style="280" customWidth="1"/>
    <col min="6402" max="6402" width="1.66796875" style="280" customWidth="1"/>
    <col min="6403" max="6404" width="5" style="280" customWidth="1"/>
    <col min="6405" max="6405" width="11.66015625" style="280" customWidth="1"/>
    <col min="6406" max="6406" width="9.16015625" style="280" customWidth="1"/>
    <col min="6407" max="6407" width="5" style="280" customWidth="1"/>
    <col min="6408" max="6408" width="77.83203125" style="280" customWidth="1"/>
    <col min="6409" max="6410" width="20" style="280" customWidth="1"/>
    <col min="6411" max="6411" width="1.66796875" style="280" customWidth="1"/>
    <col min="6412" max="6656" width="9.16015625" style="280" customWidth="1"/>
    <col min="6657" max="6657" width="8.33203125" style="280" customWidth="1"/>
    <col min="6658" max="6658" width="1.66796875" style="280" customWidth="1"/>
    <col min="6659" max="6660" width="5" style="280" customWidth="1"/>
    <col min="6661" max="6661" width="11.66015625" style="280" customWidth="1"/>
    <col min="6662" max="6662" width="9.16015625" style="280" customWidth="1"/>
    <col min="6663" max="6663" width="5" style="280" customWidth="1"/>
    <col min="6664" max="6664" width="77.83203125" style="280" customWidth="1"/>
    <col min="6665" max="6666" width="20" style="280" customWidth="1"/>
    <col min="6667" max="6667" width="1.66796875" style="280" customWidth="1"/>
    <col min="6668" max="6912" width="9.16015625" style="280" customWidth="1"/>
    <col min="6913" max="6913" width="8.33203125" style="280" customWidth="1"/>
    <col min="6914" max="6914" width="1.66796875" style="280" customWidth="1"/>
    <col min="6915" max="6916" width="5" style="280" customWidth="1"/>
    <col min="6917" max="6917" width="11.66015625" style="280" customWidth="1"/>
    <col min="6918" max="6918" width="9.16015625" style="280" customWidth="1"/>
    <col min="6919" max="6919" width="5" style="280" customWidth="1"/>
    <col min="6920" max="6920" width="77.83203125" style="280" customWidth="1"/>
    <col min="6921" max="6922" width="20" style="280" customWidth="1"/>
    <col min="6923" max="6923" width="1.66796875" style="280" customWidth="1"/>
    <col min="6924" max="7168" width="9.16015625" style="280" customWidth="1"/>
    <col min="7169" max="7169" width="8.33203125" style="280" customWidth="1"/>
    <col min="7170" max="7170" width="1.66796875" style="280" customWidth="1"/>
    <col min="7171" max="7172" width="5" style="280" customWidth="1"/>
    <col min="7173" max="7173" width="11.66015625" style="280" customWidth="1"/>
    <col min="7174" max="7174" width="9.16015625" style="280" customWidth="1"/>
    <col min="7175" max="7175" width="5" style="280" customWidth="1"/>
    <col min="7176" max="7176" width="77.83203125" style="280" customWidth="1"/>
    <col min="7177" max="7178" width="20" style="280" customWidth="1"/>
    <col min="7179" max="7179" width="1.66796875" style="280" customWidth="1"/>
    <col min="7180" max="7424" width="9.16015625" style="280" customWidth="1"/>
    <col min="7425" max="7425" width="8.33203125" style="280" customWidth="1"/>
    <col min="7426" max="7426" width="1.66796875" style="280" customWidth="1"/>
    <col min="7427" max="7428" width="5" style="280" customWidth="1"/>
    <col min="7429" max="7429" width="11.66015625" style="280" customWidth="1"/>
    <col min="7430" max="7430" width="9.16015625" style="280" customWidth="1"/>
    <col min="7431" max="7431" width="5" style="280" customWidth="1"/>
    <col min="7432" max="7432" width="77.83203125" style="280" customWidth="1"/>
    <col min="7433" max="7434" width="20" style="280" customWidth="1"/>
    <col min="7435" max="7435" width="1.66796875" style="280" customWidth="1"/>
    <col min="7436" max="7680" width="9.16015625" style="280" customWidth="1"/>
    <col min="7681" max="7681" width="8.33203125" style="280" customWidth="1"/>
    <col min="7682" max="7682" width="1.66796875" style="280" customWidth="1"/>
    <col min="7683" max="7684" width="5" style="280" customWidth="1"/>
    <col min="7685" max="7685" width="11.66015625" style="280" customWidth="1"/>
    <col min="7686" max="7686" width="9.16015625" style="280" customWidth="1"/>
    <col min="7687" max="7687" width="5" style="280" customWidth="1"/>
    <col min="7688" max="7688" width="77.83203125" style="280" customWidth="1"/>
    <col min="7689" max="7690" width="20" style="280" customWidth="1"/>
    <col min="7691" max="7691" width="1.66796875" style="280" customWidth="1"/>
    <col min="7692" max="7936" width="9.16015625" style="280" customWidth="1"/>
    <col min="7937" max="7937" width="8.33203125" style="280" customWidth="1"/>
    <col min="7938" max="7938" width="1.66796875" style="280" customWidth="1"/>
    <col min="7939" max="7940" width="5" style="280" customWidth="1"/>
    <col min="7941" max="7941" width="11.66015625" style="280" customWidth="1"/>
    <col min="7942" max="7942" width="9.16015625" style="280" customWidth="1"/>
    <col min="7943" max="7943" width="5" style="280" customWidth="1"/>
    <col min="7944" max="7944" width="77.83203125" style="280" customWidth="1"/>
    <col min="7945" max="7946" width="20" style="280" customWidth="1"/>
    <col min="7947" max="7947" width="1.66796875" style="280" customWidth="1"/>
    <col min="7948" max="8192" width="9.16015625" style="280" customWidth="1"/>
    <col min="8193" max="8193" width="8.33203125" style="280" customWidth="1"/>
    <col min="8194" max="8194" width="1.66796875" style="280" customWidth="1"/>
    <col min="8195" max="8196" width="5" style="280" customWidth="1"/>
    <col min="8197" max="8197" width="11.66015625" style="280" customWidth="1"/>
    <col min="8198" max="8198" width="9.16015625" style="280" customWidth="1"/>
    <col min="8199" max="8199" width="5" style="280" customWidth="1"/>
    <col min="8200" max="8200" width="77.83203125" style="280" customWidth="1"/>
    <col min="8201" max="8202" width="20" style="280" customWidth="1"/>
    <col min="8203" max="8203" width="1.66796875" style="280" customWidth="1"/>
    <col min="8204" max="8448" width="9.16015625" style="280" customWidth="1"/>
    <col min="8449" max="8449" width="8.33203125" style="280" customWidth="1"/>
    <col min="8450" max="8450" width="1.66796875" style="280" customWidth="1"/>
    <col min="8451" max="8452" width="5" style="280" customWidth="1"/>
    <col min="8453" max="8453" width="11.66015625" style="280" customWidth="1"/>
    <col min="8454" max="8454" width="9.16015625" style="280" customWidth="1"/>
    <col min="8455" max="8455" width="5" style="280" customWidth="1"/>
    <col min="8456" max="8456" width="77.83203125" style="280" customWidth="1"/>
    <col min="8457" max="8458" width="20" style="280" customWidth="1"/>
    <col min="8459" max="8459" width="1.66796875" style="280" customWidth="1"/>
    <col min="8460" max="8704" width="9.16015625" style="280" customWidth="1"/>
    <col min="8705" max="8705" width="8.33203125" style="280" customWidth="1"/>
    <col min="8706" max="8706" width="1.66796875" style="280" customWidth="1"/>
    <col min="8707" max="8708" width="5" style="280" customWidth="1"/>
    <col min="8709" max="8709" width="11.66015625" style="280" customWidth="1"/>
    <col min="8710" max="8710" width="9.16015625" style="280" customWidth="1"/>
    <col min="8711" max="8711" width="5" style="280" customWidth="1"/>
    <col min="8712" max="8712" width="77.83203125" style="280" customWidth="1"/>
    <col min="8713" max="8714" width="20" style="280" customWidth="1"/>
    <col min="8715" max="8715" width="1.66796875" style="280" customWidth="1"/>
    <col min="8716" max="8960" width="9.16015625" style="280" customWidth="1"/>
    <col min="8961" max="8961" width="8.33203125" style="280" customWidth="1"/>
    <col min="8962" max="8962" width="1.66796875" style="280" customWidth="1"/>
    <col min="8963" max="8964" width="5" style="280" customWidth="1"/>
    <col min="8965" max="8965" width="11.66015625" style="280" customWidth="1"/>
    <col min="8966" max="8966" width="9.16015625" style="280" customWidth="1"/>
    <col min="8967" max="8967" width="5" style="280" customWidth="1"/>
    <col min="8968" max="8968" width="77.83203125" style="280" customWidth="1"/>
    <col min="8969" max="8970" width="20" style="280" customWidth="1"/>
    <col min="8971" max="8971" width="1.66796875" style="280" customWidth="1"/>
    <col min="8972" max="9216" width="9.16015625" style="280" customWidth="1"/>
    <col min="9217" max="9217" width="8.33203125" style="280" customWidth="1"/>
    <col min="9218" max="9218" width="1.66796875" style="280" customWidth="1"/>
    <col min="9219" max="9220" width="5" style="280" customWidth="1"/>
    <col min="9221" max="9221" width="11.66015625" style="280" customWidth="1"/>
    <col min="9222" max="9222" width="9.16015625" style="280" customWidth="1"/>
    <col min="9223" max="9223" width="5" style="280" customWidth="1"/>
    <col min="9224" max="9224" width="77.83203125" style="280" customWidth="1"/>
    <col min="9225" max="9226" width="20" style="280" customWidth="1"/>
    <col min="9227" max="9227" width="1.66796875" style="280" customWidth="1"/>
    <col min="9228" max="9472" width="9.16015625" style="280" customWidth="1"/>
    <col min="9473" max="9473" width="8.33203125" style="280" customWidth="1"/>
    <col min="9474" max="9474" width="1.66796875" style="280" customWidth="1"/>
    <col min="9475" max="9476" width="5" style="280" customWidth="1"/>
    <col min="9477" max="9477" width="11.66015625" style="280" customWidth="1"/>
    <col min="9478" max="9478" width="9.16015625" style="280" customWidth="1"/>
    <col min="9479" max="9479" width="5" style="280" customWidth="1"/>
    <col min="9480" max="9480" width="77.83203125" style="280" customWidth="1"/>
    <col min="9481" max="9482" width="20" style="280" customWidth="1"/>
    <col min="9483" max="9483" width="1.66796875" style="280" customWidth="1"/>
    <col min="9484" max="9728" width="9.16015625" style="280" customWidth="1"/>
    <col min="9729" max="9729" width="8.33203125" style="280" customWidth="1"/>
    <col min="9730" max="9730" width="1.66796875" style="280" customWidth="1"/>
    <col min="9731" max="9732" width="5" style="280" customWidth="1"/>
    <col min="9733" max="9733" width="11.66015625" style="280" customWidth="1"/>
    <col min="9734" max="9734" width="9.16015625" style="280" customWidth="1"/>
    <col min="9735" max="9735" width="5" style="280" customWidth="1"/>
    <col min="9736" max="9736" width="77.83203125" style="280" customWidth="1"/>
    <col min="9737" max="9738" width="20" style="280" customWidth="1"/>
    <col min="9739" max="9739" width="1.66796875" style="280" customWidth="1"/>
    <col min="9740" max="9984" width="9.16015625" style="280" customWidth="1"/>
    <col min="9985" max="9985" width="8.33203125" style="280" customWidth="1"/>
    <col min="9986" max="9986" width="1.66796875" style="280" customWidth="1"/>
    <col min="9987" max="9988" width="5" style="280" customWidth="1"/>
    <col min="9989" max="9989" width="11.66015625" style="280" customWidth="1"/>
    <col min="9990" max="9990" width="9.16015625" style="280" customWidth="1"/>
    <col min="9991" max="9991" width="5" style="280" customWidth="1"/>
    <col min="9992" max="9992" width="77.83203125" style="280" customWidth="1"/>
    <col min="9993" max="9994" width="20" style="280" customWidth="1"/>
    <col min="9995" max="9995" width="1.66796875" style="280" customWidth="1"/>
    <col min="9996" max="10240" width="9.16015625" style="280" customWidth="1"/>
    <col min="10241" max="10241" width="8.33203125" style="280" customWidth="1"/>
    <col min="10242" max="10242" width="1.66796875" style="280" customWidth="1"/>
    <col min="10243" max="10244" width="5" style="280" customWidth="1"/>
    <col min="10245" max="10245" width="11.66015625" style="280" customWidth="1"/>
    <col min="10246" max="10246" width="9.16015625" style="280" customWidth="1"/>
    <col min="10247" max="10247" width="5" style="280" customWidth="1"/>
    <col min="10248" max="10248" width="77.83203125" style="280" customWidth="1"/>
    <col min="10249" max="10250" width="20" style="280" customWidth="1"/>
    <col min="10251" max="10251" width="1.66796875" style="280" customWidth="1"/>
    <col min="10252" max="10496" width="9.16015625" style="280" customWidth="1"/>
    <col min="10497" max="10497" width="8.33203125" style="280" customWidth="1"/>
    <col min="10498" max="10498" width="1.66796875" style="280" customWidth="1"/>
    <col min="10499" max="10500" width="5" style="280" customWidth="1"/>
    <col min="10501" max="10501" width="11.66015625" style="280" customWidth="1"/>
    <col min="10502" max="10502" width="9.16015625" style="280" customWidth="1"/>
    <col min="10503" max="10503" width="5" style="280" customWidth="1"/>
    <col min="10504" max="10504" width="77.83203125" style="280" customWidth="1"/>
    <col min="10505" max="10506" width="20" style="280" customWidth="1"/>
    <col min="10507" max="10507" width="1.66796875" style="280" customWidth="1"/>
    <col min="10508" max="10752" width="9.16015625" style="280" customWidth="1"/>
    <col min="10753" max="10753" width="8.33203125" style="280" customWidth="1"/>
    <col min="10754" max="10754" width="1.66796875" style="280" customWidth="1"/>
    <col min="10755" max="10756" width="5" style="280" customWidth="1"/>
    <col min="10757" max="10757" width="11.66015625" style="280" customWidth="1"/>
    <col min="10758" max="10758" width="9.16015625" style="280" customWidth="1"/>
    <col min="10759" max="10759" width="5" style="280" customWidth="1"/>
    <col min="10760" max="10760" width="77.83203125" style="280" customWidth="1"/>
    <col min="10761" max="10762" width="20" style="280" customWidth="1"/>
    <col min="10763" max="10763" width="1.66796875" style="280" customWidth="1"/>
    <col min="10764" max="11008" width="9.16015625" style="280" customWidth="1"/>
    <col min="11009" max="11009" width="8.33203125" style="280" customWidth="1"/>
    <col min="11010" max="11010" width="1.66796875" style="280" customWidth="1"/>
    <col min="11011" max="11012" width="5" style="280" customWidth="1"/>
    <col min="11013" max="11013" width="11.66015625" style="280" customWidth="1"/>
    <col min="11014" max="11014" width="9.16015625" style="280" customWidth="1"/>
    <col min="11015" max="11015" width="5" style="280" customWidth="1"/>
    <col min="11016" max="11016" width="77.83203125" style="280" customWidth="1"/>
    <col min="11017" max="11018" width="20" style="280" customWidth="1"/>
    <col min="11019" max="11019" width="1.66796875" style="280" customWidth="1"/>
    <col min="11020" max="11264" width="9.16015625" style="280" customWidth="1"/>
    <col min="11265" max="11265" width="8.33203125" style="280" customWidth="1"/>
    <col min="11266" max="11266" width="1.66796875" style="280" customWidth="1"/>
    <col min="11267" max="11268" width="5" style="280" customWidth="1"/>
    <col min="11269" max="11269" width="11.66015625" style="280" customWidth="1"/>
    <col min="11270" max="11270" width="9.16015625" style="280" customWidth="1"/>
    <col min="11271" max="11271" width="5" style="280" customWidth="1"/>
    <col min="11272" max="11272" width="77.83203125" style="280" customWidth="1"/>
    <col min="11273" max="11274" width="20" style="280" customWidth="1"/>
    <col min="11275" max="11275" width="1.66796875" style="280" customWidth="1"/>
    <col min="11276" max="11520" width="9.16015625" style="280" customWidth="1"/>
    <col min="11521" max="11521" width="8.33203125" style="280" customWidth="1"/>
    <col min="11522" max="11522" width="1.66796875" style="280" customWidth="1"/>
    <col min="11523" max="11524" width="5" style="280" customWidth="1"/>
    <col min="11525" max="11525" width="11.66015625" style="280" customWidth="1"/>
    <col min="11526" max="11526" width="9.16015625" style="280" customWidth="1"/>
    <col min="11527" max="11527" width="5" style="280" customWidth="1"/>
    <col min="11528" max="11528" width="77.83203125" style="280" customWidth="1"/>
    <col min="11529" max="11530" width="20" style="280" customWidth="1"/>
    <col min="11531" max="11531" width="1.66796875" style="280" customWidth="1"/>
    <col min="11532" max="11776" width="9.16015625" style="280" customWidth="1"/>
    <col min="11777" max="11777" width="8.33203125" style="280" customWidth="1"/>
    <col min="11778" max="11778" width="1.66796875" style="280" customWidth="1"/>
    <col min="11779" max="11780" width="5" style="280" customWidth="1"/>
    <col min="11781" max="11781" width="11.66015625" style="280" customWidth="1"/>
    <col min="11782" max="11782" width="9.16015625" style="280" customWidth="1"/>
    <col min="11783" max="11783" width="5" style="280" customWidth="1"/>
    <col min="11784" max="11784" width="77.83203125" style="280" customWidth="1"/>
    <col min="11785" max="11786" width="20" style="280" customWidth="1"/>
    <col min="11787" max="11787" width="1.66796875" style="280" customWidth="1"/>
    <col min="11788" max="12032" width="9.16015625" style="280" customWidth="1"/>
    <col min="12033" max="12033" width="8.33203125" style="280" customWidth="1"/>
    <col min="12034" max="12034" width="1.66796875" style="280" customWidth="1"/>
    <col min="12035" max="12036" width="5" style="280" customWidth="1"/>
    <col min="12037" max="12037" width="11.66015625" style="280" customWidth="1"/>
    <col min="12038" max="12038" width="9.16015625" style="280" customWidth="1"/>
    <col min="12039" max="12039" width="5" style="280" customWidth="1"/>
    <col min="12040" max="12040" width="77.83203125" style="280" customWidth="1"/>
    <col min="12041" max="12042" width="20" style="280" customWidth="1"/>
    <col min="12043" max="12043" width="1.66796875" style="280" customWidth="1"/>
    <col min="12044" max="12288" width="9.16015625" style="280" customWidth="1"/>
    <col min="12289" max="12289" width="8.33203125" style="280" customWidth="1"/>
    <col min="12290" max="12290" width="1.66796875" style="280" customWidth="1"/>
    <col min="12291" max="12292" width="5" style="280" customWidth="1"/>
    <col min="12293" max="12293" width="11.66015625" style="280" customWidth="1"/>
    <col min="12294" max="12294" width="9.16015625" style="280" customWidth="1"/>
    <col min="12295" max="12295" width="5" style="280" customWidth="1"/>
    <col min="12296" max="12296" width="77.83203125" style="280" customWidth="1"/>
    <col min="12297" max="12298" width="20" style="280" customWidth="1"/>
    <col min="12299" max="12299" width="1.66796875" style="280" customWidth="1"/>
    <col min="12300" max="12544" width="9.16015625" style="280" customWidth="1"/>
    <col min="12545" max="12545" width="8.33203125" style="280" customWidth="1"/>
    <col min="12546" max="12546" width="1.66796875" style="280" customWidth="1"/>
    <col min="12547" max="12548" width="5" style="280" customWidth="1"/>
    <col min="12549" max="12549" width="11.66015625" style="280" customWidth="1"/>
    <col min="12550" max="12550" width="9.16015625" style="280" customWidth="1"/>
    <col min="12551" max="12551" width="5" style="280" customWidth="1"/>
    <col min="12552" max="12552" width="77.83203125" style="280" customWidth="1"/>
    <col min="12553" max="12554" width="20" style="280" customWidth="1"/>
    <col min="12555" max="12555" width="1.66796875" style="280" customWidth="1"/>
    <col min="12556" max="12800" width="9.16015625" style="280" customWidth="1"/>
    <col min="12801" max="12801" width="8.33203125" style="280" customWidth="1"/>
    <col min="12802" max="12802" width="1.66796875" style="280" customWidth="1"/>
    <col min="12803" max="12804" width="5" style="280" customWidth="1"/>
    <col min="12805" max="12805" width="11.66015625" style="280" customWidth="1"/>
    <col min="12806" max="12806" width="9.16015625" style="280" customWidth="1"/>
    <col min="12807" max="12807" width="5" style="280" customWidth="1"/>
    <col min="12808" max="12808" width="77.83203125" style="280" customWidth="1"/>
    <col min="12809" max="12810" width="20" style="280" customWidth="1"/>
    <col min="12811" max="12811" width="1.66796875" style="280" customWidth="1"/>
    <col min="12812" max="13056" width="9.16015625" style="280" customWidth="1"/>
    <col min="13057" max="13057" width="8.33203125" style="280" customWidth="1"/>
    <col min="13058" max="13058" width="1.66796875" style="280" customWidth="1"/>
    <col min="13059" max="13060" width="5" style="280" customWidth="1"/>
    <col min="13061" max="13061" width="11.66015625" style="280" customWidth="1"/>
    <col min="13062" max="13062" width="9.16015625" style="280" customWidth="1"/>
    <col min="13063" max="13063" width="5" style="280" customWidth="1"/>
    <col min="13064" max="13064" width="77.83203125" style="280" customWidth="1"/>
    <col min="13065" max="13066" width="20" style="280" customWidth="1"/>
    <col min="13067" max="13067" width="1.66796875" style="280" customWidth="1"/>
    <col min="13068" max="13312" width="9.16015625" style="280" customWidth="1"/>
    <col min="13313" max="13313" width="8.33203125" style="280" customWidth="1"/>
    <col min="13314" max="13314" width="1.66796875" style="280" customWidth="1"/>
    <col min="13315" max="13316" width="5" style="280" customWidth="1"/>
    <col min="13317" max="13317" width="11.66015625" style="280" customWidth="1"/>
    <col min="13318" max="13318" width="9.16015625" style="280" customWidth="1"/>
    <col min="13319" max="13319" width="5" style="280" customWidth="1"/>
    <col min="13320" max="13320" width="77.83203125" style="280" customWidth="1"/>
    <col min="13321" max="13322" width="20" style="280" customWidth="1"/>
    <col min="13323" max="13323" width="1.66796875" style="280" customWidth="1"/>
    <col min="13324" max="13568" width="9.16015625" style="280" customWidth="1"/>
    <col min="13569" max="13569" width="8.33203125" style="280" customWidth="1"/>
    <col min="13570" max="13570" width="1.66796875" style="280" customWidth="1"/>
    <col min="13571" max="13572" width="5" style="280" customWidth="1"/>
    <col min="13573" max="13573" width="11.66015625" style="280" customWidth="1"/>
    <col min="13574" max="13574" width="9.16015625" style="280" customWidth="1"/>
    <col min="13575" max="13575" width="5" style="280" customWidth="1"/>
    <col min="13576" max="13576" width="77.83203125" style="280" customWidth="1"/>
    <col min="13577" max="13578" width="20" style="280" customWidth="1"/>
    <col min="13579" max="13579" width="1.66796875" style="280" customWidth="1"/>
    <col min="13580" max="13824" width="9.16015625" style="280" customWidth="1"/>
    <col min="13825" max="13825" width="8.33203125" style="280" customWidth="1"/>
    <col min="13826" max="13826" width="1.66796875" style="280" customWidth="1"/>
    <col min="13827" max="13828" width="5" style="280" customWidth="1"/>
    <col min="13829" max="13829" width="11.66015625" style="280" customWidth="1"/>
    <col min="13830" max="13830" width="9.16015625" style="280" customWidth="1"/>
    <col min="13831" max="13831" width="5" style="280" customWidth="1"/>
    <col min="13832" max="13832" width="77.83203125" style="280" customWidth="1"/>
    <col min="13833" max="13834" width="20" style="280" customWidth="1"/>
    <col min="13835" max="13835" width="1.66796875" style="280" customWidth="1"/>
    <col min="13836" max="14080" width="9.16015625" style="280" customWidth="1"/>
    <col min="14081" max="14081" width="8.33203125" style="280" customWidth="1"/>
    <col min="14082" max="14082" width="1.66796875" style="280" customWidth="1"/>
    <col min="14083" max="14084" width="5" style="280" customWidth="1"/>
    <col min="14085" max="14085" width="11.66015625" style="280" customWidth="1"/>
    <col min="14086" max="14086" width="9.16015625" style="280" customWidth="1"/>
    <col min="14087" max="14087" width="5" style="280" customWidth="1"/>
    <col min="14088" max="14088" width="77.83203125" style="280" customWidth="1"/>
    <col min="14089" max="14090" width="20" style="280" customWidth="1"/>
    <col min="14091" max="14091" width="1.66796875" style="280" customWidth="1"/>
    <col min="14092" max="14336" width="9.16015625" style="280" customWidth="1"/>
    <col min="14337" max="14337" width="8.33203125" style="280" customWidth="1"/>
    <col min="14338" max="14338" width="1.66796875" style="280" customWidth="1"/>
    <col min="14339" max="14340" width="5" style="280" customWidth="1"/>
    <col min="14341" max="14341" width="11.66015625" style="280" customWidth="1"/>
    <col min="14342" max="14342" width="9.16015625" style="280" customWidth="1"/>
    <col min="14343" max="14343" width="5" style="280" customWidth="1"/>
    <col min="14344" max="14344" width="77.83203125" style="280" customWidth="1"/>
    <col min="14345" max="14346" width="20" style="280" customWidth="1"/>
    <col min="14347" max="14347" width="1.66796875" style="280" customWidth="1"/>
    <col min="14348" max="14592" width="9.16015625" style="280" customWidth="1"/>
    <col min="14593" max="14593" width="8.33203125" style="280" customWidth="1"/>
    <col min="14594" max="14594" width="1.66796875" style="280" customWidth="1"/>
    <col min="14595" max="14596" width="5" style="280" customWidth="1"/>
    <col min="14597" max="14597" width="11.66015625" style="280" customWidth="1"/>
    <col min="14598" max="14598" width="9.16015625" style="280" customWidth="1"/>
    <col min="14599" max="14599" width="5" style="280" customWidth="1"/>
    <col min="14600" max="14600" width="77.83203125" style="280" customWidth="1"/>
    <col min="14601" max="14602" width="20" style="280" customWidth="1"/>
    <col min="14603" max="14603" width="1.66796875" style="280" customWidth="1"/>
    <col min="14604" max="14848" width="9.16015625" style="280" customWidth="1"/>
    <col min="14849" max="14849" width="8.33203125" style="280" customWidth="1"/>
    <col min="14850" max="14850" width="1.66796875" style="280" customWidth="1"/>
    <col min="14851" max="14852" width="5" style="280" customWidth="1"/>
    <col min="14853" max="14853" width="11.66015625" style="280" customWidth="1"/>
    <col min="14854" max="14854" width="9.16015625" style="280" customWidth="1"/>
    <col min="14855" max="14855" width="5" style="280" customWidth="1"/>
    <col min="14856" max="14856" width="77.83203125" style="280" customWidth="1"/>
    <col min="14857" max="14858" width="20" style="280" customWidth="1"/>
    <col min="14859" max="14859" width="1.66796875" style="280" customWidth="1"/>
    <col min="14860" max="15104" width="9.16015625" style="280" customWidth="1"/>
    <col min="15105" max="15105" width="8.33203125" style="280" customWidth="1"/>
    <col min="15106" max="15106" width="1.66796875" style="280" customWidth="1"/>
    <col min="15107" max="15108" width="5" style="280" customWidth="1"/>
    <col min="15109" max="15109" width="11.66015625" style="280" customWidth="1"/>
    <col min="15110" max="15110" width="9.16015625" style="280" customWidth="1"/>
    <col min="15111" max="15111" width="5" style="280" customWidth="1"/>
    <col min="15112" max="15112" width="77.83203125" style="280" customWidth="1"/>
    <col min="15113" max="15114" width="20" style="280" customWidth="1"/>
    <col min="15115" max="15115" width="1.66796875" style="280" customWidth="1"/>
    <col min="15116" max="15360" width="9.16015625" style="280" customWidth="1"/>
    <col min="15361" max="15361" width="8.33203125" style="280" customWidth="1"/>
    <col min="15362" max="15362" width="1.66796875" style="280" customWidth="1"/>
    <col min="15363" max="15364" width="5" style="280" customWidth="1"/>
    <col min="15365" max="15365" width="11.66015625" style="280" customWidth="1"/>
    <col min="15366" max="15366" width="9.16015625" style="280" customWidth="1"/>
    <col min="15367" max="15367" width="5" style="280" customWidth="1"/>
    <col min="15368" max="15368" width="77.83203125" style="280" customWidth="1"/>
    <col min="15369" max="15370" width="20" style="280" customWidth="1"/>
    <col min="15371" max="15371" width="1.66796875" style="280" customWidth="1"/>
    <col min="15372" max="15616" width="9.16015625" style="280" customWidth="1"/>
    <col min="15617" max="15617" width="8.33203125" style="280" customWidth="1"/>
    <col min="15618" max="15618" width="1.66796875" style="280" customWidth="1"/>
    <col min="15619" max="15620" width="5" style="280" customWidth="1"/>
    <col min="15621" max="15621" width="11.66015625" style="280" customWidth="1"/>
    <col min="15622" max="15622" width="9.16015625" style="280" customWidth="1"/>
    <col min="15623" max="15623" width="5" style="280" customWidth="1"/>
    <col min="15624" max="15624" width="77.83203125" style="280" customWidth="1"/>
    <col min="15625" max="15626" width="20" style="280" customWidth="1"/>
    <col min="15627" max="15627" width="1.66796875" style="280" customWidth="1"/>
    <col min="15628" max="15872" width="9.16015625" style="280" customWidth="1"/>
    <col min="15873" max="15873" width="8.33203125" style="280" customWidth="1"/>
    <col min="15874" max="15874" width="1.66796875" style="280" customWidth="1"/>
    <col min="15875" max="15876" width="5" style="280" customWidth="1"/>
    <col min="15877" max="15877" width="11.66015625" style="280" customWidth="1"/>
    <col min="15878" max="15878" width="9.16015625" style="280" customWidth="1"/>
    <col min="15879" max="15879" width="5" style="280" customWidth="1"/>
    <col min="15880" max="15880" width="77.83203125" style="280" customWidth="1"/>
    <col min="15881" max="15882" width="20" style="280" customWidth="1"/>
    <col min="15883" max="15883" width="1.66796875" style="280" customWidth="1"/>
    <col min="15884" max="16128" width="9.16015625" style="280" customWidth="1"/>
    <col min="16129" max="16129" width="8.33203125" style="280" customWidth="1"/>
    <col min="16130" max="16130" width="1.66796875" style="280" customWidth="1"/>
    <col min="16131" max="16132" width="5" style="280" customWidth="1"/>
    <col min="16133" max="16133" width="11.66015625" style="280" customWidth="1"/>
    <col min="16134" max="16134" width="9.16015625" style="280" customWidth="1"/>
    <col min="16135" max="16135" width="5" style="280" customWidth="1"/>
    <col min="16136" max="16136" width="77.83203125" style="280" customWidth="1"/>
    <col min="16137" max="16138" width="20" style="280" customWidth="1"/>
    <col min="16139" max="16139" width="1.66796875" style="280" customWidth="1"/>
    <col min="16140" max="16384" width="9.16015625" style="280" customWidth="1"/>
  </cols>
  <sheetData>
    <row r="1" ht="37.5" customHeight="1"/>
    <row r="2" spans="2:11" ht="7.5" customHeight="1">
      <c r="B2" s="281"/>
      <c r="C2" s="282"/>
      <c r="D2" s="282"/>
      <c r="E2" s="282"/>
      <c r="F2" s="282"/>
      <c r="G2" s="282"/>
      <c r="H2" s="282"/>
      <c r="I2" s="282"/>
      <c r="J2" s="282"/>
      <c r="K2" s="283"/>
    </row>
    <row r="3" spans="2:11" s="287" customFormat="1" ht="45" customHeight="1">
      <c r="B3" s="284"/>
      <c r="C3" s="285" t="s">
        <v>773</v>
      </c>
      <c r="D3" s="285"/>
      <c r="E3" s="285"/>
      <c r="F3" s="285"/>
      <c r="G3" s="285"/>
      <c r="H3" s="285"/>
      <c r="I3" s="285"/>
      <c r="J3" s="285"/>
      <c r="K3" s="286"/>
    </row>
    <row r="4" spans="2:11" ht="25.5" customHeight="1">
      <c r="B4" s="288"/>
      <c r="C4" s="289" t="s">
        <v>774</v>
      </c>
      <c r="D4" s="289"/>
      <c r="E4" s="289"/>
      <c r="F4" s="289"/>
      <c r="G4" s="289"/>
      <c r="H4" s="289"/>
      <c r="I4" s="289"/>
      <c r="J4" s="289"/>
      <c r="K4" s="290"/>
    </row>
    <row r="5" spans="2:11" ht="5.25" customHeight="1">
      <c r="B5" s="288"/>
      <c r="C5" s="291"/>
      <c r="D5" s="291"/>
      <c r="E5" s="291"/>
      <c r="F5" s="291"/>
      <c r="G5" s="291"/>
      <c r="H5" s="291"/>
      <c r="I5" s="291"/>
      <c r="J5" s="291"/>
      <c r="K5" s="290"/>
    </row>
    <row r="6" spans="2:11" ht="15" customHeight="1">
      <c r="B6" s="288"/>
      <c r="C6" s="292" t="s">
        <v>775</v>
      </c>
      <c r="D6" s="292"/>
      <c r="E6" s="292"/>
      <c r="F6" s="292"/>
      <c r="G6" s="292"/>
      <c r="H6" s="292"/>
      <c r="I6" s="292"/>
      <c r="J6" s="292"/>
      <c r="K6" s="290"/>
    </row>
    <row r="7" spans="2:11" ht="15" customHeight="1">
      <c r="B7" s="293"/>
      <c r="C7" s="292" t="s">
        <v>776</v>
      </c>
      <c r="D7" s="292"/>
      <c r="E7" s="292"/>
      <c r="F7" s="292"/>
      <c r="G7" s="292"/>
      <c r="H7" s="292"/>
      <c r="I7" s="292"/>
      <c r="J7" s="292"/>
      <c r="K7" s="290"/>
    </row>
    <row r="8" spans="2:11" ht="12.75" customHeight="1">
      <c r="B8" s="293"/>
      <c r="C8" s="294"/>
      <c r="D8" s="294"/>
      <c r="E8" s="294"/>
      <c r="F8" s="294"/>
      <c r="G8" s="294"/>
      <c r="H8" s="294"/>
      <c r="I8" s="294"/>
      <c r="J8" s="294"/>
      <c r="K8" s="290"/>
    </row>
    <row r="9" spans="2:11" ht="15" customHeight="1">
      <c r="B9" s="293"/>
      <c r="C9" s="292" t="s">
        <v>777</v>
      </c>
      <c r="D9" s="292"/>
      <c r="E9" s="292"/>
      <c r="F9" s="292"/>
      <c r="G9" s="292"/>
      <c r="H9" s="292"/>
      <c r="I9" s="292"/>
      <c r="J9" s="292"/>
      <c r="K9" s="290"/>
    </row>
    <row r="10" spans="2:11" ht="15" customHeight="1">
      <c r="B10" s="293"/>
      <c r="C10" s="294"/>
      <c r="D10" s="292" t="s">
        <v>778</v>
      </c>
      <c r="E10" s="292"/>
      <c r="F10" s="292"/>
      <c r="G10" s="292"/>
      <c r="H10" s="292"/>
      <c r="I10" s="292"/>
      <c r="J10" s="292"/>
      <c r="K10" s="290"/>
    </row>
    <row r="11" spans="2:11" ht="15" customHeight="1">
      <c r="B11" s="293"/>
      <c r="C11" s="295"/>
      <c r="D11" s="292" t="s">
        <v>779</v>
      </c>
      <c r="E11" s="292"/>
      <c r="F11" s="292"/>
      <c r="G11" s="292"/>
      <c r="H11" s="292"/>
      <c r="I11" s="292"/>
      <c r="J11" s="292"/>
      <c r="K11" s="290"/>
    </row>
    <row r="12" spans="2:11" ht="12.75" customHeight="1">
      <c r="B12" s="293"/>
      <c r="C12" s="295"/>
      <c r="D12" s="295"/>
      <c r="E12" s="295"/>
      <c r="F12" s="295"/>
      <c r="G12" s="295"/>
      <c r="H12" s="295"/>
      <c r="I12" s="295"/>
      <c r="J12" s="295"/>
      <c r="K12" s="290"/>
    </row>
    <row r="13" spans="2:11" ht="15" customHeight="1">
      <c r="B13" s="293"/>
      <c r="C13" s="295"/>
      <c r="D13" s="292" t="s">
        <v>780</v>
      </c>
      <c r="E13" s="292"/>
      <c r="F13" s="292"/>
      <c r="G13" s="292"/>
      <c r="H13" s="292"/>
      <c r="I13" s="292"/>
      <c r="J13" s="292"/>
      <c r="K13" s="290"/>
    </row>
    <row r="14" spans="2:11" ht="15" customHeight="1">
      <c r="B14" s="293"/>
      <c r="C14" s="295"/>
      <c r="D14" s="292" t="s">
        <v>781</v>
      </c>
      <c r="E14" s="292"/>
      <c r="F14" s="292"/>
      <c r="G14" s="292"/>
      <c r="H14" s="292"/>
      <c r="I14" s="292"/>
      <c r="J14" s="292"/>
      <c r="K14" s="290"/>
    </row>
    <row r="15" spans="2:11" ht="15" customHeight="1">
      <c r="B15" s="293"/>
      <c r="C15" s="295"/>
      <c r="D15" s="292" t="s">
        <v>782</v>
      </c>
      <c r="E15" s="292"/>
      <c r="F15" s="292"/>
      <c r="G15" s="292"/>
      <c r="H15" s="292"/>
      <c r="I15" s="292"/>
      <c r="J15" s="292"/>
      <c r="K15" s="290"/>
    </row>
    <row r="16" spans="2:11" ht="15" customHeight="1">
      <c r="B16" s="293"/>
      <c r="C16" s="295"/>
      <c r="D16" s="295"/>
      <c r="E16" s="296" t="s">
        <v>80</v>
      </c>
      <c r="F16" s="292" t="s">
        <v>783</v>
      </c>
      <c r="G16" s="292"/>
      <c r="H16" s="292"/>
      <c r="I16" s="292"/>
      <c r="J16" s="292"/>
      <c r="K16" s="290"/>
    </row>
    <row r="17" spans="2:11" ht="15" customHeight="1">
      <c r="B17" s="293"/>
      <c r="C17" s="295"/>
      <c r="D17" s="295"/>
      <c r="E17" s="296" t="s">
        <v>784</v>
      </c>
      <c r="F17" s="292" t="s">
        <v>785</v>
      </c>
      <c r="G17" s="292"/>
      <c r="H17" s="292"/>
      <c r="I17" s="292"/>
      <c r="J17" s="292"/>
      <c r="K17" s="290"/>
    </row>
    <row r="18" spans="2:11" ht="15" customHeight="1">
      <c r="B18" s="293"/>
      <c r="C18" s="295"/>
      <c r="D18" s="295"/>
      <c r="E18" s="296" t="s">
        <v>786</v>
      </c>
      <c r="F18" s="292" t="s">
        <v>787</v>
      </c>
      <c r="G18" s="292"/>
      <c r="H18" s="292"/>
      <c r="I18" s="292"/>
      <c r="J18" s="292"/>
      <c r="K18" s="290"/>
    </row>
    <row r="19" spans="2:11" ht="15" customHeight="1">
      <c r="B19" s="293"/>
      <c r="C19" s="295"/>
      <c r="D19" s="295"/>
      <c r="E19" s="296" t="s">
        <v>91</v>
      </c>
      <c r="F19" s="292" t="s">
        <v>92</v>
      </c>
      <c r="G19" s="292"/>
      <c r="H19" s="292"/>
      <c r="I19" s="292"/>
      <c r="J19" s="292"/>
      <c r="K19" s="290"/>
    </row>
    <row r="20" spans="2:11" ht="15" customHeight="1">
      <c r="B20" s="293"/>
      <c r="C20" s="295"/>
      <c r="D20" s="295"/>
      <c r="E20" s="296" t="s">
        <v>788</v>
      </c>
      <c r="F20" s="292" t="s">
        <v>789</v>
      </c>
      <c r="G20" s="292"/>
      <c r="H20" s="292"/>
      <c r="I20" s="292"/>
      <c r="J20" s="292"/>
      <c r="K20" s="290"/>
    </row>
    <row r="21" spans="2:11" ht="15" customHeight="1">
      <c r="B21" s="293"/>
      <c r="C21" s="295"/>
      <c r="D21" s="295"/>
      <c r="E21" s="296" t="s">
        <v>790</v>
      </c>
      <c r="F21" s="292" t="s">
        <v>791</v>
      </c>
      <c r="G21" s="292"/>
      <c r="H21" s="292"/>
      <c r="I21" s="292"/>
      <c r="J21" s="292"/>
      <c r="K21" s="290"/>
    </row>
    <row r="22" spans="2:11" ht="12.75" customHeight="1">
      <c r="B22" s="293"/>
      <c r="C22" s="295"/>
      <c r="D22" s="295"/>
      <c r="E22" s="295"/>
      <c r="F22" s="295"/>
      <c r="G22" s="295"/>
      <c r="H22" s="295"/>
      <c r="I22" s="295"/>
      <c r="J22" s="295"/>
      <c r="K22" s="290"/>
    </row>
    <row r="23" spans="2:11" ht="15" customHeight="1">
      <c r="B23" s="293"/>
      <c r="C23" s="292" t="s">
        <v>792</v>
      </c>
      <c r="D23" s="292"/>
      <c r="E23" s="292"/>
      <c r="F23" s="292"/>
      <c r="G23" s="292"/>
      <c r="H23" s="292"/>
      <c r="I23" s="292"/>
      <c r="J23" s="292"/>
      <c r="K23" s="290"/>
    </row>
    <row r="24" spans="2:11" ht="15" customHeight="1">
      <c r="B24" s="293"/>
      <c r="C24" s="292" t="s">
        <v>793</v>
      </c>
      <c r="D24" s="292"/>
      <c r="E24" s="292"/>
      <c r="F24" s="292"/>
      <c r="G24" s="292"/>
      <c r="H24" s="292"/>
      <c r="I24" s="292"/>
      <c r="J24" s="292"/>
      <c r="K24" s="290"/>
    </row>
    <row r="25" spans="2:11" ht="15" customHeight="1">
      <c r="B25" s="293"/>
      <c r="C25" s="294"/>
      <c r="D25" s="292" t="s">
        <v>794</v>
      </c>
      <c r="E25" s="292"/>
      <c r="F25" s="292"/>
      <c r="G25" s="292"/>
      <c r="H25" s="292"/>
      <c r="I25" s="292"/>
      <c r="J25" s="292"/>
      <c r="K25" s="290"/>
    </row>
    <row r="26" spans="2:11" ht="15" customHeight="1">
      <c r="B26" s="293"/>
      <c r="C26" s="295"/>
      <c r="D26" s="292" t="s">
        <v>795</v>
      </c>
      <c r="E26" s="292"/>
      <c r="F26" s="292"/>
      <c r="G26" s="292"/>
      <c r="H26" s="292"/>
      <c r="I26" s="292"/>
      <c r="J26" s="292"/>
      <c r="K26" s="290"/>
    </row>
    <row r="27" spans="2:11" ht="12.75" customHeight="1">
      <c r="B27" s="293"/>
      <c r="C27" s="295"/>
      <c r="D27" s="295"/>
      <c r="E27" s="295"/>
      <c r="F27" s="295"/>
      <c r="G27" s="295"/>
      <c r="H27" s="295"/>
      <c r="I27" s="295"/>
      <c r="J27" s="295"/>
      <c r="K27" s="290"/>
    </row>
    <row r="28" spans="2:11" ht="15" customHeight="1">
      <c r="B28" s="293"/>
      <c r="C28" s="295"/>
      <c r="D28" s="292" t="s">
        <v>796</v>
      </c>
      <c r="E28" s="292"/>
      <c r="F28" s="292"/>
      <c r="G28" s="292"/>
      <c r="H28" s="292"/>
      <c r="I28" s="292"/>
      <c r="J28" s="292"/>
      <c r="K28" s="290"/>
    </row>
    <row r="29" spans="2:11" ht="15" customHeight="1">
      <c r="B29" s="293"/>
      <c r="C29" s="295"/>
      <c r="D29" s="292" t="s">
        <v>797</v>
      </c>
      <c r="E29" s="292"/>
      <c r="F29" s="292"/>
      <c r="G29" s="292"/>
      <c r="H29" s="292"/>
      <c r="I29" s="292"/>
      <c r="J29" s="292"/>
      <c r="K29" s="290"/>
    </row>
    <row r="30" spans="2:11" ht="12.75" customHeight="1">
      <c r="B30" s="293"/>
      <c r="C30" s="295"/>
      <c r="D30" s="295"/>
      <c r="E30" s="295"/>
      <c r="F30" s="295"/>
      <c r="G30" s="295"/>
      <c r="H30" s="295"/>
      <c r="I30" s="295"/>
      <c r="J30" s="295"/>
      <c r="K30" s="290"/>
    </row>
    <row r="31" spans="2:11" ht="15" customHeight="1">
      <c r="B31" s="293"/>
      <c r="C31" s="295"/>
      <c r="D31" s="292" t="s">
        <v>798</v>
      </c>
      <c r="E31" s="292"/>
      <c r="F31" s="292"/>
      <c r="G31" s="292"/>
      <c r="H31" s="292"/>
      <c r="I31" s="292"/>
      <c r="J31" s="292"/>
      <c r="K31" s="290"/>
    </row>
    <row r="32" spans="2:11" ht="15" customHeight="1">
      <c r="B32" s="293"/>
      <c r="C32" s="295"/>
      <c r="D32" s="292" t="s">
        <v>799</v>
      </c>
      <c r="E32" s="292"/>
      <c r="F32" s="292"/>
      <c r="G32" s="292"/>
      <c r="H32" s="292"/>
      <c r="I32" s="292"/>
      <c r="J32" s="292"/>
      <c r="K32" s="290"/>
    </row>
    <row r="33" spans="2:11" ht="15" customHeight="1">
      <c r="B33" s="293"/>
      <c r="C33" s="295"/>
      <c r="D33" s="292" t="s">
        <v>800</v>
      </c>
      <c r="E33" s="292"/>
      <c r="F33" s="292"/>
      <c r="G33" s="292"/>
      <c r="H33" s="292"/>
      <c r="I33" s="292"/>
      <c r="J33" s="292"/>
      <c r="K33" s="290"/>
    </row>
    <row r="34" spans="2:11" ht="15" customHeight="1">
      <c r="B34" s="293"/>
      <c r="C34" s="295"/>
      <c r="D34" s="294"/>
      <c r="E34" s="297" t="s">
        <v>116</v>
      </c>
      <c r="F34" s="294"/>
      <c r="G34" s="292" t="s">
        <v>801</v>
      </c>
      <c r="H34" s="292"/>
      <c r="I34" s="292"/>
      <c r="J34" s="292"/>
      <c r="K34" s="290"/>
    </row>
    <row r="35" spans="2:11" ht="30.75" customHeight="1">
      <c r="B35" s="293"/>
      <c r="C35" s="295"/>
      <c r="D35" s="294"/>
      <c r="E35" s="297" t="s">
        <v>802</v>
      </c>
      <c r="F35" s="294"/>
      <c r="G35" s="292" t="s">
        <v>803</v>
      </c>
      <c r="H35" s="292"/>
      <c r="I35" s="292"/>
      <c r="J35" s="292"/>
      <c r="K35" s="290"/>
    </row>
    <row r="36" spans="2:11" ht="15" customHeight="1">
      <c r="B36" s="293"/>
      <c r="C36" s="295"/>
      <c r="D36" s="294"/>
      <c r="E36" s="297" t="s">
        <v>55</v>
      </c>
      <c r="F36" s="294"/>
      <c r="G36" s="292" t="s">
        <v>804</v>
      </c>
      <c r="H36" s="292"/>
      <c r="I36" s="292"/>
      <c r="J36" s="292"/>
      <c r="K36" s="290"/>
    </row>
    <row r="37" spans="2:11" ht="15" customHeight="1">
      <c r="B37" s="293"/>
      <c r="C37" s="295"/>
      <c r="D37" s="294"/>
      <c r="E37" s="297" t="s">
        <v>117</v>
      </c>
      <c r="F37" s="294"/>
      <c r="G37" s="292" t="s">
        <v>805</v>
      </c>
      <c r="H37" s="292"/>
      <c r="I37" s="292"/>
      <c r="J37" s="292"/>
      <c r="K37" s="290"/>
    </row>
    <row r="38" spans="2:11" ht="15" customHeight="1">
      <c r="B38" s="293"/>
      <c r="C38" s="295"/>
      <c r="D38" s="294"/>
      <c r="E38" s="297" t="s">
        <v>118</v>
      </c>
      <c r="F38" s="294"/>
      <c r="G38" s="292" t="s">
        <v>806</v>
      </c>
      <c r="H38" s="292"/>
      <c r="I38" s="292"/>
      <c r="J38" s="292"/>
      <c r="K38" s="290"/>
    </row>
    <row r="39" spans="2:11" ht="15" customHeight="1">
      <c r="B39" s="293"/>
      <c r="C39" s="295"/>
      <c r="D39" s="294"/>
      <c r="E39" s="297" t="s">
        <v>119</v>
      </c>
      <c r="F39" s="294"/>
      <c r="G39" s="292" t="s">
        <v>807</v>
      </c>
      <c r="H39" s="292"/>
      <c r="I39" s="292"/>
      <c r="J39" s="292"/>
      <c r="K39" s="290"/>
    </row>
    <row r="40" spans="2:11" ht="15" customHeight="1">
      <c r="B40" s="293"/>
      <c r="C40" s="295"/>
      <c r="D40" s="294"/>
      <c r="E40" s="297" t="s">
        <v>808</v>
      </c>
      <c r="F40" s="294"/>
      <c r="G40" s="292" t="s">
        <v>809</v>
      </c>
      <c r="H40" s="292"/>
      <c r="I40" s="292"/>
      <c r="J40" s="292"/>
      <c r="K40" s="290"/>
    </row>
    <row r="41" spans="2:11" ht="15" customHeight="1">
      <c r="B41" s="293"/>
      <c r="C41" s="295"/>
      <c r="D41" s="294"/>
      <c r="E41" s="297"/>
      <c r="F41" s="294"/>
      <c r="G41" s="292" t="s">
        <v>810</v>
      </c>
      <c r="H41" s="292"/>
      <c r="I41" s="292"/>
      <c r="J41" s="292"/>
      <c r="K41" s="290"/>
    </row>
    <row r="42" spans="2:11" ht="15" customHeight="1">
      <c r="B42" s="293"/>
      <c r="C42" s="295"/>
      <c r="D42" s="294"/>
      <c r="E42" s="297" t="s">
        <v>811</v>
      </c>
      <c r="F42" s="294"/>
      <c r="G42" s="292" t="s">
        <v>812</v>
      </c>
      <c r="H42" s="292"/>
      <c r="I42" s="292"/>
      <c r="J42" s="292"/>
      <c r="K42" s="290"/>
    </row>
    <row r="43" spans="2:11" ht="15" customHeight="1">
      <c r="B43" s="293"/>
      <c r="C43" s="295"/>
      <c r="D43" s="294"/>
      <c r="E43" s="297" t="s">
        <v>121</v>
      </c>
      <c r="F43" s="294"/>
      <c r="G43" s="292" t="s">
        <v>813</v>
      </c>
      <c r="H43" s="292"/>
      <c r="I43" s="292"/>
      <c r="J43" s="292"/>
      <c r="K43" s="290"/>
    </row>
    <row r="44" spans="2:11" ht="12.75" customHeight="1">
      <c r="B44" s="293"/>
      <c r="C44" s="295"/>
      <c r="D44" s="294"/>
      <c r="E44" s="294"/>
      <c r="F44" s="294"/>
      <c r="G44" s="294"/>
      <c r="H44" s="294"/>
      <c r="I44" s="294"/>
      <c r="J44" s="294"/>
      <c r="K44" s="290"/>
    </row>
    <row r="45" spans="2:11" ht="15" customHeight="1">
      <c r="B45" s="293"/>
      <c r="C45" s="295"/>
      <c r="D45" s="292" t="s">
        <v>814</v>
      </c>
      <c r="E45" s="292"/>
      <c r="F45" s="292"/>
      <c r="G45" s="292"/>
      <c r="H45" s="292"/>
      <c r="I45" s="292"/>
      <c r="J45" s="292"/>
      <c r="K45" s="290"/>
    </row>
    <row r="46" spans="2:11" ht="15" customHeight="1">
      <c r="B46" s="293"/>
      <c r="C46" s="295"/>
      <c r="D46" s="295"/>
      <c r="E46" s="292" t="s">
        <v>815</v>
      </c>
      <c r="F46" s="292"/>
      <c r="G46" s="292"/>
      <c r="H46" s="292"/>
      <c r="I46" s="292"/>
      <c r="J46" s="292"/>
      <c r="K46" s="290"/>
    </row>
    <row r="47" spans="2:11" ht="15" customHeight="1">
      <c r="B47" s="293"/>
      <c r="C47" s="295"/>
      <c r="D47" s="295"/>
      <c r="E47" s="292" t="s">
        <v>816</v>
      </c>
      <c r="F47" s="292"/>
      <c r="G47" s="292"/>
      <c r="H47" s="292"/>
      <c r="I47" s="292"/>
      <c r="J47" s="292"/>
      <c r="K47" s="290"/>
    </row>
    <row r="48" spans="2:11" ht="15" customHeight="1">
      <c r="B48" s="293"/>
      <c r="C48" s="295"/>
      <c r="D48" s="295"/>
      <c r="E48" s="292" t="s">
        <v>817</v>
      </c>
      <c r="F48" s="292"/>
      <c r="G48" s="292"/>
      <c r="H48" s="292"/>
      <c r="I48" s="292"/>
      <c r="J48" s="292"/>
      <c r="K48" s="290"/>
    </row>
    <row r="49" spans="2:11" ht="15" customHeight="1">
      <c r="B49" s="293"/>
      <c r="C49" s="295"/>
      <c r="D49" s="292" t="s">
        <v>818</v>
      </c>
      <c r="E49" s="292"/>
      <c r="F49" s="292"/>
      <c r="G49" s="292"/>
      <c r="H49" s="292"/>
      <c r="I49" s="292"/>
      <c r="J49" s="292"/>
      <c r="K49" s="290"/>
    </row>
    <row r="50" spans="2:11" ht="25.5" customHeight="1">
      <c r="B50" s="288"/>
      <c r="C50" s="289" t="s">
        <v>819</v>
      </c>
      <c r="D50" s="289"/>
      <c r="E50" s="289"/>
      <c r="F50" s="289"/>
      <c r="G50" s="289"/>
      <c r="H50" s="289"/>
      <c r="I50" s="289"/>
      <c r="J50" s="289"/>
      <c r="K50" s="290"/>
    </row>
    <row r="51" spans="2:11" ht="5.25" customHeight="1">
      <c r="B51" s="288"/>
      <c r="C51" s="291"/>
      <c r="D51" s="291"/>
      <c r="E51" s="291"/>
      <c r="F51" s="291"/>
      <c r="G51" s="291"/>
      <c r="H51" s="291"/>
      <c r="I51" s="291"/>
      <c r="J51" s="291"/>
      <c r="K51" s="290"/>
    </row>
    <row r="52" spans="2:11" ht="15" customHeight="1">
      <c r="B52" s="288"/>
      <c r="C52" s="292" t="s">
        <v>820</v>
      </c>
      <c r="D52" s="292"/>
      <c r="E52" s="292"/>
      <c r="F52" s="292"/>
      <c r="G52" s="292"/>
      <c r="H52" s="292"/>
      <c r="I52" s="292"/>
      <c r="J52" s="292"/>
      <c r="K52" s="290"/>
    </row>
    <row r="53" spans="2:11" ht="15" customHeight="1">
      <c r="B53" s="288"/>
      <c r="C53" s="292" t="s">
        <v>821</v>
      </c>
      <c r="D53" s="292"/>
      <c r="E53" s="292"/>
      <c r="F53" s="292"/>
      <c r="G53" s="292"/>
      <c r="H53" s="292"/>
      <c r="I53" s="292"/>
      <c r="J53" s="292"/>
      <c r="K53" s="290"/>
    </row>
    <row r="54" spans="2:11" ht="12.75" customHeight="1">
      <c r="B54" s="288"/>
      <c r="C54" s="294"/>
      <c r="D54" s="294"/>
      <c r="E54" s="294"/>
      <c r="F54" s="294"/>
      <c r="G54" s="294"/>
      <c r="H54" s="294"/>
      <c r="I54" s="294"/>
      <c r="J54" s="294"/>
      <c r="K54" s="290"/>
    </row>
    <row r="55" spans="2:11" ht="15" customHeight="1">
      <c r="B55" s="288"/>
      <c r="C55" s="292" t="s">
        <v>822</v>
      </c>
      <c r="D55" s="292"/>
      <c r="E55" s="292"/>
      <c r="F55" s="292"/>
      <c r="G55" s="292"/>
      <c r="H55" s="292"/>
      <c r="I55" s="292"/>
      <c r="J55" s="292"/>
      <c r="K55" s="290"/>
    </row>
    <row r="56" spans="2:11" ht="15" customHeight="1">
      <c r="B56" s="288"/>
      <c r="C56" s="295"/>
      <c r="D56" s="292" t="s">
        <v>823</v>
      </c>
      <c r="E56" s="292"/>
      <c r="F56" s="292"/>
      <c r="G56" s="292"/>
      <c r="H56" s="292"/>
      <c r="I56" s="292"/>
      <c r="J56" s="292"/>
      <c r="K56" s="290"/>
    </row>
    <row r="57" spans="2:11" ht="15" customHeight="1">
      <c r="B57" s="288"/>
      <c r="C57" s="295"/>
      <c r="D57" s="292" t="s">
        <v>824</v>
      </c>
      <c r="E57" s="292"/>
      <c r="F57" s="292"/>
      <c r="G57" s="292"/>
      <c r="H57" s="292"/>
      <c r="I57" s="292"/>
      <c r="J57" s="292"/>
      <c r="K57" s="290"/>
    </row>
    <row r="58" spans="2:11" ht="15" customHeight="1">
      <c r="B58" s="288"/>
      <c r="C58" s="295"/>
      <c r="D58" s="292" t="s">
        <v>825</v>
      </c>
      <c r="E58" s="292"/>
      <c r="F58" s="292"/>
      <c r="G58" s="292"/>
      <c r="H58" s="292"/>
      <c r="I58" s="292"/>
      <c r="J58" s="292"/>
      <c r="K58" s="290"/>
    </row>
    <row r="59" spans="2:11" ht="15" customHeight="1">
      <c r="B59" s="288"/>
      <c r="C59" s="295"/>
      <c r="D59" s="292" t="s">
        <v>826</v>
      </c>
      <c r="E59" s="292"/>
      <c r="F59" s="292"/>
      <c r="G59" s="292"/>
      <c r="H59" s="292"/>
      <c r="I59" s="292"/>
      <c r="J59" s="292"/>
      <c r="K59" s="290"/>
    </row>
    <row r="60" spans="2:11" ht="15" customHeight="1">
      <c r="B60" s="288"/>
      <c r="C60" s="295"/>
      <c r="D60" s="298" t="s">
        <v>827</v>
      </c>
      <c r="E60" s="298"/>
      <c r="F60" s="298"/>
      <c r="G60" s="298"/>
      <c r="H60" s="298"/>
      <c r="I60" s="298"/>
      <c r="J60" s="298"/>
      <c r="K60" s="290"/>
    </row>
    <row r="61" spans="2:11" ht="15" customHeight="1">
      <c r="B61" s="288"/>
      <c r="C61" s="295"/>
      <c r="D61" s="292" t="s">
        <v>828</v>
      </c>
      <c r="E61" s="292"/>
      <c r="F61" s="292"/>
      <c r="G61" s="292"/>
      <c r="H61" s="292"/>
      <c r="I61" s="292"/>
      <c r="J61" s="292"/>
      <c r="K61" s="290"/>
    </row>
    <row r="62" spans="2:11" ht="12.75" customHeight="1">
      <c r="B62" s="288"/>
      <c r="C62" s="295"/>
      <c r="D62" s="295"/>
      <c r="E62" s="299"/>
      <c r="F62" s="295"/>
      <c r="G62" s="295"/>
      <c r="H62" s="295"/>
      <c r="I62" s="295"/>
      <c r="J62" s="295"/>
      <c r="K62" s="290"/>
    </row>
    <row r="63" spans="2:11" ht="15" customHeight="1">
      <c r="B63" s="288"/>
      <c r="C63" s="295"/>
      <c r="D63" s="292" t="s">
        <v>829</v>
      </c>
      <c r="E63" s="292"/>
      <c r="F63" s="292"/>
      <c r="G63" s="292"/>
      <c r="H63" s="292"/>
      <c r="I63" s="292"/>
      <c r="J63" s="292"/>
      <c r="K63" s="290"/>
    </row>
    <row r="64" spans="2:11" ht="15" customHeight="1">
      <c r="B64" s="288"/>
      <c r="C64" s="295"/>
      <c r="D64" s="298" t="s">
        <v>830</v>
      </c>
      <c r="E64" s="298"/>
      <c r="F64" s="298"/>
      <c r="G64" s="298"/>
      <c r="H64" s="298"/>
      <c r="I64" s="298"/>
      <c r="J64" s="298"/>
      <c r="K64" s="290"/>
    </row>
    <row r="65" spans="2:11" ht="15" customHeight="1">
      <c r="B65" s="288"/>
      <c r="C65" s="295"/>
      <c r="D65" s="292" t="s">
        <v>831</v>
      </c>
      <c r="E65" s="292"/>
      <c r="F65" s="292"/>
      <c r="G65" s="292"/>
      <c r="H65" s="292"/>
      <c r="I65" s="292"/>
      <c r="J65" s="292"/>
      <c r="K65" s="290"/>
    </row>
    <row r="66" spans="2:11" ht="15" customHeight="1">
      <c r="B66" s="288"/>
      <c r="C66" s="295"/>
      <c r="D66" s="292" t="s">
        <v>832</v>
      </c>
      <c r="E66" s="292"/>
      <c r="F66" s="292"/>
      <c r="G66" s="292"/>
      <c r="H66" s="292"/>
      <c r="I66" s="292"/>
      <c r="J66" s="292"/>
      <c r="K66" s="290"/>
    </row>
    <row r="67" spans="2:11" ht="15" customHeight="1">
      <c r="B67" s="288"/>
      <c r="C67" s="295"/>
      <c r="D67" s="292" t="s">
        <v>833</v>
      </c>
      <c r="E67" s="292"/>
      <c r="F67" s="292"/>
      <c r="G67" s="292"/>
      <c r="H67" s="292"/>
      <c r="I67" s="292"/>
      <c r="J67" s="292"/>
      <c r="K67" s="290"/>
    </row>
    <row r="68" spans="2:11" ht="15" customHeight="1">
      <c r="B68" s="288"/>
      <c r="C68" s="295"/>
      <c r="D68" s="292" t="s">
        <v>834</v>
      </c>
      <c r="E68" s="292"/>
      <c r="F68" s="292"/>
      <c r="G68" s="292"/>
      <c r="H68" s="292"/>
      <c r="I68" s="292"/>
      <c r="J68" s="292"/>
      <c r="K68" s="290"/>
    </row>
    <row r="69" spans="2:11" ht="12.75" customHeight="1">
      <c r="B69" s="300"/>
      <c r="C69" s="301"/>
      <c r="D69" s="301"/>
      <c r="E69" s="301"/>
      <c r="F69" s="301"/>
      <c r="G69" s="301"/>
      <c r="H69" s="301"/>
      <c r="I69" s="301"/>
      <c r="J69" s="301"/>
      <c r="K69" s="302"/>
    </row>
    <row r="70" spans="2:11" ht="18.75" customHeight="1">
      <c r="B70" s="303"/>
      <c r="C70" s="303"/>
      <c r="D70" s="303"/>
      <c r="E70" s="303"/>
      <c r="F70" s="303"/>
      <c r="G70" s="303"/>
      <c r="H70" s="303"/>
      <c r="I70" s="303"/>
      <c r="J70" s="303"/>
      <c r="K70" s="304"/>
    </row>
    <row r="71" spans="2:11" ht="18.75" customHeight="1">
      <c r="B71" s="304"/>
      <c r="C71" s="304"/>
      <c r="D71" s="304"/>
      <c r="E71" s="304"/>
      <c r="F71" s="304"/>
      <c r="G71" s="304"/>
      <c r="H71" s="304"/>
      <c r="I71" s="304"/>
      <c r="J71" s="304"/>
      <c r="K71" s="304"/>
    </row>
    <row r="72" spans="2:11" ht="7.5" customHeight="1">
      <c r="B72" s="305"/>
      <c r="C72" s="306"/>
      <c r="D72" s="306"/>
      <c r="E72" s="306"/>
      <c r="F72" s="306"/>
      <c r="G72" s="306"/>
      <c r="H72" s="306"/>
      <c r="I72" s="306"/>
      <c r="J72" s="306"/>
      <c r="K72" s="307"/>
    </row>
    <row r="73" spans="2:11" ht="45" customHeight="1">
      <c r="B73" s="308"/>
      <c r="C73" s="309" t="s">
        <v>772</v>
      </c>
      <c r="D73" s="309"/>
      <c r="E73" s="309"/>
      <c r="F73" s="309"/>
      <c r="G73" s="309"/>
      <c r="H73" s="309"/>
      <c r="I73" s="309"/>
      <c r="J73" s="309"/>
      <c r="K73" s="310"/>
    </row>
    <row r="74" spans="2:11" ht="17.25" customHeight="1">
      <c r="B74" s="308"/>
      <c r="C74" s="311" t="s">
        <v>835</v>
      </c>
      <c r="D74" s="311"/>
      <c r="E74" s="311"/>
      <c r="F74" s="311" t="s">
        <v>836</v>
      </c>
      <c r="G74" s="312"/>
      <c r="H74" s="311" t="s">
        <v>117</v>
      </c>
      <c r="I74" s="311" t="s">
        <v>59</v>
      </c>
      <c r="J74" s="311" t="s">
        <v>837</v>
      </c>
      <c r="K74" s="310"/>
    </row>
    <row r="75" spans="2:11" ht="17.25" customHeight="1">
      <c r="B75" s="308"/>
      <c r="C75" s="313" t="s">
        <v>838</v>
      </c>
      <c r="D75" s="313"/>
      <c r="E75" s="313"/>
      <c r="F75" s="314" t="s">
        <v>839</v>
      </c>
      <c r="G75" s="315"/>
      <c r="H75" s="313"/>
      <c r="I75" s="313"/>
      <c r="J75" s="313" t="s">
        <v>840</v>
      </c>
      <c r="K75" s="310"/>
    </row>
    <row r="76" spans="2:11" ht="5.25" customHeight="1">
      <c r="B76" s="308"/>
      <c r="C76" s="316"/>
      <c r="D76" s="316"/>
      <c r="E76" s="316"/>
      <c r="F76" s="316"/>
      <c r="G76" s="317"/>
      <c r="H76" s="316"/>
      <c r="I76" s="316"/>
      <c r="J76" s="316"/>
      <c r="K76" s="310"/>
    </row>
    <row r="77" spans="2:11" ht="15" customHeight="1">
      <c r="B77" s="308"/>
      <c r="C77" s="297" t="s">
        <v>55</v>
      </c>
      <c r="D77" s="316"/>
      <c r="E77" s="316"/>
      <c r="F77" s="318" t="s">
        <v>841</v>
      </c>
      <c r="G77" s="317"/>
      <c r="H77" s="297" t="s">
        <v>842</v>
      </c>
      <c r="I77" s="297" t="s">
        <v>843</v>
      </c>
      <c r="J77" s="297">
        <v>20</v>
      </c>
      <c r="K77" s="310"/>
    </row>
    <row r="78" spans="2:11" ht="15" customHeight="1">
      <c r="B78" s="308"/>
      <c r="C78" s="297" t="s">
        <v>844</v>
      </c>
      <c r="D78" s="297"/>
      <c r="E78" s="297"/>
      <c r="F78" s="318" t="s">
        <v>841</v>
      </c>
      <c r="G78" s="317"/>
      <c r="H78" s="297" t="s">
        <v>845</v>
      </c>
      <c r="I78" s="297" t="s">
        <v>843</v>
      </c>
      <c r="J78" s="297">
        <v>120</v>
      </c>
      <c r="K78" s="310"/>
    </row>
    <row r="79" spans="2:11" ht="15" customHeight="1">
      <c r="B79" s="319"/>
      <c r="C79" s="297" t="s">
        <v>846</v>
      </c>
      <c r="D79" s="297"/>
      <c r="E79" s="297"/>
      <c r="F79" s="318" t="s">
        <v>847</v>
      </c>
      <c r="G79" s="317"/>
      <c r="H79" s="297" t="s">
        <v>848</v>
      </c>
      <c r="I79" s="297" t="s">
        <v>843</v>
      </c>
      <c r="J79" s="297">
        <v>50</v>
      </c>
      <c r="K79" s="310"/>
    </row>
    <row r="80" spans="2:11" ht="15" customHeight="1">
      <c r="B80" s="319"/>
      <c r="C80" s="297" t="s">
        <v>849</v>
      </c>
      <c r="D80" s="297"/>
      <c r="E80" s="297"/>
      <c r="F80" s="318" t="s">
        <v>841</v>
      </c>
      <c r="G80" s="317"/>
      <c r="H80" s="297" t="s">
        <v>850</v>
      </c>
      <c r="I80" s="297" t="s">
        <v>851</v>
      </c>
      <c r="J80" s="297"/>
      <c r="K80" s="310"/>
    </row>
    <row r="81" spans="2:11" ht="15" customHeight="1">
      <c r="B81" s="319"/>
      <c r="C81" s="320" t="s">
        <v>852</v>
      </c>
      <c r="D81" s="320"/>
      <c r="E81" s="320"/>
      <c r="F81" s="321" t="s">
        <v>847</v>
      </c>
      <c r="G81" s="320"/>
      <c r="H81" s="320" t="s">
        <v>853</v>
      </c>
      <c r="I81" s="320" t="s">
        <v>843</v>
      </c>
      <c r="J81" s="320">
        <v>15</v>
      </c>
      <c r="K81" s="310"/>
    </row>
    <row r="82" spans="2:11" ht="15" customHeight="1">
      <c r="B82" s="319"/>
      <c r="C82" s="320" t="s">
        <v>854</v>
      </c>
      <c r="D82" s="320"/>
      <c r="E82" s="320"/>
      <c r="F82" s="321" t="s">
        <v>847</v>
      </c>
      <c r="G82" s="320"/>
      <c r="H82" s="320" t="s">
        <v>855</v>
      </c>
      <c r="I82" s="320" t="s">
        <v>843</v>
      </c>
      <c r="J82" s="320">
        <v>15</v>
      </c>
      <c r="K82" s="310"/>
    </row>
    <row r="83" spans="2:11" ht="15" customHeight="1">
      <c r="B83" s="319"/>
      <c r="C83" s="320" t="s">
        <v>856</v>
      </c>
      <c r="D83" s="320"/>
      <c r="E83" s="320"/>
      <c r="F83" s="321" t="s">
        <v>847</v>
      </c>
      <c r="G83" s="320"/>
      <c r="H83" s="320" t="s">
        <v>857</v>
      </c>
      <c r="I83" s="320" t="s">
        <v>843</v>
      </c>
      <c r="J83" s="320">
        <v>20</v>
      </c>
      <c r="K83" s="310"/>
    </row>
    <row r="84" spans="2:11" ht="15" customHeight="1">
      <c r="B84" s="319"/>
      <c r="C84" s="320" t="s">
        <v>858</v>
      </c>
      <c r="D84" s="320"/>
      <c r="E84" s="320"/>
      <c r="F84" s="321" t="s">
        <v>847</v>
      </c>
      <c r="G84" s="320"/>
      <c r="H84" s="320" t="s">
        <v>859</v>
      </c>
      <c r="I84" s="320" t="s">
        <v>843</v>
      </c>
      <c r="J84" s="320">
        <v>20</v>
      </c>
      <c r="K84" s="310"/>
    </row>
    <row r="85" spans="2:11" ht="15" customHeight="1">
      <c r="B85" s="319"/>
      <c r="C85" s="297" t="s">
        <v>860</v>
      </c>
      <c r="D85" s="297"/>
      <c r="E85" s="297"/>
      <c r="F85" s="318" t="s">
        <v>847</v>
      </c>
      <c r="G85" s="317"/>
      <c r="H85" s="297" t="s">
        <v>861</v>
      </c>
      <c r="I85" s="297" t="s">
        <v>843</v>
      </c>
      <c r="J85" s="297">
        <v>50</v>
      </c>
      <c r="K85" s="310"/>
    </row>
    <row r="86" spans="2:11" ht="15" customHeight="1">
      <c r="B86" s="319"/>
      <c r="C86" s="297" t="s">
        <v>862</v>
      </c>
      <c r="D86" s="297"/>
      <c r="E86" s="297"/>
      <c r="F86" s="318" t="s">
        <v>847</v>
      </c>
      <c r="G86" s="317"/>
      <c r="H86" s="297" t="s">
        <v>863</v>
      </c>
      <c r="I86" s="297" t="s">
        <v>843</v>
      </c>
      <c r="J86" s="297">
        <v>20</v>
      </c>
      <c r="K86" s="310"/>
    </row>
    <row r="87" spans="2:11" ht="15" customHeight="1">
      <c r="B87" s="319"/>
      <c r="C87" s="297" t="s">
        <v>864</v>
      </c>
      <c r="D87" s="297"/>
      <c r="E87" s="297"/>
      <c r="F87" s="318" t="s">
        <v>847</v>
      </c>
      <c r="G87" s="317"/>
      <c r="H87" s="297" t="s">
        <v>865</v>
      </c>
      <c r="I87" s="297" t="s">
        <v>843</v>
      </c>
      <c r="J87" s="297">
        <v>20</v>
      </c>
      <c r="K87" s="310"/>
    </row>
    <row r="88" spans="2:11" ht="15" customHeight="1">
      <c r="B88" s="319"/>
      <c r="C88" s="297" t="s">
        <v>866</v>
      </c>
      <c r="D88" s="297"/>
      <c r="E88" s="297"/>
      <c r="F88" s="318" t="s">
        <v>847</v>
      </c>
      <c r="G88" s="317"/>
      <c r="H88" s="297" t="s">
        <v>867</v>
      </c>
      <c r="I88" s="297" t="s">
        <v>843</v>
      </c>
      <c r="J88" s="297">
        <v>50</v>
      </c>
      <c r="K88" s="310"/>
    </row>
    <row r="89" spans="2:11" ht="15" customHeight="1">
      <c r="B89" s="319"/>
      <c r="C89" s="297" t="s">
        <v>868</v>
      </c>
      <c r="D89" s="297"/>
      <c r="E89" s="297"/>
      <c r="F89" s="318" t="s">
        <v>847</v>
      </c>
      <c r="G89" s="317"/>
      <c r="H89" s="297" t="s">
        <v>868</v>
      </c>
      <c r="I89" s="297" t="s">
        <v>843</v>
      </c>
      <c r="J89" s="297">
        <v>50</v>
      </c>
      <c r="K89" s="310"/>
    </row>
    <row r="90" spans="2:11" ht="15" customHeight="1">
      <c r="B90" s="319"/>
      <c r="C90" s="297" t="s">
        <v>122</v>
      </c>
      <c r="D90" s="297"/>
      <c r="E90" s="297"/>
      <c r="F90" s="318" t="s">
        <v>847</v>
      </c>
      <c r="G90" s="317"/>
      <c r="H90" s="297" t="s">
        <v>869</v>
      </c>
      <c r="I90" s="297" t="s">
        <v>843</v>
      </c>
      <c r="J90" s="297">
        <v>255</v>
      </c>
      <c r="K90" s="310"/>
    </row>
    <row r="91" spans="2:11" ht="15" customHeight="1">
      <c r="B91" s="319"/>
      <c r="C91" s="297" t="s">
        <v>870</v>
      </c>
      <c r="D91" s="297"/>
      <c r="E91" s="297"/>
      <c r="F91" s="318" t="s">
        <v>841</v>
      </c>
      <c r="G91" s="317"/>
      <c r="H91" s="297" t="s">
        <v>871</v>
      </c>
      <c r="I91" s="297" t="s">
        <v>872</v>
      </c>
      <c r="J91" s="297"/>
      <c r="K91" s="310"/>
    </row>
    <row r="92" spans="2:11" ht="15" customHeight="1">
      <c r="B92" s="319"/>
      <c r="C92" s="297" t="s">
        <v>873</v>
      </c>
      <c r="D92" s="297"/>
      <c r="E92" s="297"/>
      <c r="F92" s="318" t="s">
        <v>841</v>
      </c>
      <c r="G92" s="317"/>
      <c r="H92" s="297" t="s">
        <v>874</v>
      </c>
      <c r="I92" s="297" t="s">
        <v>875</v>
      </c>
      <c r="J92" s="297"/>
      <c r="K92" s="310"/>
    </row>
    <row r="93" spans="2:11" ht="15" customHeight="1">
      <c r="B93" s="319"/>
      <c r="C93" s="297" t="s">
        <v>876</v>
      </c>
      <c r="D93" s="297"/>
      <c r="E93" s="297"/>
      <c r="F93" s="318" t="s">
        <v>841</v>
      </c>
      <c r="G93" s="317"/>
      <c r="H93" s="297" t="s">
        <v>876</v>
      </c>
      <c r="I93" s="297" t="s">
        <v>875</v>
      </c>
      <c r="J93" s="297"/>
      <c r="K93" s="310"/>
    </row>
    <row r="94" spans="2:11" ht="15" customHeight="1">
      <c r="B94" s="319"/>
      <c r="C94" s="297" t="s">
        <v>40</v>
      </c>
      <c r="D94" s="297"/>
      <c r="E94" s="297"/>
      <c r="F94" s="318" t="s">
        <v>841</v>
      </c>
      <c r="G94" s="317"/>
      <c r="H94" s="297" t="s">
        <v>877</v>
      </c>
      <c r="I94" s="297" t="s">
        <v>875</v>
      </c>
      <c r="J94" s="297"/>
      <c r="K94" s="310"/>
    </row>
    <row r="95" spans="2:11" ht="15" customHeight="1">
      <c r="B95" s="319"/>
      <c r="C95" s="297" t="s">
        <v>50</v>
      </c>
      <c r="D95" s="297"/>
      <c r="E95" s="297"/>
      <c r="F95" s="318" t="s">
        <v>841</v>
      </c>
      <c r="G95" s="317"/>
      <c r="H95" s="297" t="s">
        <v>878</v>
      </c>
      <c r="I95" s="297" t="s">
        <v>875</v>
      </c>
      <c r="J95" s="297"/>
      <c r="K95" s="310"/>
    </row>
    <row r="96" spans="2:11" ht="15" customHeight="1">
      <c r="B96" s="322"/>
      <c r="C96" s="323"/>
      <c r="D96" s="323"/>
      <c r="E96" s="323"/>
      <c r="F96" s="323"/>
      <c r="G96" s="323"/>
      <c r="H96" s="323"/>
      <c r="I96" s="323"/>
      <c r="J96" s="323"/>
      <c r="K96" s="324"/>
    </row>
    <row r="97" spans="2:11" ht="18.75" customHeight="1">
      <c r="B97" s="325"/>
      <c r="C97" s="326"/>
      <c r="D97" s="326"/>
      <c r="E97" s="326"/>
      <c r="F97" s="326"/>
      <c r="G97" s="326"/>
      <c r="H97" s="326"/>
      <c r="I97" s="326"/>
      <c r="J97" s="326"/>
      <c r="K97" s="325"/>
    </row>
    <row r="98" spans="2:11" ht="18.75" customHeight="1">
      <c r="B98" s="304"/>
      <c r="C98" s="304"/>
      <c r="D98" s="304"/>
      <c r="E98" s="304"/>
      <c r="F98" s="304"/>
      <c r="G98" s="304"/>
      <c r="H98" s="304"/>
      <c r="I98" s="304"/>
      <c r="J98" s="304"/>
      <c r="K98" s="304"/>
    </row>
    <row r="99" spans="2:11" ht="7.5" customHeight="1">
      <c r="B99" s="305"/>
      <c r="C99" s="306"/>
      <c r="D99" s="306"/>
      <c r="E99" s="306"/>
      <c r="F99" s="306"/>
      <c r="G99" s="306"/>
      <c r="H99" s="306"/>
      <c r="I99" s="306"/>
      <c r="J99" s="306"/>
      <c r="K99" s="307"/>
    </row>
    <row r="100" spans="2:11" ht="45" customHeight="1">
      <c r="B100" s="308"/>
      <c r="C100" s="309" t="s">
        <v>879</v>
      </c>
      <c r="D100" s="309"/>
      <c r="E100" s="309"/>
      <c r="F100" s="309"/>
      <c r="G100" s="309"/>
      <c r="H100" s="309"/>
      <c r="I100" s="309"/>
      <c r="J100" s="309"/>
      <c r="K100" s="310"/>
    </row>
    <row r="101" spans="2:11" ht="17.25" customHeight="1">
      <c r="B101" s="308"/>
      <c r="C101" s="311" t="s">
        <v>835</v>
      </c>
      <c r="D101" s="311"/>
      <c r="E101" s="311"/>
      <c r="F101" s="311" t="s">
        <v>836</v>
      </c>
      <c r="G101" s="312"/>
      <c r="H101" s="311" t="s">
        <v>117</v>
      </c>
      <c r="I101" s="311" t="s">
        <v>59</v>
      </c>
      <c r="J101" s="311" t="s">
        <v>837</v>
      </c>
      <c r="K101" s="310"/>
    </row>
    <row r="102" spans="2:11" ht="17.25" customHeight="1">
      <c r="B102" s="308"/>
      <c r="C102" s="313" t="s">
        <v>838</v>
      </c>
      <c r="D102" s="313"/>
      <c r="E102" s="313"/>
      <c r="F102" s="314" t="s">
        <v>839</v>
      </c>
      <c r="G102" s="315"/>
      <c r="H102" s="313"/>
      <c r="I102" s="313"/>
      <c r="J102" s="313" t="s">
        <v>840</v>
      </c>
      <c r="K102" s="310"/>
    </row>
    <row r="103" spans="2:11" ht="5.25" customHeight="1">
      <c r="B103" s="308"/>
      <c r="C103" s="311"/>
      <c r="D103" s="311"/>
      <c r="E103" s="311"/>
      <c r="F103" s="311"/>
      <c r="G103" s="327"/>
      <c r="H103" s="311"/>
      <c r="I103" s="311"/>
      <c r="J103" s="311"/>
      <c r="K103" s="310"/>
    </row>
    <row r="104" spans="2:11" ht="15" customHeight="1">
      <c r="B104" s="308"/>
      <c r="C104" s="297" t="s">
        <v>55</v>
      </c>
      <c r="D104" s="316"/>
      <c r="E104" s="316"/>
      <c r="F104" s="318" t="s">
        <v>841</v>
      </c>
      <c r="G104" s="327"/>
      <c r="H104" s="297" t="s">
        <v>880</v>
      </c>
      <c r="I104" s="297" t="s">
        <v>843</v>
      </c>
      <c r="J104" s="297">
        <v>20</v>
      </c>
      <c r="K104" s="310"/>
    </row>
    <row r="105" spans="2:11" ht="15" customHeight="1">
      <c r="B105" s="308"/>
      <c r="C105" s="297" t="s">
        <v>844</v>
      </c>
      <c r="D105" s="297"/>
      <c r="E105" s="297"/>
      <c r="F105" s="318" t="s">
        <v>841</v>
      </c>
      <c r="G105" s="297"/>
      <c r="H105" s="297" t="s">
        <v>880</v>
      </c>
      <c r="I105" s="297" t="s">
        <v>843</v>
      </c>
      <c r="J105" s="297">
        <v>120</v>
      </c>
      <c r="K105" s="310"/>
    </row>
    <row r="106" spans="2:11" ht="15" customHeight="1">
      <c r="B106" s="319"/>
      <c r="C106" s="297" t="s">
        <v>846</v>
      </c>
      <c r="D106" s="297"/>
      <c r="E106" s="297"/>
      <c r="F106" s="318" t="s">
        <v>847</v>
      </c>
      <c r="G106" s="297"/>
      <c r="H106" s="297" t="s">
        <v>880</v>
      </c>
      <c r="I106" s="297" t="s">
        <v>843</v>
      </c>
      <c r="J106" s="297">
        <v>50</v>
      </c>
      <c r="K106" s="310"/>
    </row>
    <row r="107" spans="2:11" ht="15" customHeight="1">
      <c r="B107" s="319"/>
      <c r="C107" s="297" t="s">
        <v>849</v>
      </c>
      <c r="D107" s="297"/>
      <c r="E107" s="297"/>
      <c r="F107" s="318" t="s">
        <v>841</v>
      </c>
      <c r="G107" s="297"/>
      <c r="H107" s="297" t="s">
        <v>880</v>
      </c>
      <c r="I107" s="297" t="s">
        <v>851</v>
      </c>
      <c r="J107" s="297"/>
      <c r="K107" s="310"/>
    </row>
    <row r="108" spans="2:11" ht="15" customHeight="1">
      <c r="B108" s="319"/>
      <c r="C108" s="297" t="s">
        <v>860</v>
      </c>
      <c r="D108" s="297"/>
      <c r="E108" s="297"/>
      <c r="F108" s="318" t="s">
        <v>847</v>
      </c>
      <c r="G108" s="297"/>
      <c r="H108" s="297" t="s">
        <v>880</v>
      </c>
      <c r="I108" s="297" t="s">
        <v>843</v>
      </c>
      <c r="J108" s="297">
        <v>50</v>
      </c>
      <c r="K108" s="310"/>
    </row>
    <row r="109" spans="2:11" ht="15" customHeight="1">
      <c r="B109" s="319"/>
      <c r="C109" s="297" t="s">
        <v>868</v>
      </c>
      <c r="D109" s="297"/>
      <c r="E109" s="297"/>
      <c r="F109" s="318" t="s">
        <v>847</v>
      </c>
      <c r="G109" s="297"/>
      <c r="H109" s="297" t="s">
        <v>880</v>
      </c>
      <c r="I109" s="297" t="s">
        <v>843</v>
      </c>
      <c r="J109" s="297">
        <v>50</v>
      </c>
      <c r="K109" s="310"/>
    </row>
    <row r="110" spans="2:11" ht="15" customHeight="1">
      <c r="B110" s="319"/>
      <c r="C110" s="297" t="s">
        <v>866</v>
      </c>
      <c r="D110" s="297"/>
      <c r="E110" s="297"/>
      <c r="F110" s="318" t="s">
        <v>847</v>
      </c>
      <c r="G110" s="297"/>
      <c r="H110" s="297" t="s">
        <v>880</v>
      </c>
      <c r="I110" s="297" t="s">
        <v>843</v>
      </c>
      <c r="J110" s="297">
        <v>50</v>
      </c>
      <c r="K110" s="310"/>
    </row>
    <row r="111" spans="2:11" ht="15" customHeight="1">
      <c r="B111" s="319"/>
      <c r="C111" s="297" t="s">
        <v>55</v>
      </c>
      <c r="D111" s="297"/>
      <c r="E111" s="297"/>
      <c r="F111" s="318" t="s">
        <v>841</v>
      </c>
      <c r="G111" s="297"/>
      <c r="H111" s="297" t="s">
        <v>881</v>
      </c>
      <c r="I111" s="297" t="s">
        <v>843</v>
      </c>
      <c r="J111" s="297">
        <v>20</v>
      </c>
      <c r="K111" s="310"/>
    </row>
    <row r="112" spans="2:11" ht="15" customHeight="1">
      <c r="B112" s="319"/>
      <c r="C112" s="297" t="s">
        <v>882</v>
      </c>
      <c r="D112" s="297"/>
      <c r="E112" s="297"/>
      <c r="F112" s="318" t="s">
        <v>841</v>
      </c>
      <c r="G112" s="297"/>
      <c r="H112" s="297" t="s">
        <v>883</v>
      </c>
      <c r="I112" s="297" t="s">
        <v>843</v>
      </c>
      <c r="J112" s="297">
        <v>120</v>
      </c>
      <c r="K112" s="310"/>
    </row>
    <row r="113" spans="2:11" ht="15" customHeight="1">
      <c r="B113" s="319"/>
      <c r="C113" s="297" t="s">
        <v>40</v>
      </c>
      <c r="D113" s="297"/>
      <c r="E113" s="297"/>
      <c r="F113" s="318" t="s">
        <v>841</v>
      </c>
      <c r="G113" s="297"/>
      <c r="H113" s="297" t="s">
        <v>884</v>
      </c>
      <c r="I113" s="297" t="s">
        <v>875</v>
      </c>
      <c r="J113" s="297"/>
      <c r="K113" s="310"/>
    </row>
    <row r="114" spans="2:11" ht="15" customHeight="1">
      <c r="B114" s="319"/>
      <c r="C114" s="297" t="s">
        <v>50</v>
      </c>
      <c r="D114" s="297"/>
      <c r="E114" s="297"/>
      <c r="F114" s="318" t="s">
        <v>841</v>
      </c>
      <c r="G114" s="297"/>
      <c r="H114" s="297" t="s">
        <v>885</v>
      </c>
      <c r="I114" s="297" t="s">
        <v>875</v>
      </c>
      <c r="J114" s="297"/>
      <c r="K114" s="310"/>
    </row>
    <row r="115" spans="2:11" ht="15" customHeight="1">
      <c r="B115" s="319"/>
      <c r="C115" s="297" t="s">
        <v>59</v>
      </c>
      <c r="D115" s="297"/>
      <c r="E115" s="297"/>
      <c r="F115" s="318" t="s">
        <v>841</v>
      </c>
      <c r="G115" s="297"/>
      <c r="H115" s="297" t="s">
        <v>886</v>
      </c>
      <c r="I115" s="297" t="s">
        <v>887</v>
      </c>
      <c r="J115" s="297"/>
      <c r="K115" s="310"/>
    </row>
    <row r="116" spans="2:11" ht="15" customHeight="1">
      <c r="B116" s="322"/>
      <c r="C116" s="328"/>
      <c r="D116" s="328"/>
      <c r="E116" s="328"/>
      <c r="F116" s="328"/>
      <c r="G116" s="328"/>
      <c r="H116" s="328"/>
      <c r="I116" s="328"/>
      <c r="J116" s="328"/>
      <c r="K116" s="324"/>
    </row>
    <row r="117" spans="2:11" ht="18.75" customHeight="1">
      <c r="B117" s="329"/>
      <c r="C117" s="294"/>
      <c r="D117" s="294"/>
      <c r="E117" s="294"/>
      <c r="F117" s="330"/>
      <c r="G117" s="294"/>
      <c r="H117" s="294"/>
      <c r="I117" s="294"/>
      <c r="J117" s="294"/>
      <c r="K117" s="329"/>
    </row>
    <row r="118" spans="2:11" ht="18.75" customHeight="1">
      <c r="B118" s="304"/>
      <c r="C118" s="304"/>
      <c r="D118" s="304"/>
      <c r="E118" s="304"/>
      <c r="F118" s="304"/>
      <c r="G118" s="304"/>
      <c r="H118" s="304"/>
      <c r="I118" s="304"/>
      <c r="J118" s="304"/>
      <c r="K118" s="304"/>
    </row>
    <row r="119" spans="2:11" ht="7.5" customHeight="1">
      <c r="B119" s="331"/>
      <c r="C119" s="332"/>
      <c r="D119" s="332"/>
      <c r="E119" s="332"/>
      <c r="F119" s="332"/>
      <c r="G119" s="332"/>
      <c r="H119" s="332"/>
      <c r="I119" s="332"/>
      <c r="J119" s="332"/>
      <c r="K119" s="333"/>
    </row>
    <row r="120" spans="2:11" ht="45" customHeight="1">
      <c r="B120" s="334"/>
      <c r="C120" s="285" t="s">
        <v>888</v>
      </c>
      <c r="D120" s="285"/>
      <c r="E120" s="285"/>
      <c r="F120" s="285"/>
      <c r="G120" s="285"/>
      <c r="H120" s="285"/>
      <c r="I120" s="285"/>
      <c r="J120" s="285"/>
      <c r="K120" s="335"/>
    </row>
    <row r="121" spans="2:11" ht="17.25" customHeight="1">
      <c r="B121" s="336"/>
      <c r="C121" s="311" t="s">
        <v>835</v>
      </c>
      <c r="D121" s="311"/>
      <c r="E121" s="311"/>
      <c r="F121" s="311" t="s">
        <v>836</v>
      </c>
      <c r="G121" s="312"/>
      <c r="H121" s="311" t="s">
        <v>117</v>
      </c>
      <c r="I121" s="311" t="s">
        <v>59</v>
      </c>
      <c r="J121" s="311" t="s">
        <v>837</v>
      </c>
      <c r="K121" s="337"/>
    </row>
    <row r="122" spans="2:11" ht="17.25" customHeight="1">
      <c r="B122" s="336"/>
      <c r="C122" s="313" t="s">
        <v>838</v>
      </c>
      <c r="D122" s="313"/>
      <c r="E122" s="313"/>
      <c r="F122" s="314" t="s">
        <v>839</v>
      </c>
      <c r="G122" s="315"/>
      <c r="H122" s="313"/>
      <c r="I122" s="313"/>
      <c r="J122" s="313" t="s">
        <v>840</v>
      </c>
      <c r="K122" s="337"/>
    </row>
    <row r="123" spans="2:11" ht="5.25" customHeight="1">
      <c r="B123" s="338"/>
      <c r="C123" s="316"/>
      <c r="D123" s="316"/>
      <c r="E123" s="316"/>
      <c r="F123" s="316"/>
      <c r="G123" s="297"/>
      <c r="H123" s="316"/>
      <c r="I123" s="316"/>
      <c r="J123" s="316"/>
      <c r="K123" s="339"/>
    </row>
    <row r="124" spans="2:11" ht="15" customHeight="1">
      <c r="B124" s="338"/>
      <c r="C124" s="297" t="s">
        <v>844</v>
      </c>
      <c r="D124" s="316"/>
      <c r="E124" s="316"/>
      <c r="F124" s="318" t="s">
        <v>841</v>
      </c>
      <c r="G124" s="297"/>
      <c r="H124" s="297" t="s">
        <v>880</v>
      </c>
      <c r="I124" s="297" t="s">
        <v>843</v>
      </c>
      <c r="J124" s="297">
        <v>120</v>
      </c>
      <c r="K124" s="340"/>
    </row>
    <row r="125" spans="2:11" ht="15" customHeight="1">
      <c r="B125" s="338"/>
      <c r="C125" s="297" t="s">
        <v>889</v>
      </c>
      <c r="D125" s="297"/>
      <c r="E125" s="297"/>
      <c r="F125" s="318" t="s">
        <v>841</v>
      </c>
      <c r="G125" s="297"/>
      <c r="H125" s="297" t="s">
        <v>890</v>
      </c>
      <c r="I125" s="297" t="s">
        <v>843</v>
      </c>
      <c r="J125" s="297" t="s">
        <v>891</v>
      </c>
      <c r="K125" s="340"/>
    </row>
    <row r="126" spans="2:11" ht="15" customHeight="1">
      <c r="B126" s="338"/>
      <c r="C126" s="297" t="s">
        <v>790</v>
      </c>
      <c r="D126" s="297"/>
      <c r="E126" s="297"/>
      <c r="F126" s="318" t="s">
        <v>841</v>
      </c>
      <c r="G126" s="297"/>
      <c r="H126" s="297" t="s">
        <v>892</v>
      </c>
      <c r="I126" s="297" t="s">
        <v>843</v>
      </c>
      <c r="J126" s="297" t="s">
        <v>891</v>
      </c>
      <c r="K126" s="340"/>
    </row>
    <row r="127" spans="2:11" ht="15" customHeight="1">
      <c r="B127" s="338"/>
      <c r="C127" s="297" t="s">
        <v>852</v>
      </c>
      <c r="D127" s="297"/>
      <c r="E127" s="297"/>
      <c r="F127" s="318" t="s">
        <v>847</v>
      </c>
      <c r="G127" s="297"/>
      <c r="H127" s="297" t="s">
        <v>853</v>
      </c>
      <c r="I127" s="297" t="s">
        <v>843</v>
      </c>
      <c r="J127" s="297">
        <v>15</v>
      </c>
      <c r="K127" s="340"/>
    </row>
    <row r="128" spans="2:11" ht="15" customHeight="1">
      <c r="B128" s="338"/>
      <c r="C128" s="320" t="s">
        <v>854</v>
      </c>
      <c r="D128" s="320"/>
      <c r="E128" s="320"/>
      <c r="F128" s="321" t="s">
        <v>847</v>
      </c>
      <c r="G128" s="320"/>
      <c r="H128" s="320" t="s">
        <v>855</v>
      </c>
      <c r="I128" s="320" t="s">
        <v>843</v>
      </c>
      <c r="J128" s="320">
        <v>15</v>
      </c>
      <c r="K128" s="340"/>
    </row>
    <row r="129" spans="2:11" ht="15" customHeight="1">
      <c r="B129" s="338"/>
      <c r="C129" s="320" t="s">
        <v>856</v>
      </c>
      <c r="D129" s="320"/>
      <c r="E129" s="320"/>
      <c r="F129" s="321" t="s">
        <v>847</v>
      </c>
      <c r="G129" s="320"/>
      <c r="H129" s="320" t="s">
        <v>857</v>
      </c>
      <c r="I129" s="320" t="s">
        <v>843</v>
      </c>
      <c r="J129" s="320">
        <v>20</v>
      </c>
      <c r="K129" s="340"/>
    </row>
    <row r="130" spans="2:11" ht="15" customHeight="1">
      <c r="B130" s="338"/>
      <c r="C130" s="320" t="s">
        <v>858</v>
      </c>
      <c r="D130" s="320"/>
      <c r="E130" s="320"/>
      <c r="F130" s="321" t="s">
        <v>847</v>
      </c>
      <c r="G130" s="320"/>
      <c r="H130" s="320" t="s">
        <v>859</v>
      </c>
      <c r="I130" s="320" t="s">
        <v>843</v>
      </c>
      <c r="J130" s="320">
        <v>20</v>
      </c>
      <c r="K130" s="340"/>
    </row>
    <row r="131" spans="2:11" ht="15" customHeight="1">
      <c r="B131" s="338"/>
      <c r="C131" s="297" t="s">
        <v>846</v>
      </c>
      <c r="D131" s="297"/>
      <c r="E131" s="297"/>
      <c r="F131" s="318" t="s">
        <v>847</v>
      </c>
      <c r="G131" s="297"/>
      <c r="H131" s="297" t="s">
        <v>880</v>
      </c>
      <c r="I131" s="297" t="s">
        <v>843</v>
      </c>
      <c r="J131" s="297">
        <v>50</v>
      </c>
      <c r="K131" s="340"/>
    </row>
    <row r="132" spans="2:11" ht="15" customHeight="1">
      <c r="B132" s="338"/>
      <c r="C132" s="297" t="s">
        <v>860</v>
      </c>
      <c r="D132" s="297"/>
      <c r="E132" s="297"/>
      <c r="F132" s="318" t="s">
        <v>847</v>
      </c>
      <c r="G132" s="297"/>
      <c r="H132" s="297" t="s">
        <v>880</v>
      </c>
      <c r="I132" s="297" t="s">
        <v>843</v>
      </c>
      <c r="J132" s="297">
        <v>50</v>
      </c>
      <c r="K132" s="340"/>
    </row>
    <row r="133" spans="2:11" ht="15" customHeight="1">
      <c r="B133" s="338"/>
      <c r="C133" s="297" t="s">
        <v>866</v>
      </c>
      <c r="D133" s="297"/>
      <c r="E133" s="297"/>
      <c r="F133" s="318" t="s">
        <v>847</v>
      </c>
      <c r="G133" s="297"/>
      <c r="H133" s="297" t="s">
        <v>880</v>
      </c>
      <c r="I133" s="297" t="s">
        <v>843</v>
      </c>
      <c r="J133" s="297">
        <v>50</v>
      </c>
      <c r="K133" s="340"/>
    </row>
    <row r="134" spans="2:11" ht="15" customHeight="1">
      <c r="B134" s="338"/>
      <c r="C134" s="297" t="s">
        <v>868</v>
      </c>
      <c r="D134" s="297"/>
      <c r="E134" s="297"/>
      <c r="F134" s="318" t="s">
        <v>847</v>
      </c>
      <c r="G134" s="297"/>
      <c r="H134" s="297" t="s">
        <v>880</v>
      </c>
      <c r="I134" s="297" t="s">
        <v>843</v>
      </c>
      <c r="J134" s="297">
        <v>50</v>
      </c>
      <c r="K134" s="340"/>
    </row>
    <row r="135" spans="2:11" ht="15" customHeight="1">
      <c r="B135" s="338"/>
      <c r="C135" s="297" t="s">
        <v>122</v>
      </c>
      <c r="D135" s="297"/>
      <c r="E135" s="297"/>
      <c r="F135" s="318" t="s">
        <v>847</v>
      </c>
      <c r="G135" s="297"/>
      <c r="H135" s="297" t="s">
        <v>893</v>
      </c>
      <c r="I135" s="297" t="s">
        <v>843</v>
      </c>
      <c r="J135" s="297">
        <v>255</v>
      </c>
      <c r="K135" s="340"/>
    </row>
    <row r="136" spans="2:11" ht="15" customHeight="1">
      <c r="B136" s="338"/>
      <c r="C136" s="297" t="s">
        <v>870</v>
      </c>
      <c r="D136" s="297"/>
      <c r="E136" s="297"/>
      <c r="F136" s="318" t="s">
        <v>841</v>
      </c>
      <c r="G136" s="297"/>
      <c r="H136" s="297" t="s">
        <v>894</v>
      </c>
      <c r="I136" s="297" t="s">
        <v>872</v>
      </c>
      <c r="J136" s="297"/>
      <c r="K136" s="340"/>
    </row>
    <row r="137" spans="2:11" ht="15" customHeight="1">
      <c r="B137" s="338"/>
      <c r="C137" s="297" t="s">
        <v>873</v>
      </c>
      <c r="D137" s="297"/>
      <c r="E137" s="297"/>
      <c r="F137" s="318" t="s">
        <v>841</v>
      </c>
      <c r="G137" s="297"/>
      <c r="H137" s="297" t="s">
        <v>895</v>
      </c>
      <c r="I137" s="297" t="s">
        <v>875</v>
      </c>
      <c r="J137" s="297"/>
      <c r="K137" s="340"/>
    </row>
    <row r="138" spans="2:11" ht="15" customHeight="1">
      <c r="B138" s="338"/>
      <c r="C138" s="297" t="s">
        <v>876</v>
      </c>
      <c r="D138" s="297"/>
      <c r="E138" s="297"/>
      <c r="F138" s="318" t="s">
        <v>841</v>
      </c>
      <c r="G138" s="297"/>
      <c r="H138" s="297" t="s">
        <v>876</v>
      </c>
      <c r="I138" s="297" t="s">
        <v>875</v>
      </c>
      <c r="J138" s="297"/>
      <c r="K138" s="340"/>
    </row>
    <row r="139" spans="2:11" ht="15" customHeight="1">
      <c r="B139" s="338"/>
      <c r="C139" s="297" t="s">
        <v>40</v>
      </c>
      <c r="D139" s="297"/>
      <c r="E139" s="297"/>
      <c r="F139" s="318" t="s">
        <v>841</v>
      </c>
      <c r="G139" s="297"/>
      <c r="H139" s="297" t="s">
        <v>896</v>
      </c>
      <c r="I139" s="297" t="s">
        <v>875</v>
      </c>
      <c r="J139" s="297"/>
      <c r="K139" s="340"/>
    </row>
    <row r="140" spans="2:11" ht="15" customHeight="1">
      <c r="B140" s="338"/>
      <c r="C140" s="297" t="s">
        <v>897</v>
      </c>
      <c r="D140" s="297"/>
      <c r="E140" s="297"/>
      <c r="F140" s="318" t="s">
        <v>841</v>
      </c>
      <c r="G140" s="297"/>
      <c r="H140" s="297" t="s">
        <v>898</v>
      </c>
      <c r="I140" s="297" t="s">
        <v>875</v>
      </c>
      <c r="J140" s="297"/>
      <c r="K140" s="340"/>
    </row>
    <row r="141" spans="2:11" ht="15" customHeight="1">
      <c r="B141" s="341"/>
      <c r="C141" s="342"/>
      <c r="D141" s="342"/>
      <c r="E141" s="342"/>
      <c r="F141" s="342"/>
      <c r="G141" s="342"/>
      <c r="H141" s="342"/>
      <c r="I141" s="342"/>
      <c r="J141" s="342"/>
      <c r="K141" s="343"/>
    </row>
    <row r="142" spans="2:11" ht="18.75" customHeight="1">
      <c r="B142" s="294"/>
      <c r="C142" s="294"/>
      <c r="D142" s="294"/>
      <c r="E142" s="294"/>
      <c r="F142" s="330"/>
      <c r="G142" s="294"/>
      <c r="H142" s="294"/>
      <c r="I142" s="294"/>
      <c r="J142" s="294"/>
      <c r="K142" s="294"/>
    </row>
    <row r="143" spans="2:11" ht="18.75" customHeight="1">
      <c r="B143" s="304"/>
      <c r="C143" s="304"/>
      <c r="D143" s="304"/>
      <c r="E143" s="304"/>
      <c r="F143" s="304"/>
      <c r="G143" s="304"/>
      <c r="H143" s="304"/>
      <c r="I143" s="304"/>
      <c r="J143" s="304"/>
      <c r="K143" s="304"/>
    </row>
    <row r="144" spans="2:11" ht="7.5" customHeight="1">
      <c r="B144" s="305"/>
      <c r="C144" s="306"/>
      <c r="D144" s="306"/>
      <c r="E144" s="306"/>
      <c r="F144" s="306"/>
      <c r="G144" s="306"/>
      <c r="H144" s="306"/>
      <c r="I144" s="306"/>
      <c r="J144" s="306"/>
      <c r="K144" s="307"/>
    </row>
    <row r="145" spans="2:11" ht="45" customHeight="1">
      <c r="B145" s="308"/>
      <c r="C145" s="309" t="s">
        <v>899</v>
      </c>
      <c r="D145" s="309"/>
      <c r="E145" s="309"/>
      <c r="F145" s="309"/>
      <c r="G145" s="309"/>
      <c r="H145" s="309"/>
      <c r="I145" s="309"/>
      <c r="J145" s="309"/>
      <c r="K145" s="310"/>
    </row>
    <row r="146" spans="2:11" ht="17.25" customHeight="1">
      <c r="B146" s="308"/>
      <c r="C146" s="311" t="s">
        <v>835</v>
      </c>
      <c r="D146" s="311"/>
      <c r="E146" s="311"/>
      <c r="F146" s="311" t="s">
        <v>836</v>
      </c>
      <c r="G146" s="312"/>
      <c r="H146" s="311" t="s">
        <v>117</v>
      </c>
      <c r="I146" s="311" t="s">
        <v>59</v>
      </c>
      <c r="J146" s="311" t="s">
        <v>837</v>
      </c>
      <c r="K146" s="310"/>
    </row>
    <row r="147" spans="2:11" ht="17.25" customHeight="1">
      <c r="B147" s="308"/>
      <c r="C147" s="313" t="s">
        <v>838</v>
      </c>
      <c r="D147" s="313"/>
      <c r="E147" s="313"/>
      <c r="F147" s="314" t="s">
        <v>839</v>
      </c>
      <c r="G147" s="315"/>
      <c r="H147" s="313"/>
      <c r="I147" s="313"/>
      <c r="J147" s="313" t="s">
        <v>840</v>
      </c>
      <c r="K147" s="310"/>
    </row>
    <row r="148" spans="2:11" ht="5.25" customHeight="1">
      <c r="B148" s="319"/>
      <c r="C148" s="316"/>
      <c r="D148" s="316"/>
      <c r="E148" s="316"/>
      <c r="F148" s="316"/>
      <c r="G148" s="317"/>
      <c r="H148" s="316"/>
      <c r="I148" s="316"/>
      <c r="J148" s="316"/>
      <c r="K148" s="340"/>
    </row>
    <row r="149" spans="2:11" ht="15" customHeight="1">
      <c r="B149" s="319"/>
      <c r="C149" s="344" t="s">
        <v>844</v>
      </c>
      <c r="D149" s="297"/>
      <c r="E149" s="297"/>
      <c r="F149" s="345" t="s">
        <v>841</v>
      </c>
      <c r="G149" s="297"/>
      <c r="H149" s="344" t="s">
        <v>880</v>
      </c>
      <c r="I149" s="344" t="s">
        <v>843</v>
      </c>
      <c r="J149" s="344">
        <v>120</v>
      </c>
      <c r="K149" s="340"/>
    </row>
    <row r="150" spans="2:11" ht="15" customHeight="1">
      <c r="B150" s="319"/>
      <c r="C150" s="344" t="s">
        <v>889</v>
      </c>
      <c r="D150" s="297"/>
      <c r="E150" s="297"/>
      <c r="F150" s="345" t="s">
        <v>841</v>
      </c>
      <c r="G150" s="297"/>
      <c r="H150" s="344" t="s">
        <v>900</v>
      </c>
      <c r="I150" s="344" t="s">
        <v>843</v>
      </c>
      <c r="J150" s="344" t="s">
        <v>891</v>
      </c>
      <c r="K150" s="340"/>
    </row>
    <row r="151" spans="2:11" ht="15" customHeight="1">
      <c r="B151" s="319"/>
      <c r="C151" s="344" t="s">
        <v>790</v>
      </c>
      <c r="D151" s="297"/>
      <c r="E151" s="297"/>
      <c r="F151" s="345" t="s">
        <v>841</v>
      </c>
      <c r="G151" s="297"/>
      <c r="H151" s="344" t="s">
        <v>901</v>
      </c>
      <c r="I151" s="344" t="s">
        <v>843</v>
      </c>
      <c r="J151" s="344" t="s">
        <v>891</v>
      </c>
      <c r="K151" s="340"/>
    </row>
    <row r="152" spans="2:11" ht="15" customHeight="1">
      <c r="B152" s="319"/>
      <c r="C152" s="344" t="s">
        <v>846</v>
      </c>
      <c r="D152" s="297"/>
      <c r="E152" s="297"/>
      <c r="F152" s="345" t="s">
        <v>847</v>
      </c>
      <c r="G152" s="297"/>
      <c r="H152" s="344" t="s">
        <v>880</v>
      </c>
      <c r="I152" s="344" t="s">
        <v>843</v>
      </c>
      <c r="J152" s="344">
        <v>50</v>
      </c>
      <c r="K152" s="340"/>
    </row>
    <row r="153" spans="2:11" ht="15" customHeight="1">
      <c r="B153" s="319"/>
      <c r="C153" s="344" t="s">
        <v>849</v>
      </c>
      <c r="D153" s="297"/>
      <c r="E153" s="297"/>
      <c r="F153" s="345" t="s">
        <v>841</v>
      </c>
      <c r="G153" s="297"/>
      <c r="H153" s="344" t="s">
        <v>880</v>
      </c>
      <c r="I153" s="344" t="s">
        <v>851</v>
      </c>
      <c r="J153" s="344"/>
      <c r="K153" s="340"/>
    </row>
    <row r="154" spans="2:11" ht="15" customHeight="1">
      <c r="B154" s="319"/>
      <c r="C154" s="344" t="s">
        <v>860</v>
      </c>
      <c r="D154" s="297"/>
      <c r="E154" s="297"/>
      <c r="F154" s="345" t="s">
        <v>847</v>
      </c>
      <c r="G154" s="297"/>
      <c r="H154" s="344" t="s">
        <v>880</v>
      </c>
      <c r="I154" s="344" t="s">
        <v>843</v>
      </c>
      <c r="J154" s="344">
        <v>50</v>
      </c>
      <c r="K154" s="340"/>
    </row>
    <row r="155" spans="2:11" ht="15" customHeight="1">
      <c r="B155" s="319"/>
      <c r="C155" s="344" t="s">
        <v>868</v>
      </c>
      <c r="D155" s="297"/>
      <c r="E155" s="297"/>
      <c r="F155" s="345" t="s">
        <v>847</v>
      </c>
      <c r="G155" s="297"/>
      <c r="H155" s="344" t="s">
        <v>880</v>
      </c>
      <c r="I155" s="344" t="s">
        <v>843</v>
      </c>
      <c r="J155" s="344">
        <v>50</v>
      </c>
      <c r="K155" s="340"/>
    </row>
    <row r="156" spans="2:11" ht="15" customHeight="1">
      <c r="B156" s="319"/>
      <c r="C156" s="344" t="s">
        <v>866</v>
      </c>
      <c r="D156" s="297"/>
      <c r="E156" s="297"/>
      <c r="F156" s="345" t="s">
        <v>847</v>
      </c>
      <c r="G156" s="297"/>
      <c r="H156" s="344" t="s">
        <v>880</v>
      </c>
      <c r="I156" s="344" t="s">
        <v>843</v>
      </c>
      <c r="J156" s="344">
        <v>50</v>
      </c>
      <c r="K156" s="340"/>
    </row>
    <row r="157" spans="2:11" ht="15" customHeight="1">
      <c r="B157" s="319"/>
      <c r="C157" s="344" t="s">
        <v>99</v>
      </c>
      <c r="D157" s="297"/>
      <c r="E157" s="297"/>
      <c r="F157" s="345" t="s">
        <v>841</v>
      </c>
      <c r="G157" s="297"/>
      <c r="H157" s="344" t="s">
        <v>902</v>
      </c>
      <c r="I157" s="344" t="s">
        <v>843</v>
      </c>
      <c r="J157" s="344" t="s">
        <v>903</v>
      </c>
      <c r="K157" s="340"/>
    </row>
    <row r="158" spans="2:11" ht="15" customHeight="1">
      <c r="B158" s="319"/>
      <c r="C158" s="344" t="s">
        <v>904</v>
      </c>
      <c r="D158" s="297"/>
      <c r="E158" s="297"/>
      <c r="F158" s="345" t="s">
        <v>841</v>
      </c>
      <c r="G158" s="297"/>
      <c r="H158" s="344" t="s">
        <v>905</v>
      </c>
      <c r="I158" s="344" t="s">
        <v>875</v>
      </c>
      <c r="J158" s="344"/>
      <c r="K158" s="340"/>
    </row>
    <row r="159" spans="2:11" ht="15" customHeight="1">
      <c r="B159" s="346"/>
      <c r="C159" s="328"/>
      <c r="D159" s="328"/>
      <c r="E159" s="328"/>
      <c r="F159" s="328"/>
      <c r="G159" s="328"/>
      <c r="H159" s="328"/>
      <c r="I159" s="328"/>
      <c r="J159" s="328"/>
      <c r="K159" s="347"/>
    </row>
    <row r="160" spans="2:11" ht="18.75" customHeight="1">
      <c r="B160" s="294"/>
      <c r="C160" s="297"/>
      <c r="D160" s="297"/>
      <c r="E160" s="297"/>
      <c r="F160" s="318"/>
      <c r="G160" s="297"/>
      <c r="H160" s="297"/>
      <c r="I160" s="297"/>
      <c r="J160" s="297"/>
      <c r="K160" s="294"/>
    </row>
    <row r="161" spans="2:11" ht="18.75" customHeight="1">
      <c r="B161" s="304"/>
      <c r="C161" s="304"/>
      <c r="D161" s="304"/>
      <c r="E161" s="304"/>
      <c r="F161" s="304"/>
      <c r="G161" s="304"/>
      <c r="H161" s="304"/>
      <c r="I161" s="304"/>
      <c r="J161" s="304"/>
      <c r="K161" s="304"/>
    </row>
    <row r="162" spans="2:11" ht="7.5" customHeight="1">
      <c r="B162" s="281"/>
      <c r="C162" s="282"/>
      <c r="D162" s="282"/>
      <c r="E162" s="282"/>
      <c r="F162" s="282"/>
      <c r="G162" s="282"/>
      <c r="H162" s="282"/>
      <c r="I162" s="282"/>
      <c r="J162" s="282"/>
      <c r="K162" s="283"/>
    </row>
    <row r="163" spans="2:11" ht="45" customHeight="1">
      <c r="B163" s="284"/>
      <c r="C163" s="285" t="s">
        <v>906</v>
      </c>
      <c r="D163" s="285"/>
      <c r="E163" s="285"/>
      <c r="F163" s="285"/>
      <c r="G163" s="285"/>
      <c r="H163" s="285"/>
      <c r="I163" s="285"/>
      <c r="J163" s="285"/>
      <c r="K163" s="286"/>
    </row>
    <row r="164" spans="2:11" ht="17.25" customHeight="1">
      <c r="B164" s="284"/>
      <c r="C164" s="311" t="s">
        <v>835</v>
      </c>
      <c r="D164" s="311"/>
      <c r="E164" s="311"/>
      <c r="F164" s="311" t="s">
        <v>836</v>
      </c>
      <c r="G164" s="348"/>
      <c r="H164" s="349" t="s">
        <v>117</v>
      </c>
      <c r="I164" s="349" t="s">
        <v>59</v>
      </c>
      <c r="J164" s="311" t="s">
        <v>837</v>
      </c>
      <c r="K164" s="286"/>
    </row>
    <row r="165" spans="2:11" ht="17.25" customHeight="1">
      <c r="B165" s="288"/>
      <c r="C165" s="313" t="s">
        <v>838</v>
      </c>
      <c r="D165" s="313"/>
      <c r="E165" s="313"/>
      <c r="F165" s="314" t="s">
        <v>839</v>
      </c>
      <c r="G165" s="350"/>
      <c r="H165" s="351"/>
      <c r="I165" s="351"/>
      <c r="J165" s="313" t="s">
        <v>840</v>
      </c>
      <c r="K165" s="290"/>
    </row>
    <row r="166" spans="2:11" ht="5.25" customHeight="1">
      <c r="B166" s="319"/>
      <c r="C166" s="316"/>
      <c r="D166" s="316"/>
      <c r="E166" s="316"/>
      <c r="F166" s="316"/>
      <c r="G166" s="317"/>
      <c r="H166" s="316"/>
      <c r="I166" s="316"/>
      <c r="J166" s="316"/>
      <c r="K166" s="340"/>
    </row>
    <row r="167" spans="2:11" ht="15" customHeight="1">
      <c r="B167" s="319"/>
      <c r="C167" s="297" t="s">
        <v>844</v>
      </c>
      <c r="D167" s="297"/>
      <c r="E167" s="297"/>
      <c r="F167" s="318" t="s">
        <v>841</v>
      </c>
      <c r="G167" s="297"/>
      <c r="H167" s="297" t="s">
        <v>880</v>
      </c>
      <c r="I167" s="297" t="s">
        <v>843</v>
      </c>
      <c r="J167" s="297">
        <v>120</v>
      </c>
      <c r="K167" s="340"/>
    </row>
    <row r="168" spans="2:11" ht="15" customHeight="1">
      <c r="B168" s="319"/>
      <c r="C168" s="297" t="s">
        <v>889</v>
      </c>
      <c r="D168" s="297"/>
      <c r="E168" s="297"/>
      <c r="F168" s="318" t="s">
        <v>841</v>
      </c>
      <c r="G168" s="297"/>
      <c r="H168" s="297" t="s">
        <v>890</v>
      </c>
      <c r="I168" s="297" t="s">
        <v>843</v>
      </c>
      <c r="J168" s="297" t="s">
        <v>891</v>
      </c>
      <c r="K168" s="340"/>
    </row>
    <row r="169" spans="2:11" ht="15" customHeight="1">
      <c r="B169" s="319"/>
      <c r="C169" s="297" t="s">
        <v>790</v>
      </c>
      <c r="D169" s="297"/>
      <c r="E169" s="297"/>
      <c r="F169" s="318" t="s">
        <v>841</v>
      </c>
      <c r="G169" s="297"/>
      <c r="H169" s="297" t="s">
        <v>907</v>
      </c>
      <c r="I169" s="297" t="s">
        <v>843</v>
      </c>
      <c r="J169" s="297" t="s">
        <v>891</v>
      </c>
      <c r="K169" s="340"/>
    </row>
    <row r="170" spans="2:11" ht="15" customHeight="1">
      <c r="B170" s="319"/>
      <c r="C170" s="297" t="s">
        <v>846</v>
      </c>
      <c r="D170" s="297"/>
      <c r="E170" s="297"/>
      <c r="F170" s="318" t="s">
        <v>847</v>
      </c>
      <c r="G170" s="297"/>
      <c r="H170" s="297" t="s">
        <v>907</v>
      </c>
      <c r="I170" s="297" t="s">
        <v>843</v>
      </c>
      <c r="J170" s="297">
        <v>50</v>
      </c>
      <c r="K170" s="340"/>
    </row>
    <row r="171" spans="2:11" ht="15" customHeight="1">
      <c r="B171" s="319"/>
      <c r="C171" s="297" t="s">
        <v>849</v>
      </c>
      <c r="D171" s="297"/>
      <c r="E171" s="297"/>
      <c r="F171" s="318" t="s">
        <v>841</v>
      </c>
      <c r="G171" s="297"/>
      <c r="H171" s="297" t="s">
        <v>907</v>
      </c>
      <c r="I171" s="297" t="s">
        <v>851</v>
      </c>
      <c r="J171" s="297"/>
      <c r="K171" s="340"/>
    </row>
    <row r="172" spans="2:11" ht="15" customHeight="1">
      <c r="B172" s="319"/>
      <c r="C172" s="297" t="s">
        <v>860</v>
      </c>
      <c r="D172" s="297"/>
      <c r="E172" s="297"/>
      <c r="F172" s="318" t="s">
        <v>847</v>
      </c>
      <c r="G172" s="297"/>
      <c r="H172" s="297" t="s">
        <v>907</v>
      </c>
      <c r="I172" s="297" t="s">
        <v>843</v>
      </c>
      <c r="J172" s="297">
        <v>50</v>
      </c>
      <c r="K172" s="340"/>
    </row>
    <row r="173" spans="2:11" ht="15" customHeight="1">
      <c r="B173" s="319"/>
      <c r="C173" s="297" t="s">
        <v>868</v>
      </c>
      <c r="D173" s="297"/>
      <c r="E173" s="297"/>
      <c r="F173" s="318" t="s">
        <v>847</v>
      </c>
      <c r="G173" s="297"/>
      <c r="H173" s="297" t="s">
        <v>907</v>
      </c>
      <c r="I173" s="297" t="s">
        <v>843</v>
      </c>
      <c r="J173" s="297">
        <v>50</v>
      </c>
      <c r="K173" s="340"/>
    </row>
    <row r="174" spans="2:11" ht="15" customHeight="1">
      <c r="B174" s="319"/>
      <c r="C174" s="297" t="s">
        <v>866</v>
      </c>
      <c r="D174" s="297"/>
      <c r="E174" s="297"/>
      <c r="F174" s="318" t="s">
        <v>847</v>
      </c>
      <c r="G174" s="297"/>
      <c r="H174" s="297" t="s">
        <v>907</v>
      </c>
      <c r="I174" s="297" t="s">
        <v>843</v>
      </c>
      <c r="J174" s="297">
        <v>50</v>
      </c>
      <c r="K174" s="340"/>
    </row>
    <row r="175" spans="2:11" ht="15" customHeight="1">
      <c r="B175" s="319"/>
      <c r="C175" s="297" t="s">
        <v>116</v>
      </c>
      <c r="D175" s="297"/>
      <c r="E175" s="297"/>
      <c r="F175" s="318" t="s">
        <v>841</v>
      </c>
      <c r="G175" s="297"/>
      <c r="H175" s="297" t="s">
        <v>908</v>
      </c>
      <c r="I175" s="297" t="s">
        <v>909</v>
      </c>
      <c r="J175" s="297"/>
      <c r="K175" s="340"/>
    </row>
    <row r="176" spans="2:11" ht="15" customHeight="1">
      <c r="B176" s="319"/>
      <c r="C176" s="297" t="s">
        <v>59</v>
      </c>
      <c r="D176" s="297"/>
      <c r="E176" s="297"/>
      <c r="F176" s="318" t="s">
        <v>841</v>
      </c>
      <c r="G176" s="297"/>
      <c r="H176" s="297" t="s">
        <v>910</v>
      </c>
      <c r="I176" s="297" t="s">
        <v>911</v>
      </c>
      <c r="J176" s="297">
        <v>1</v>
      </c>
      <c r="K176" s="340"/>
    </row>
    <row r="177" spans="2:11" ht="15" customHeight="1">
      <c r="B177" s="319"/>
      <c r="C177" s="297" t="s">
        <v>55</v>
      </c>
      <c r="D177" s="297"/>
      <c r="E177" s="297"/>
      <c r="F177" s="318" t="s">
        <v>841</v>
      </c>
      <c r="G177" s="297"/>
      <c r="H177" s="297" t="s">
        <v>912</v>
      </c>
      <c r="I177" s="297" t="s">
        <v>843</v>
      </c>
      <c r="J177" s="297">
        <v>20</v>
      </c>
      <c r="K177" s="340"/>
    </row>
    <row r="178" spans="2:11" ht="15" customHeight="1">
      <c r="B178" s="319"/>
      <c r="C178" s="297" t="s">
        <v>117</v>
      </c>
      <c r="D178" s="297"/>
      <c r="E178" s="297"/>
      <c r="F178" s="318" t="s">
        <v>841</v>
      </c>
      <c r="G178" s="297"/>
      <c r="H178" s="297" t="s">
        <v>913</v>
      </c>
      <c r="I178" s="297" t="s">
        <v>843</v>
      </c>
      <c r="J178" s="297">
        <v>255</v>
      </c>
      <c r="K178" s="340"/>
    </row>
    <row r="179" spans="2:11" ht="15" customHeight="1">
      <c r="B179" s="319"/>
      <c r="C179" s="297" t="s">
        <v>118</v>
      </c>
      <c r="D179" s="297"/>
      <c r="E179" s="297"/>
      <c r="F179" s="318" t="s">
        <v>841</v>
      </c>
      <c r="G179" s="297"/>
      <c r="H179" s="297" t="s">
        <v>806</v>
      </c>
      <c r="I179" s="297" t="s">
        <v>843</v>
      </c>
      <c r="J179" s="297">
        <v>10</v>
      </c>
      <c r="K179" s="340"/>
    </row>
    <row r="180" spans="2:11" ht="15" customHeight="1">
      <c r="B180" s="319"/>
      <c r="C180" s="297" t="s">
        <v>119</v>
      </c>
      <c r="D180" s="297"/>
      <c r="E180" s="297"/>
      <c r="F180" s="318" t="s">
        <v>841</v>
      </c>
      <c r="G180" s="297"/>
      <c r="H180" s="297" t="s">
        <v>914</v>
      </c>
      <c r="I180" s="297" t="s">
        <v>875</v>
      </c>
      <c r="J180" s="297"/>
      <c r="K180" s="340"/>
    </row>
    <row r="181" spans="2:11" ht="15" customHeight="1">
      <c r="B181" s="319"/>
      <c r="C181" s="297" t="s">
        <v>915</v>
      </c>
      <c r="D181" s="297"/>
      <c r="E181" s="297"/>
      <c r="F181" s="318" t="s">
        <v>841</v>
      </c>
      <c r="G181" s="297"/>
      <c r="H181" s="297" t="s">
        <v>916</v>
      </c>
      <c r="I181" s="297" t="s">
        <v>875</v>
      </c>
      <c r="J181" s="297"/>
      <c r="K181" s="340"/>
    </row>
    <row r="182" spans="2:11" ht="15" customHeight="1">
      <c r="B182" s="319"/>
      <c r="C182" s="297" t="s">
        <v>904</v>
      </c>
      <c r="D182" s="297"/>
      <c r="E182" s="297"/>
      <c r="F182" s="318" t="s">
        <v>841</v>
      </c>
      <c r="G182" s="297"/>
      <c r="H182" s="297" t="s">
        <v>917</v>
      </c>
      <c r="I182" s="297" t="s">
        <v>875</v>
      </c>
      <c r="J182" s="297"/>
      <c r="K182" s="340"/>
    </row>
    <row r="183" spans="2:11" ht="15" customHeight="1">
      <c r="B183" s="319"/>
      <c r="C183" s="297" t="s">
        <v>121</v>
      </c>
      <c r="D183" s="297"/>
      <c r="E183" s="297"/>
      <c r="F183" s="318" t="s">
        <v>847</v>
      </c>
      <c r="G183" s="297"/>
      <c r="H183" s="297" t="s">
        <v>918</v>
      </c>
      <c r="I183" s="297" t="s">
        <v>843</v>
      </c>
      <c r="J183" s="297">
        <v>50</v>
      </c>
      <c r="K183" s="340"/>
    </row>
    <row r="184" spans="2:11" ht="15" customHeight="1">
      <c r="B184" s="319"/>
      <c r="C184" s="297" t="s">
        <v>919</v>
      </c>
      <c r="D184" s="297"/>
      <c r="E184" s="297"/>
      <c r="F184" s="318" t="s">
        <v>847</v>
      </c>
      <c r="G184" s="297"/>
      <c r="H184" s="297" t="s">
        <v>920</v>
      </c>
      <c r="I184" s="297" t="s">
        <v>921</v>
      </c>
      <c r="J184" s="297"/>
      <c r="K184" s="340"/>
    </row>
    <row r="185" spans="2:11" ht="15" customHeight="1">
      <c r="B185" s="319"/>
      <c r="C185" s="297" t="s">
        <v>922</v>
      </c>
      <c r="D185" s="297"/>
      <c r="E185" s="297"/>
      <c r="F185" s="318" t="s">
        <v>847</v>
      </c>
      <c r="G185" s="297"/>
      <c r="H185" s="297" t="s">
        <v>923</v>
      </c>
      <c r="I185" s="297" t="s">
        <v>921</v>
      </c>
      <c r="J185" s="297"/>
      <c r="K185" s="340"/>
    </row>
    <row r="186" spans="2:11" ht="15" customHeight="1">
      <c r="B186" s="319"/>
      <c r="C186" s="297" t="s">
        <v>924</v>
      </c>
      <c r="D186" s="297"/>
      <c r="E186" s="297"/>
      <c r="F186" s="318" t="s">
        <v>847</v>
      </c>
      <c r="G186" s="297"/>
      <c r="H186" s="297" t="s">
        <v>925</v>
      </c>
      <c r="I186" s="297" t="s">
        <v>921</v>
      </c>
      <c r="J186" s="297"/>
      <c r="K186" s="340"/>
    </row>
    <row r="187" spans="2:11" ht="15" customHeight="1">
      <c r="B187" s="319"/>
      <c r="C187" s="352" t="s">
        <v>926</v>
      </c>
      <c r="D187" s="297"/>
      <c r="E187" s="297"/>
      <c r="F187" s="318" t="s">
        <v>847</v>
      </c>
      <c r="G187" s="297"/>
      <c r="H187" s="297" t="s">
        <v>927</v>
      </c>
      <c r="I187" s="297" t="s">
        <v>928</v>
      </c>
      <c r="J187" s="353" t="s">
        <v>929</v>
      </c>
      <c r="K187" s="340"/>
    </row>
    <row r="188" spans="2:11" ht="15" customHeight="1">
      <c r="B188" s="319"/>
      <c r="C188" s="303" t="s">
        <v>44</v>
      </c>
      <c r="D188" s="297"/>
      <c r="E188" s="297"/>
      <c r="F188" s="318" t="s">
        <v>841</v>
      </c>
      <c r="G188" s="297"/>
      <c r="H188" s="294" t="s">
        <v>930</v>
      </c>
      <c r="I188" s="297" t="s">
        <v>931</v>
      </c>
      <c r="J188" s="297"/>
      <c r="K188" s="340"/>
    </row>
    <row r="189" spans="2:11" ht="15" customHeight="1">
      <c r="B189" s="319"/>
      <c r="C189" s="303" t="s">
        <v>932</v>
      </c>
      <c r="D189" s="297"/>
      <c r="E189" s="297"/>
      <c r="F189" s="318" t="s">
        <v>841</v>
      </c>
      <c r="G189" s="297"/>
      <c r="H189" s="297" t="s">
        <v>933</v>
      </c>
      <c r="I189" s="297" t="s">
        <v>875</v>
      </c>
      <c r="J189" s="297"/>
      <c r="K189" s="340"/>
    </row>
    <row r="190" spans="2:11" ht="15" customHeight="1">
      <c r="B190" s="319"/>
      <c r="C190" s="303" t="s">
        <v>934</v>
      </c>
      <c r="D190" s="297"/>
      <c r="E190" s="297"/>
      <c r="F190" s="318" t="s">
        <v>841</v>
      </c>
      <c r="G190" s="297"/>
      <c r="H190" s="297" t="s">
        <v>935</v>
      </c>
      <c r="I190" s="297" t="s">
        <v>875</v>
      </c>
      <c r="J190" s="297"/>
      <c r="K190" s="340"/>
    </row>
    <row r="191" spans="2:11" ht="15" customHeight="1">
      <c r="B191" s="319"/>
      <c r="C191" s="303" t="s">
        <v>936</v>
      </c>
      <c r="D191" s="297"/>
      <c r="E191" s="297"/>
      <c r="F191" s="318" t="s">
        <v>847</v>
      </c>
      <c r="G191" s="297"/>
      <c r="H191" s="297" t="s">
        <v>937</v>
      </c>
      <c r="I191" s="297" t="s">
        <v>875</v>
      </c>
      <c r="J191" s="297"/>
      <c r="K191" s="340"/>
    </row>
    <row r="192" spans="2:11" ht="15" customHeight="1">
      <c r="B192" s="346"/>
      <c r="C192" s="354"/>
      <c r="D192" s="328"/>
      <c r="E192" s="328"/>
      <c r="F192" s="328"/>
      <c r="G192" s="328"/>
      <c r="H192" s="328"/>
      <c r="I192" s="328"/>
      <c r="J192" s="328"/>
      <c r="K192" s="347"/>
    </row>
    <row r="193" spans="2:11" ht="18.75" customHeight="1">
      <c r="B193" s="294"/>
      <c r="C193" s="297"/>
      <c r="D193" s="297"/>
      <c r="E193" s="297"/>
      <c r="F193" s="318"/>
      <c r="G193" s="297"/>
      <c r="H193" s="297"/>
      <c r="I193" s="297"/>
      <c r="J193" s="297"/>
      <c r="K193" s="294"/>
    </row>
    <row r="194" spans="2:11" ht="18.75" customHeight="1">
      <c r="B194" s="294"/>
      <c r="C194" s="297"/>
      <c r="D194" s="297"/>
      <c r="E194" s="297"/>
      <c r="F194" s="318"/>
      <c r="G194" s="297"/>
      <c r="H194" s="297"/>
      <c r="I194" s="297"/>
      <c r="J194" s="297"/>
      <c r="K194" s="294"/>
    </row>
    <row r="195" spans="2:11" ht="18.75" customHeight="1">
      <c r="B195" s="304"/>
      <c r="C195" s="304"/>
      <c r="D195" s="304"/>
      <c r="E195" s="304"/>
      <c r="F195" s="304"/>
      <c r="G195" s="304"/>
      <c r="H195" s="304"/>
      <c r="I195" s="304"/>
      <c r="J195" s="304"/>
      <c r="K195" s="304"/>
    </row>
    <row r="196" spans="2:11" ht="13.5">
      <c r="B196" s="281"/>
      <c r="C196" s="282"/>
      <c r="D196" s="282"/>
      <c r="E196" s="282"/>
      <c r="F196" s="282"/>
      <c r="G196" s="282"/>
      <c r="H196" s="282"/>
      <c r="I196" s="282"/>
      <c r="J196" s="282"/>
      <c r="K196" s="283"/>
    </row>
    <row r="197" spans="2:11" ht="22.2">
      <c r="B197" s="284"/>
      <c r="C197" s="285" t="s">
        <v>938</v>
      </c>
      <c r="D197" s="285"/>
      <c r="E197" s="285"/>
      <c r="F197" s="285"/>
      <c r="G197" s="285"/>
      <c r="H197" s="285"/>
      <c r="I197" s="285"/>
      <c r="J197" s="285"/>
      <c r="K197" s="286"/>
    </row>
    <row r="198" spans="2:11" ht="25.5" customHeight="1">
      <c r="B198" s="284"/>
      <c r="C198" s="355" t="s">
        <v>939</v>
      </c>
      <c r="D198" s="355"/>
      <c r="E198" s="355"/>
      <c r="F198" s="355" t="s">
        <v>940</v>
      </c>
      <c r="G198" s="356"/>
      <c r="H198" s="357" t="s">
        <v>941</v>
      </c>
      <c r="I198" s="357"/>
      <c r="J198" s="357"/>
      <c r="K198" s="286"/>
    </row>
    <row r="199" spans="2:11" ht="5.25" customHeight="1">
      <c r="B199" s="319"/>
      <c r="C199" s="316"/>
      <c r="D199" s="316"/>
      <c r="E199" s="316"/>
      <c r="F199" s="316"/>
      <c r="G199" s="297"/>
      <c r="H199" s="316"/>
      <c r="I199" s="316"/>
      <c r="J199" s="316"/>
      <c r="K199" s="340"/>
    </row>
    <row r="200" spans="2:11" ht="15" customHeight="1">
      <c r="B200" s="319"/>
      <c r="C200" s="297" t="s">
        <v>931</v>
      </c>
      <c r="D200" s="297"/>
      <c r="E200" s="297"/>
      <c r="F200" s="318" t="s">
        <v>45</v>
      </c>
      <c r="G200" s="297"/>
      <c r="H200" s="358" t="s">
        <v>942</v>
      </c>
      <c r="I200" s="358"/>
      <c r="J200" s="358"/>
      <c r="K200" s="340"/>
    </row>
    <row r="201" spans="2:11" ht="15" customHeight="1">
      <c r="B201" s="319"/>
      <c r="C201" s="325"/>
      <c r="D201" s="297"/>
      <c r="E201" s="297"/>
      <c r="F201" s="318" t="s">
        <v>46</v>
      </c>
      <c r="G201" s="297"/>
      <c r="H201" s="358" t="s">
        <v>943</v>
      </c>
      <c r="I201" s="358"/>
      <c r="J201" s="358"/>
      <c r="K201" s="340"/>
    </row>
    <row r="202" spans="2:11" ht="15" customHeight="1">
      <c r="B202" s="319"/>
      <c r="C202" s="325"/>
      <c r="D202" s="297"/>
      <c r="E202" s="297"/>
      <c r="F202" s="318" t="s">
        <v>49</v>
      </c>
      <c r="G202" s="297"/>
      <c r="H202" s="358" t="s">
        <v>944</v>
      </c>
      <c r="I202" s="358"/>
      <c r="J202" s="358"/>
      <c r="K202" s="340"/>
    </row>
    <row r="203" spans="2:11" ht="15" customHeight="1">
      <c r="B203" s="319"/>
      <c r="C203" s="297"/>
      <c r="D203" s="297"/>
      <c r="E203" s="297"/>
      <c r="F203" s="318" t="s">
        <v>47</v>
      </c>
      <c r="G203" s="297"/>
      <c r="H203" s="358" t="s">
        <v>945</v>
      </c>
      <c r="I203" s="358"/>
      <c r="J203" s="358"/>
      <c r="K203" s="340"/>
    </row>
    <row r="204" spans="2:11" ht="15" customHeight="1">
      <c r="B204" s="319"/>
      <c r="C204" s="297"/>
      <c r="D204" s="297"/>
      <c r="E204" s="297"/>
      <c r="F204" s="318" t="s">
        <v>48</v>
      </c>
      <c r="G204" s="297"/>
      <c r="H204" s="358" t="s">
        <v>946</v>
      </c>
      <c r="I204" s="358"/>
      <c r="J204" s="358"/>
      <c r="K204" s="340"/>
    </row>
    <row r="205" spans="2:11" ht="15" customHeight="1">
      <c r="B205" s="319"/>
      <c r="C205" s="297"/>
      <c r="D205" s="297"/>
      <c r="E205" s="297"/>
      <c r="F205" s="318"/>
      <c r="G205" s="297"/>
      <c r="H205" s="297"/>
      <c r="I205" s="297"/>
      <c r="J205" s="297"/>
      <c r="K205" s="340"/>
    </row>
    <row r="206" spans="2:11" ht="15" customHeight="1">
      <c r="B206" s="319"/>
      <c r="C206" s="297" t="s">
        <v>887</v>
      </c>
      <c r="D206" s="297"/>
      <c r="E206" s="297"/>
      <c r="F206" s="318" t="s">
        <v>80</v>
      </c>
      <c r="G206" s="297"/>
      <c r="H206" s="358" t="s">
        <v>947</v>
      </c>
      <c r="I206" s="358"/>
      <c r="J206" s="358"/>
      <c r="K206" s="340"/>
    </row>
    <row r="207" spans="2:11" ht="15" customHeight="1">
      <c r="B207" s="319"/>
      <c r="C207" s="325"/>
      <c r="D207" s="297"/>
      <c r="E207" s="297"/>
      <c r="F207" s="318" t="s">
        <v>786</v>
      </c>
      <c r="G207" s="297"/>
      <c r="H207" s="358" t="s">
        <v>787</v>
      </c>
      <c r="I207" s="358"/>
      <c r="J207" s="358"/>
      <c r="K207" s="340"/>
    </row>
    <row r="208" spans="2:11" ht="15" customHeight="1">
      <c r="B208" s="319"/>
      <c r="C208" s="297"/>
      <c r="D208" s="297"/>
      <c r="E208" s="297"/>
      <c r="F208" s="318" t="s">
        <v>784</v>
      </c>
      <c r="G208" s="297"/>
      <c r="H208" s="358" t="s">
        <v>948</v>
      </c>
      <c r="I208" s="358"/>
      <c r="J208" s="358"/>
      <c r="K208" s="340"/>
    </row>
    <row r="209" spans="2:11" ht="15" customHeight="1">
      <c r="B209" s="359"/>
      <c r="C209" s="325"/>
      <c r="D209" s="325"/>
      <c r="E209" s="325"/>
      <c r="F209" s="318" t="s">
        <v>91</v>
      </c>
      <c r="G209" s="303"/>
      <c r="H209" s="360" t="s">
        <v>92</v>
      </c>
      <c r="I209" s="360"/>
      <c r="J209" s="360"/>
      <c r="K209" s="361"/>
    </row>
    <row r="210" spans="2:11" ht="15" customHeight="1">
      <c r="B210" s="359"/>
      <c r="C210" s="325"/>
      <c r="D210" s="325"/>
      <c r="E210" s="325"/>
      <c r="F210" s="318" t="s">
        <v>788</v>
      </c>
      <c r="G210" s="303"/>
      <c r="H210" s="360" t="s">
        <v>735</v>
      </c>
      <c r="I210" s="360"/>
      <c r="J210" s="360"/>
      <c r="K210" s="361"/>
    </row>
    <row r="211" spans="2:11" ht="15" customHeight="1">
      <c r="B211" s="359"/>
      <c r="C211" s="325"/>
      <c r="D211" s="325"/>
      <c r="E211" s="325"/>
      <c r="F211" s="362"/>
      <c r="G211" s="303"/>
      <c r="H211" s="363"/>
      <c r="I211" s="363"/>
      <c r="J211" s="363"/>
      <c r="K211" s="361"/>
    </row>
    <row r="212" spans="2:11" ht="15" customHeight="1">
      <c r="B212" s="359"/>
      <c r="C212" s="297" t="s">
        <v>911</v>
      </c>
      <c r="D212" s="325"/>
      <c r="E212" s="325"/>
      <c r="F212" s="318">
        <v>1</v>
      </c>
      <c r="G212" s="303"/>
      <c r="H212" s="360" t="s">
        <v>949</v>
      </c>
      <c r="I212" s="360"/>
      <c r="J212" s="360"/>
      <c r="K212" s="361"/>
    </row>
    <row r="213" spans="2:11" ht="15" customHeight="1">
      <c r="B213" s="359"/>
      <c r="C213" s="325"/>
      <c r="D213" s="325"/>
      <c r="E213" s="325"/>
      <c r="F213" s="318">
        <v>2</v>
      </c>
      <c r="G213" s="303"/>
      <c r="H213" s="360" t="s">
        <v>950</v>
      </c>
      <c r="I213" s="360"/>
      <c r="J213" s="360"/>
      <c r="K213" s="361"/>
    </row>
    <row r="214" spans="2:11" ht="15" customHeight="1">
      <c r="B214" s="359"/>
      <c r="C214" s="325"/>
      <c r="D214" s="325"/>
      <c r="E214" s="325"/>
      <c r="F214" s="318">
        <v>3</v>
      </c>
      <c r="G214" s="303"/>
      <c r="H214" s="360" t="s">
        <v>951</v>
      </c>
      <c r="I214" s="360"/>
      <c r="J214" s="360"/>
      <c r="K214" s="361"/>
    </row>
    <row r="215" spans="2:11" ht="15" customHeight="1">
      <c r="B215" s="359"/>
      <c r="C215" s="325"/>
      <c r="D215" s="325"/>
      <c r="E215" s="325"/>
      <c r="F215" s="318">
        <v>4</v>
      </c>
      <c r="G215" s="303"/>
      <c r="H215" s="360" t="s">
        <v>952</v>
      </c>
      <c r="I215" s="360"/>
      <c r="J215" s="360"/>
      <c r="K215" s="361"/>
    </row>
    <row r="216" spans="2:11" ht="12.75" customHeight="1">
      <c r="B216" s="364"/>
      <c r="C216" s="365"/>
      <c r="D216" s="365"/>
      <c r="E216" s="365"/>
      <c r="F216" s="365"/>
      <c r="G216" s="365"/>
      <c r="H216" s="365"/>
      <c r="I216" s="365"/>
      <c r="J216" s="365"/>
      <c r="K216" s="366"/>
    </row>
  </sheetData>
  <mergeCells count="77">
    <mergeCell ref="H210:J210"/>
    <mergeCell ref="H212:J212"/>
    <mergeCell ref="H213:J213"/>
    <mergeCell ref="H214:J214"/>
    <mergeCell ref="H215:J215"/>
    <mergeCell ref="H203:J203"/>
    <mergeCell ref="H204:J204"/>
    <mergeCell ref="H206:J206"/>
    <mergeCell ref="H207:J207"/>
    <mergeCell ref="H208:J208"/>
    <mergeCell ref="H209:J209"/>
    <mergeCell ref="C163:J163"/>
    <mergeCell ref="C197:J197"/>
    <mergeCell ref="H198:J198"/>
    <mergeCell ref="H200:J200"/>
    <mergeCell ref="H201:J201"/>
    <mergeCell ref="H202:J202"/>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Požárová</dc:creator>
  <cp:keywords/>
  <dc:description/>
  <cp:lastModifiedBy>petra</cp:lastModifiedBy>
  <dcterms:created xsi:type="dcterms:W3CDTF">2016-11-15T13:56:23Z</dcterms:created>
  <dcterms:modified xsi:type="dcterms:W3CDTF">2016-11-15T13:56:31Z</dcterms:modified>
  <cp:category/>
  <cp:version/>
  <cp:contentType/>
  <cp:contentStatus/>
</cp:coreProperties>
</file>