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390" yWindow="555" windowWidth="19815" windowHeight="9405" activeTab="1"/>
  </bookViews>
  <sheets>
    <sheet name="Rekapitulace stavby" sheetId="1" r:id="rId1"/>
    <sheet name="SO-01 - Úsek č.1 - km 1,0..." sheetId="2" r:id="rId2"/>
    <sheet name="SO-02 - Úsek č.2 - km 1,3..." sheetId="3" r:id="rId3"/>
    <sheet name="SO-03 - Úsek č.3 - km 1,4..." sheetId="4" r:id="rId4"/>
    <sheet name="VON - Vedlejší a ostatní ..." sheetId="5" r:id="rId5"/>
    <sheet name="Pokyny pro vyplnění" sheetId="6" r:id="rId6"/>
  </sheets>
  <definedNames>
    <definedName name="_xlnm._FilterDatabase" localSheetId="1" hidden="1">'SO-01 - Úsek č.1 - km 1,0...'!$C$84:$K$300</definedName>
    <definedName name="_xlnm._FilterDatabase" localSheetId="2" hidden="1">'SO-02 - Úsek č.2 - km 1,3...'!$C$90:$K$407</definedName>
    <definedName name="_xlnm._FilterDatabase" localSheetId="3" hidden="1">'SO-03 - Úsek č.3 - km 1,4...'!$C$80:$K$218</definedName>
    <definedName name="_xlnm._FilterDatabase" localSheetId="4" hidden="1">'VON - Vedlejší a ostatní ...'!$C$81:$K$124</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1">'SO-01 - Úsek č.1 - km 1,0...'!$C$4:$J$36,'SO-01 - Úsek č.1 - km 1,0...'!$C$42:$J$66,'SO-01 - Úsek č.1 - km 1,0...'!$C$72:$K$300</definedName>
    <definedName name="_xlnm.Print_Area" localSheetId="2">'SO-02 - Úsek č.2 - km 1,3...'!$C$4:$J$36,'SO-02 - Úsek č.2 - km 1,3...'!$C$42:$J$72,'SO-02 - Úsek č.2 - km 1,3...'!$C$78:$K$407</definedName>
    <definedName name="_xlnm.Print_Area" localSheetId="3">'SO-03 - Úsek č.3 - km 1,4...'!$C$4:$J$36,'SO-03 - Úsek č.3 - km 1,4...'!$C$42:$J$62,'SO-03 - Úsek č.3 - km 1,4...'!$C$68:$K$218</definedName>
    <definedName name="_xlnm.Print_Area" localSheetId="4">'VON - Vedlejší a ostatní ...'!$C$4:$J$36,'VON - Vedlejší a ostatní ...'!$C$42:$J$63,'VON - Vedlejší a ostatní ...'!$C$69:$K$124</definedName>
    <definedName name="_xlnm.Print_Titles" localSheetId="0">'Rekapitulace stavby'!$49:$49</definedName>
    <definedName name="_xlnm.Print_Titles" localSheetId="4">'VON - Vedlejší a ostatní ...'!$81:$81</definedName>
  </definedNames>
  <calcPr calcId="162913"/>
</workbook>
</file>

<file path=xl/sharedStrings.xml><?xml version="1.0" encoding="utf-8"?>
<sst xmlns="http://schemas.openxmlformats.org/spreadsheetml/2006/main" count="7208" uniqueCount="1171">
  <si>
    <t>Export VZ</t>
  </si>
  <si>
    <t>List obsahuje:</t>
  </si>
  <si>
    <t>1) Rekapitulace stavby</t>
  </si>
  <si>
    <t>2) Rekapitulace objektů stavby a soupisů prací</t>
  </si>
  <si>
    <t>3.0</t>
  </si>
  <si>
    <t/>
  </si>
  <si>
    <t>False</t>
  </si>
  <si>
    <t>{3d00829d-be91-4f10-a989-d0d6262b4bef}</t>
  </si>
  <si>
    <t>&gt;&gt;  skryté sloupce  &lt;&lt;</t>
  </si>
  <si>
    <t>0,01</t>
  </si>
  <si>
    <t>21</t>
  </si>
  <si>
    <t>15</t>
  </si>
  <si>
    <t>REKAPITULACE STAVBY</t>
  </si>
  <si>
    <t>v ---  níže se nacházejí doplnkové a pomocné údaje k sestavám  --- v</t>
  </si>
  <si>
    <t>Návod na vyplnění</t>
  </si>
  <si>
    <t>0,001</t>
  </si>
  <si>
    <t>Kód:</t>
  </si>
  <si>
    <t>Libch_p_2017_3_30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</si>
  <si>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</si>
  <si>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</si>
  <si>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Libchavský potok, Libchavy, ř.km 1,070 - 1,543, rekonstrukce úpravy</t>
  </si>
  <si>
    <t>0,1</t>
  </si>
  <si>
    <t>KSO:</t>
  </si>
  <si>
    <t>CC-CZ:</t>
  </si>
  <si>
    <t>1</t>
  </si>
  <si>
    <t>Místo:</t>
  </si>
  <si>
    <t>k.ú. Dolní Libchavy</t>
  </si>
  <si>
    <t>Datum:</t>
  </si>
  <si>
    <t>30. 3. 2017</t>
  </si>
  <si>
    <t>10</t>
  </si>
  <si>
    <t>100</t>
  </si>
  <si>
    <t>Zadavatel:</t>
  </si>
  <si>
    <t>IČ:</t>
  </si>
  <si>
    <t>Povodí Labe, státní podnik</t>
  </si>
  <si>
    <t>DIČ:</t>
  </si>
  <si>
    <t>Uchazeč:</t>
  </si>
  <si>
    <t>Vyplň údaj</t>
  </si>
  <si>
    <t>Projektant:</t>
  </si>
  <si>
    <t xml:space="preserve"> </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</si>
  <si>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</si>
  <si>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</si>
  <si>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 sloupci "Cenová soustava" uveden žádný údaj, nepochází z Cenové soustavy ÚRS.
Cenová úroveň CU 2017/I</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</si>
  <si>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</si>
  <si>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</si>
  <si>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</si>
  <si>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</si>
  <si>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</si>
  <si>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</si>
  <si>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</si>
  <si>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</si>
  <si>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</si>
  <si>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</si>
  <si>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</si>
  <si>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</si>
  <si>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</si>
  <si>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</si>
  <si>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</si>
  <si>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</si>
  <si>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</si>
  <si>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</si>
  <si>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</si>
  <si>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</si>
  <si>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</si>
  <si>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</si>
  <si>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</si>
  <si>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</si>
  <si>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</si>
  <si>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</si>
  <si>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</si>
  <si>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</si>
  <si>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</si>
  <si>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</si>
  <si>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</si>
  <si>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</si>
  <si>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</si>
  <si>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</si>
  <si>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</si>
  <si>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</si>
  <si>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</si>
  <si>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</si>
  <si>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</si>
  <si>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SO-01</t>
  </si>
  <si>
    <t>Úsek č.1 - km 1,070-1,146</t>
  </si>
  <si>
    <t>STA</t>
  </si>
  <si>
    <t>{cc9af375-4c93-42c9-9b6e-64dc3f2b0d71}</t>
  </si>
  <si>
    <t>2</t>
  </si>
  <si>
    <t>SO-02</t>
  </si>
  <si>
    <t>Úsek č.2 - km 1,395-1,441</t>
  </si>
  <si>
    <t>{57ca1bba-7eb2-4e82-a492-6279eca82070}</t>
  </si>
  <si>
    <t>SO-03</t>
  </si>
  <si>
    <t>Úsek č.3 - km 1,490-1,543</t>
  </si>
  <si>
    <t>{bba95d79-3c85-461e-8af2-20f0bf9dcfae}</t>
  </si>
  <si>
    <t>VON</t>
  </si>
  <si>
    <t>Vedlejší a ostatní náklady</t>
  </si>
  <si>
    <t>{8c267da3-c579-408a-8043-c62ee9b5b35c}</t>
  </si>
  <si>
    <t>1) Krycí list soupisu</t>
  </si>
  <si>
    <t>2) Rekapitulace</t>
  </si>
  <si>
    <t>3) Soupis prací</t>
  </si>
  <si>
    <t>Zpět na list:</t>
  </si>
  <si>
    <t>Rekapitulace stavby</t>
  </si>
  <si>
    <t>KRYCÍ LIST SOUPISU</t>
  </si>
  <si>
    <t>Objekt:</t>
  </si>
  <si>
    <t>SO-01 - Úsek č.1 - km 1,070-1,146</t>
  </si>
  <si>
    <t>Výpočet výkazu výměr - viz. tab. P.1 VÝKAZ VÝMĚR SO 01</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</si>
  <si>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</si>
  <si>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</si>
  <si>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</si>
  <si>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</si>
  <si>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</si>
  <si>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</si>
  <si>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</si>
  <si>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</si>
  <si>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</si>
  <si>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</si>
  <si>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</si>
  <si>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</si>
  <si>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</si>
  <si>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</si>
  <si>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</si>
  <si>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</si>
  <si>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</si>
  <si>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</si>
  <si>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</si>
  <si>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</si>
  <si>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</si>
  <si>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</si>
  <si>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</si>
  <si>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</si>
  <si>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</si>
  <si>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</si>
  <si>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</si>
  <si>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</si>
  <si>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</si>
  <si>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</si>
  <si>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</si>
  <si>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</si>
  <si>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</si>
  <si>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11111R1</t>
  </si>
  <si>
    <t xml:space="preserve">Likvidace křovin na skládku odpovídajícím zákonným způsobem vč. naložení, dopravy a složení, skládkovného, apod. </t>
  </si>
  <si>
    <t>m2</t>
  </si>
  <si>
    <t>4</t>
  </si>
  <si>
    <t>1390356628</t>
  </si>
  <si>
    <t>VV</t>
  </si>
  <si>
    <t>"viz P.1.1 Kácení stromů</t>
  </si>
  <si>
    <t>23"m2"</t>
  </si>
  <si>
    <t>111201101</t>
  </si>
  <si>
    <t>Odstranění křovin a stromů průměru kmene do 100 mm i s kořeny z celkové plochy do 1000 m2</t>
  </si>
  <si>
    <t>CS ÚRS 2017 01</t>
  </si>
  <si>
    <t>168379379</t>
  </si>
  <si>
    <t>PP</t>
  </si>
  <si>
    <t>Odstranění křovin a stromů s odstraněním kořenů průměru kmene do 100 mm do sklonu terénu 1 : 5, při celkové ploše do 1 000 m2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</si>
  <si>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</si>
  <si>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</si>
  <si>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3</t>
  </si>
  <si>
    <t>112101101</t>
  </si>
  <si>
    <t>Kácení stromů listnatých D kmene do 300 mm</t>
  </si>
  <si>
    <t>kus</t>
  </si>
  <si>
    <t>-1396056731</t>
  </si>
  <si>
    <t>Kácení stromů s odřezáním kmene a s odvětvením listnatých, průměru kmene přes 100 do 300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</si>
  <si>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</si>
  <si>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66"ks"</t>
  </si>
  <si>
    <t>112101103</t>
  </si>
  <si>
    <t>Kácení stromů listnatých D kmene do 700 mm</t>
  </si>
  <si>
    <t>1731733736</t>
  </si>
  <si>
    <t>Kácení stromů s odřezáním kmene a s odvětvením listnatých, průměru kmene přes 500 do 700 mm</t>
  </si>
  <si>
    <t>2"ks"</t>
  </si>
  <si>
    <t>5</t>
  </si>
  <si>
    <t>112201101</t>
  </si>
  <si>
    <t>Odstranění pařezů D do 300 mm</t>
  </si>
  <si>
    <t>324566930</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</si>
  <si>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</si>
  <si>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</si>
  <si>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6</t>
  </si>
  <si>
    <t>112201103</t>
  </si>
  <si>
    <t>Odstranění pařezů D do 700 mm</t>
  </si>
  <si>
    <t>966849929</t>
  </si>
  <si>
    <t>Odstranění pařezů s jejich vykopáním, vytrháním nebo odstřelením, s přesekáním kořenů průměru přes 500 do 700 mm</t>
  </si>
  <si>
    <t>7</t>
  </si>
  <si>
    <t>113106241</t>
  </si>
  <si>
    <t>Rozebrání vozovek ze silničních dílců</t>
  </si>
  <si>
    <t>8967864</t>
  </si>
  <si>
    <t>Rozebrání dlažeb a dílců komunikací pro pěší, vozovek a ploch s přemístěním hmot na skládku na vzdálenost do 3 m nebo s naložením na dopravní prostředek vozovek a ploch, s jakoukoliv výplní spár v ploše jednotlivě přes 200 m2 ze silničních dílců jakýchkoliv rozměrů, s ložem z kameniva nebo živice živicí se spárami zalitými</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</si>
  <si>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</si>
  <si>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"viz P.1.2 BOURÁNÍ KONSTRUKCÍ A ZEMNÍ PRÁCE</t>
  </si>
  <si>
    <t>591,2"m2"</t>
  </si>
  <si>
    <t>8</t>
  </si>
  <si>
    <t>11500110R</t>
  </si>
  <si>
    <t>Převedení vody potrubím DN 400, Jímkování (zřízení a odstranění  jímky s přemístěním materiálu )</t>
  </si>
  <si>
    <t>kpl</t>
  </si>
  <si>
    <t>-945647994</t>
  </si>
  <si>
    <t>P</t>
  </si>
  <si>
    <t>Poznámka k položce:
- Převedení vody potrubím DN do 400, délka 115 m
- Jímkování (zřízení a odstranění  jímky s přemístěním materiálu - délka jedné příčné jímky do 5 m celkem 2ks</t>
  </si>
  <si>
    <t>1"kpl"</t>
  </si>
  <si>
    <t>9</t>
  </si>
  <si>
    <t>119001412</t>
  </si>
  <si>
    <t>Dočasné zajištění potrubí betonového, ŽB nebo kameninového DN do 500</t>
  </si>
  <si>
    <t>m</t>
  </si>
  <si>
    <t>-1447363088</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</si>
  <si>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</si>
  <si>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</si>
  <si>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1"m"    "betonové potrubí</t>
  </si>
  <si>
    <t>11900141R</t>
  </si>
  <si>
    <t>Dočasné zajištění potrubí betonového, ŽB, kameninového, PVC DN do 200</t>
  </si>
  <si>
    <t>-112194476</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</si>
  <si>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PVC světlosti DN do 200</t>
  </si>
  <si>
    <t>3"m"    "potrubí PVC</t>
  </si>
  <si>
    <t>11</t>
  </si>
  <si>
    <t>121101102</t>
  </si>
  <si>
    <t>Sejmutí ornice s přemístěním na vzdálenost do 100 m</t>
  </si>
  <si>
    <t>m3</t>
  </si>
  <si>
    <t>-1681979916</t>
  </si>
  <si>
    <t>Sejmutí ornice nebo lesní půdy s vodorovným přemístěním na hromady v místě upotřebení nebo na dočasné či trvalé skládky se složením, na vzdálenost přes 50 do 100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</si>
  <si>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</si>
  <si>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"viz  P.1.2 BOURÁNÍ KONSTRUKCÍ A ZEMNÍ PRÁCE</t>
  </si>
  <si>
    <t>338,8"m2"*0,2</t>
  </si>
  <si>
    <t>12</t>
  </si>
  <si>
    <t>124203101</t>
  </si>
  <si>
    <t>Vykopávky do 1000 m3 pro koryta vodotečí v hornině tř. 3</t>
  </si>
  <si>
    <t>-931825915</t>
  </si>
  <si>
    <t>Vykopávky pro koryta vodotečí s přehozením výkopku na vzdálenost do 3 m nebo s naložením na dopravní prostředek v hornině tř. 3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</si>
  <si>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</si>
  <si>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589,1"m3"</t>
  </si>
  <si>
    <t>13</t>
  </si>
  <si>
    <t>130001101</t>
  </si>
  <si>
    <t>Příplatek za ztížení vykopávky v blízkosti podzemního vedení</t>
  </si>
  <si>
    <t>-944704813</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</si>
  <si>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</si>
  <si>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</si>
  <si>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8"m3"   "v blízkosti podzemního vedení</t>
  </si>
  <si>
    <t>14</t>
  </si>
  <si>
    <t>16230100R</t>
  </si>
  <si>
    <t xml:space="preserve">Likvidace pařezů a větví na skládku odpovídajícím zákonným způsobem vč. naložení, dopravy a složení, skládkovného, apod. </t>
  </si>
  <si>
    <t>-654763378</t>
  </si>
  <si>
    <t>162301101</t>
  </si>
  <si>
    <t>Vodorovné přemístění do 500 m výkopku/sypaniny z horniny tř. 1 až 4</t>
  </si>
  <si>
    <t>-1020135940</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</si>
  <si>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</si>
  <si>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</si>
  <si>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67,8"m3"      "ornice z mezideponie pro zpětné ohumusování</t>
  </si>
  <si>
    <t>6,6"m3"*2    "zemina z výkopku na mezideponii a zpět pro využití ve zpětném zásypu</t>
  </si>
  <si>
    <t>Součet</t>
  </si>
  <si>
    <t>16</t>
  </si>
  <si>
    <t>16270110R</t>
  </si>
  <si>
    <t>Likvidace přebytku zeminy tř. 1 až 4 na skládku odpovídajícím zákonným způsobem vč. naložení, dopravy a složení, skládkovného, apod.</t>
  </si>
  <si>
    <t>-4163704</t>
  </si>
  <si>
    <t>589,1    "výkop</t>
  </si>
  <si>
    <t>-6,6      "zpětný zásyp</t>
  </si>
  <si>
    <t>17</t>
  </si>
  <si>
    <t>167101101</t>
  </si>
  <si>
    <t>Nakládání výkopku z hornin tř. 1 až 4 do 100 m3</t>
  </si>
  <si>
    <t>-883124753</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</si>
  <si>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</si>
  <si>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</si>
  <si>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"ornice</t>
  </si>
  <si>
    <t>67,8"m3"    "naložení na mezideponii, využití pro ohumusování</t>
  </si>
  <si>
    <t>"zemina pro zásyp</t>
  </si>
  <si>
    <t>6,6   "naložení na mezideponii, využití pro zásyp</t>
  </si>
  <si>
    <t>18</t>
  </si>
  <si>
    <t>174101101</t>
  </si>
  <si>
    <t>Zásyp jam, šachet rýh nebo kolem objektů sypaninou se zhutněním</t>
  </si>
  <si>
    <t>-737823682</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</si>
  <si>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</si>
  <si>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</si>
  <si>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6,6"m3"</t>
  </si>
  <si>
    <t>19</t>
  </si>
  <si>
    <t>181411122</t>
  </si>
  <si>
    <t>Založení lučního trávníku výsevem plochy do 1000 m2 ve svahu do 1:2</t>
  </si>
  <si>
    <t>290548887</t>
  </si>
  <si>
    <t>Založení trávníku na půdě předem připravené plochy do 1000 m2 výsevem včetně utažení lučního na svahu přes 1:5 do 1:2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</si>
  <si>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</si>
  <si>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20</t>
  </si>
  <si>
    <t>M</t>
  </si>
  <si>
    <t>005724800</t>
  </si>
  <si>
    <t>osivo směs jetelotravní</t>
  </si>
  <si>
    <t>kg</t>
  </si>
  <si>
    <t>-1217173444</t>
  </si>
  <si>
    <t>343,6*0,015 'Přepočtené koeficientem množství</t>
  </si>
  <si>
    <t>181951102</t>
  </si>
  <si>
    <t>Úprava pláně v hornině tř. 1 až 4 se zhutněním</t>
  </si>
  <si>
    <t>1409157045</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</si>
  <si>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</si>
  <si>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</si>
  <si>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487,7"m3"</t>
  </si>
  <si>
    <t>22</t>
  </si>
  <si>
    <t>182101101</t>
  </si>
  <si>
    <t>Svahování v zářezech v hornině tř. 1 až 4</t>
  </si>
  <si>
    <t>-1178483308</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</si>
  <si>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</si>
  <si>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</si>
  <si>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771"m2"</t>
  </si>
  <si>
    <t>23</t>
  </si>
  <si>
    <t>182301123</t>
  </si>
  <si>
    <t>Rozprostření ornice pl do 500 m2 ve svahu přes 1:5 tl vrstvy do 200 mm</t>
  </si>
  <si>
    <t>-22315777</t>
  </si>
  <si>
    <t>Rozprostření a urovnání ornice ve svahu sklonu přes 1:5 při souvislé ploše do 500 m2, tl. vrstvy přes 150 do 200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</si>
  <si>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</si>
  <si>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343,6"m2"</t>
  </si>
  <si>
    <t>24</t>
  </si>
  <si>
    <t>R_100</t>
  </si>
  <si>
    <t>nákup ornice vč. nákupu</t>
  </si>
  <si>
    <t>2066449332</t>
  </si>
  <si>
    <t>68,7-67,8</t>
  </si>
  <si>
    <t>25</t>
  </si>
  <si>
    <t>184818232</t>
  </si>
  <si>
    <t>Ochrana kmene průměru přes 300 do 500 mm bedněním výšky do 2 m</t>
  </si>
  <si>
    <t>-1015441615</t>
  </si>
  <si>
    <t>Ochrana kmene bedněním před poškozením stavebním provozem zřízení včetně odstranění výšky bednění do 2 m průměru kmene přes 300 do 500 mm</t>
  </si>
  <si>
    <t>1"ks"    "ochrana stromů dn 400 mm</t>
  </si>
  <si>
    <t>26</t>
  </si>
  <si>
    <t>184R</t>
  </si>
  <si>
    <t xml:space="preserve">Náhradní výsadba - kompletní dodávka a montáž 10 ks stromů a keřů </t>
  </si>
  <si>
    <t>1453855200</t>
  </si>
  <si>
    <t>Výsadba, ochrana, zalití, hnojení odplevelení</t>
  </si>
  <si>
    <t>Svislé a kompletní konstrukce</t>
  </si>
  <si>
    <t>27</t>
  </si>
  <si>
    <t>338171113</t>
  </si>
  <si>
    <t>Osazování sloupků a vzpěr plotových ocelových v 2,00 m se zabetonováním</t>
  </si>
  <si>
    <t>-117834215</t>
  </si>
  <si>
    <t>Osazování sloupků a vzpěr plotových ocelových trubkových nebo profilovaných výšky do 2,00 m se zabetonováním (tř. C 25/30) do 0,08 m3 do připravených jamek</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</si>
  <si>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</si>
  <si>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3"ks"    "stávající sloupky</t>
  </si>
  <si>
    <t>28</t>
  </si>
  <si>
    <t>348101210</t>
  </si>
  <si>
    <t>Osazení vrat a vrátek k oplocení na ocelové sloupky do 2 m2</t>
  </si>
  <si>
    <t>-164812339</t>
  </si>
  <si>
    <t>Montáž vrat a vrátek k oplocení na sloupky ocelové, plochy jednotlivě do 2 m2</t>
  </si>
  <si>
    <t xml:space="preserve">Poznámka k souboru cen:
1. V cenách nejsou započteny náklady na dodávku vrat a vrátek; tyto se oceňují ve specifikaci. </t>
  </si>
  <si>
    <t>1   "dvoukřídlá vrata - osazení pouze 1 křídla</t>
  </si>
  <si>
    <t>29</t>
  </si>
  <si>
    <t>348401130</t>
  </si>
  <si>
    <t>Osazení oplocení ze strojového pletiva s napínacími dráty výšky do 2,0 m do 15° sklonu svahu</t>
  </si>
  <si>
    <t>699603238</t>
  </si>
  <si>
    <t>Osazení oplocení ze strojového pletiva s napínacími dráty do 15 st. sklonu svahu, výšky přes 1,6 do 2,0 m</t>
  </si>
  <si>
    <t xml:space="preserve">Poznámka k souboru cen:
1. V cenách nejsou započteny náklady na dodávku pletiva a drátů, tyto se oceňují ve specifikaci. </t>
  </si>
  <si>
    <t>6*1,8   "využití stávajícího pletiva</t>
  </si>
  <si>
    <t>30</t>
  </si>
  <si>
    <t>326R</t>
  </si>
  <si>
    <t>Betonový výústní objekt s obkladem z LK</t>
  </si>
  <si>
    <t>-1615026063</t>
  </si>
  <si>
    <t xml:space="preserve">Poznámka k položce:
položka zahrnuje:
- beton C25/30: 1,3 m3    R-položku (326R)
- bednění:  5,2 m2
- obklad z LK250 na MC25 (tl. 0,15m) s vyspárováním
- kari síť 8/150: 3 m2 (0,0162 t)
- čerpání 2 dny
</t>
  </si>
  <si>
    <t>Vodorovné konstrukce</t>
  </si>
  <si>
    <t>31</t>
  </si>
  <si>
    <t>457572114</t>
  </si>
  <si>
    <t>Filtrační vrstvy ze štěrkopísku se zhutněním frakce od 0 až 45 do 0 až 63 mm</t>
  </si>
  <si>
    <t>-562573482</t>
  </si>
  <si>
    <t>Filtrační vrstvy jakékoliv tloušťky a sklonu ze štěrkopísků se zhutněním do 10 pojezdů/m3, frakce od 0-45 do 0-63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</si>
  <si>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</si>
  <si>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 viz P.1.3 ZÁHOZY A ROVNANINY</t>
  </si>
  <si>
    <t>105,1      "rovina</t>
  </si>
  <si>
    <t>115,0      "svah</t>
  </si>
  <si>
    <t>32</t>
  </si>
  <si>
    <t>457971112</t>
  </si>
  <si>
    <t>Zřízení vrstvy z geotextilie o sklonu do 10° š přes 3 do 7,5 m</t>
  </si>
  <si>
    <t>1391749904</t>
  </si>
  <si>
    <t>Zřízení vrstvy z geotextilie s přesahem bez připevnění k podkladu, s potřebným dočasným zatěžováním včetně zakotvení okraje o sklonu do 10 st., šířky geotextilie přes 3 do 7,5 m</t>
  </si>
  <si>
    <t xml:space="preserve">Poznámka k souboru cen: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</si>
  <si>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"viz P.1.3 ZÁHOZY A ROVNANINY</t>
  </si>
  <si>
    <t>544"m2"</t>
  </si>
  <si>
    <t>33</t>
  </si>
  <si>
    <t>457971122</t>
  </si>
  <si>
    <t>Zřízení vrstvy z geotextilie o sklonu přes 10° do 35° š přes 3 do 7,5 m</t>
  </si>
  <si>
    <t>-1458512481</t>
  </si>
  <si>
    <t>Zřízení vrstvy z geotextilie s přesahem bez připevnění k podkladu, s potřebným dočasným zatěžováním včetně zakotvení okraje o sklonu přes 10 st. do 35 st., šířky geotextilie přes 3 do 7,5 m</t>
  </si>
  <si>
    <t>605,1"m2"</t>
  </si>
  <si>
    <t>34</t>
  </si>
  <si>
    <t>69311149R</t>
  </si>
  <si>
    <t xml:space="preserve">textilie GEOFILTEX 63 63/50 500 g/m2 </t>
  </si>
  <si>
    <t>2134185172</t>
  </si>
  <si>
    <t>Geotextilie geotextilie netkané GEOFILTEX 63 (polypropylenová vlákna) se základní ÚV stabilizací šíře do 8,8 m 63/ 50  500 g/m2</t>
  </si>
  <si>
    <t>(544+594,3)*1,1</t>
  </si>
  <si>
    <t>35</t>
  </si>
  <si>
    <t>462512270</t>
  </si>
  <si>
    <t>Zához z lomového kamene s proštěrkováním z terénu hmotnost do 200 kg</t>
  </si>
  <si>
    <t>841541827</t>
  </si>
  <si>
    <t>Zához z lomového kamene neupraveného záhozového s proštěrkováním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</si>
  <si>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</si>
  <si>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"viz  P.1.3 ZÁHOZY A ROVNANINY</t>
  </si>
  <si>
    <t>36</t>
  </si>
  <si>
    <t>462512370</t>
  </si>
  <si>
    <t>Zához z lomového kamene s proštěrkováním z terénu hmotnost nad 200 do 500 kg</t>
  </si>
  <si>
    <t>1101859357</t>
  </si>
  <si>
    <t>Zához z lomového kamene neupraveného záhozového s proštěrkováním z terénu, hmotnosti jednotlivých kamenů přes 200 do 500 kg</t>
  </si>
  <si>
    <t>37</t>
  </si>
  <si>
    <t>462519002</t>
  </si>
  <si>
    <t>Příplatek za urovnání ploch záhozu z lomového kamene hmotnost do 200 kg</t>
  </si>
  <si>
    <t>751409323</t>
  </si>
  <si>
    <t>Zához z lomového kamene neupraveného záhozového Příplatek k cenám za urovnání viditelných ploch záhozu z kamene, hmotnosti jednotlivých kamenů do 200 kg</t>
  </si>
  <si>
    <t>38</t>
  </si>
  <si>
    <t>462519003</t>
  </si>
  <si>
    <t>Příplatek za urovnání ploch záhozu z lomového kamene hmotnost nad 200 do 500 kg</t>
  </si>
  <si>
    <t>-1127573804</t>
  </si>
  <si>
    <t>Zához z lomového kamene neupraveného záhozového Příplatek k cenám za urovnání viditelných ploch záhozu z kamene, hmotnosti jednotlivých kamenů přes 200 do 500 kg</t>
  </si>
  <si>
    <t>39</t>
  </si>
  <si>
    <t>463212111</t>
  </si>
  <si>
    <t>Rovnanina z lomového kamene upraveného s vyklínováním spár úlomky kamene</t>
  </si>
  <si>
    <t>450390766</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</si>
  <si>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</si>
  <si>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</si>
  <si>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34.2      "balvanitá úprava dna Ds=0.5 m a Ds=0,6 m, nový kámen</t>
  </si>
  <si>
    <t>94.5    "balvanitá úprava dna Ds=0,7 m a Ds=0,8 m, nový kámen</t>
  </si>
  <si>
    <t>40</t>
  </si>
  <si>
    <t>46321200R</t>
  </si>
  <si>
    <t>-1453559475</t>
  </si>
  <si>
    <t>76,1"m3"    "Ds=1.0 m</t>
  </si>
  <si>
    <t>Komunikace pozemní</t>
  </si>
  <si>
    <t>41</t>
  </si>
  <si>
    <t>57712311R</t>
  </si>
  <si>
    <t>Obnova asfaltové komunikace pro pěší š. 1 m a délky 3 m</t>
  </si>
  <si>
    <t>-1551191768</t>
  </si>
  <si>
    <t>1*3</t>
  </si>
  <si>
    <t>Trubní vedení</t>
  </si>
  <si>
    <t>42</t>
  </si>
  <si>
    <t>810391111</t>
  </si>
  <si>
    <t>Přeseknutí betonové trouby DN nad 250 do 400 mm</t>
  </si>
  <si>
    <t>-1944020024</t>
  </si>
  <si>
    <t>Přeseknutí betonové trouby v rovině kolmé nebo skloněné k ose trouby, se začištěním DN přes 250 do 400 mm</t>
  </si>
  <si>
    <t xml:space="preserve">Poznámka k souboru cen:
1. Množství se stanoví v ks jednotlivých přeseknutí. </t>
  </si>
  <si>
    <t>43</t>
  </si>
  <si>
    <t>89481000R</t>
  </si>
  <si>
    <t>Uříznutí PVC trouby DN do 250 mm</t>
  </si>
  <si>
    <t>-1746945688</t>
  </si>
  <si>
    <t>44</t>
  </si>
  <si>
    <t>899623151</t>
  </si>
  <si>
    <t>Obetonování potrubí nebo zdiva stok betonem prostým tř. C 16/20 otevřený výkop</t>
  </si>
  <si>
    <t>1710296262</t>
  </si>
  <si>
    <t>Obetonování potrubí nebo zdiva stok betonem prostým v otevřeném výkopu, beton tř. C 16/20</t>
  </si>
  <si>
    <t xml:space="preserve">Poznámka k souboru cen:
1. Obetonování zdiva stok ve štole se oceňuje cenami souboru cen 359 31-02 Výplň za rubem cihelného zdiva stok části A 03 tohoto katalogu. </t>
  </si>
  <si>
    <t>1,2   "obetonování stáv. potrubí v tl. 0.25 m a délce 0.8 m: 6ks"</t>
  </si>
  <si>
    <t>Ostatní konstrukce a práce, bourání</t>
  </si>
  <si>
    <t>45</t>
  </si>
  <si>
    <t>931994141R1</t>
  </si>
  <si>
    <t>Těsnění pracovní spáry potrubí bobtnajícím těsnícím tmelem 20 mm (ref.v. SIKA SWELL S2)</t>
  </si>
  <si>
    <t>1205603887</t>
  </si>
  <si>
    <t>46</t>
  </si>
  <si>
    <t>931994141R2</t>
  </si>
  <si>
    <t>Těsnění pracovní spáry potrubí trvale plastickým PU tmelem</t>
  </si>
  <si>
    <t>556490622</t>
  </si>
  <si>
    <t>Těsnění pracovní spáry potrubí trvale plastickým PU tmelem mrazuvzdorným s aktivačním nátěrem (ref.v. SIKAFLEX PRO 2HP; nátěr Sika Primer)</t>
  </si>
  <si>
    <t>47</t>
  </si>
  <si>
    <t>942R</t>
  </si>
  <si>
    <t xml:space="preserve">Provizorní podepření stáv. IS (OC 60 + 150 +150) - lešením do dna koryta </t>
  </si>
  <si>
    <t>-1932441198</t>
  </si>
  <si>
    <t>48</t>
  </si>
  <si>
    <t>966071711</t>
  </si>
  <si>
    <t>Bourání sloupků a vzpěr plotových ocelových do 2,5 m zabetonovaných</t>
  </si>
  <si>
    <t>1296575963</t>
  </si>
  <si>
    <t>Bourání plotových sloupků a vzpěr ocelových trubkových nebo profilovaných výšky do 2,50 m zabetonovaných</t>
  </si>
  <si>
    <t>3   "k zpětnému použití</t>
  </si>
  <si>
    <t>49</t>
  </si>
  <si>
    <t>966071822</t>
  </si>
  <si>
    <t>Rozebrání drátěného pletiva se čtvercovými oky výšky do 2,0 m</t>
  </si>
  <si>
    <t>-1709828666</t>
  </si>
  <si>
    <t>Rozebrání oplocení z pletiva drátěného se čtvercovými oky, výšky přes 1,6 do 2,0 m</t>
  </si>
  <si>
    <t xml:space="preserve">Poznámka k souboru cen:
1. V cenách nejsou započteny náklady na demontáž sloupků. </t>
  </si>
  <si>
    <t>6*1,8   "k zpětnému použití</t>
  </si>
  <si>
    <t>50</t>
  </si>
  <si>
    <t>966073810</t>
  </si>
  <si>
    <t>Rozebrání vrat a vrátek k oplocení plochy do 2 m2</t>
  </si>
  <si>
    <t>1217933075</t>
  </si>
  <si>
    <t>Rozebrání vrat a vrátek k oplocení plochy jednotlivě do 2 m2</t>
  </si>
  <si>
    <t>1   "dvoukřídlá vrata - rozebrání  pouze 1 křídla</t>
  </si>
  <si>
    <t>997</t>
  </si>
  <si>
    <t>Přesun sutě</t>
  </si>
  <si>
    <t>51</t>
  </si>
  <si>
    <t>99722156R</t>
  </si>
  <si>
    <t xml:space="preserve">Likvidace suti z kusových materiálů na skládku odpovídajícím zákonným způsobem vč. naložení, dopravy a složení, skládkovného, apod. </t>
  </si>
  <si>
    <t>t</t>
  </si>
  <si>
    <t>-1622089431</t>
  </si>
  <si>
    <t>"viz. P.1.2 BOURÁNÍ KONSTRUKCÍ A ZEMNÍ PRÁCE</t>
  </si>
  <si>
    <t>241,21"t"    "panely</t>
  </si>
  <si>
    <t>0,18"t"        "beton patek sloupků</t>
  </si>
  <si>
    <t>998</t>
  </si>
  <si>
    <t>Přesun hmot</t>
  </si>
  <si>
    <t>52</t>
  </si>
  <si>
    <t>998332011</t>
  </si>
  <si>
    <t>Přesun hmot pro úpravy vodních toků a kanály</t>
  </si>
  <si>
    <t>1854197632</t>
  </si>
  <si>
    <t>Přesun hmot pro úpravy vodních toků a kanály, hráze rybníků apod. dopravní vzdálenost do 500 m</t>
  </si>
  <si>
    <t xml:space="preserve">Poznámka k souboru cen:
1. Ceny jsou určeny pro jakoukoliv konstrukčně-materiálovou charakteristiku. </t>
  </si>
  <si>
    <t>OST</t>
  </si>
  <si>
    <t>Ostatní</t>
  </si>
  <si>
    <t>53</t>
  </si>
  <si>
    <t>SO-02 - Úsek č.2 - km 1,395-1,441</t>
  </si>
  <si>
    <t>Výpočet výkazu výměr - viz. tab. P.2 VÝKAZ VÝMĚR SO 02</t>
  </si>
  <si>
    <t xml:space="preserve">    2 - Zakládání</t>
  </si>
  <si>
    <t>PSV - Práce a dodávky PSV</t>
  </si>
  <si>
    <t xml:space="preserve">    711 - Izolace proti vodě, vlhkosti a plynům</t>
  </si>
  <si>
    <t xml:space="preserve">    767 - Konstrukce zámečnické</t>
  </si>
  <si>
    <t>M - Práce a dodávky M</t>
  </si>
  <si>
    <t xml:space="preserve">    23-M - Montáže potrubí</t>
  </si>
  <si>
    <t>-1228220790</t>
  </si>
  <si>
    <t>"viz P.2.1 Kácení stromů</t>
  </si>
  <si>
    <t xml:space="preserve">20"m2"  </t>
  </si>
  <si>
    <t>947760907</t>
  </si>
  <si>
    <t>-311837084</t>
  </si>
  <si>
    <t>4"ks"</t>
  </si>
  <si>
    <t>112101102</t>
  </si>
  <si>
    <t>Kácení stromů listnatých D kmene do 500 mm</t>
  </si>
  <si>
    <t>-624167954</t>
  </si>
  <si>
    <t>Kácení stromů s odřezáním kmene a s odvětvením listnatých, průměru kmene přes 300 do 500 mm</t>
  </si>
  <si>
    <t>5"ks"</t>
  </si>
  <si>
    <t>684611201</t>
  </si>
  <si>
    <t>112201102</t>
  </si>
  <si>
    <t>Odstranění pařezů D do 500 mm</t>
  </si>
  <si>
    <t>-248319566</t>
  </si>
  <si>
    <t>Odstranění pařezů s jejich vykopáním, vytrháním nebo odstřelením, s přesekáním kořenů průměru přes 300 do 500 mm</t>
  </si>
  <si>
    <t>113107145</t>
  </si>
  <si>
    <t>Odstranění podkladu pl do 50 m2 živičných tl 250 mm</t>
  </si>
  <si>
    <t>1789430604</t>
  </si>
  <si>
    <t>Odstranění podkladů nebo krytů s přemístěním hmot na skládku na vzdálenost do 3 m nebo s naložením na dopravní prostředek v ploše jednotlivě do 50 m2 živičných, o tl. vrstvy přes 200 do 250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</si>
  <si>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</si>
  <si>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"viz P.2.2 BOURÁNÍ KONSTRUKCÍ A ZEMNÍ PRÁCE</t>
  </si>
  <si>
    <t>36,6"m2"</t>
  </si>
  <si>
    <t>-1940345123</t>
  </si>
  <si>
    <t>Poznámka k položce:
- Převedení vody potrubím DN do 400, délka 70 m
- Jímkování (zřízení a odstranění  jímky s přemístěním materiálu - délka jedné příčné jímky do 5 m celkem 2ks</t>
  </si>
  <si>
    <t>115101201</t>
  </si>
  <si>
    <t>Čerpání vody na dopravní výšku do 10 m průměrný přítok do 500 l/min</t>
  </si>
  <si>
    <t>hod</t>
  </si>
  <si>
    <t>-566131469</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</si>
  <si>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</si>
  <si>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</si>
  <si>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1440</t>
  </si>
  <si>
    <t>-1220715381</t>
  </si>
  <si>
    <t>"viz  P.2.2 BOURÁNÍ KONSTRUKCÍ A ZEMNÍ PRÁCE</t>
  </si>
  <si>
    <t>38,4"m2"*0,2</t>
  </si>
  <si>
    <t>-1478314926</t>
  </si>
  <si>
    <t xml:space="preserve">369,9-32 </t>
  </si>
  <si>
    <t>-1234483884</t>
  </si>
  <si>
    <t>4,8"m3"   "v blízkosti podzemního vedení</t>
  </si>
  <si>
    <t>131201202</t>
  </si>
  <si>
    <t>Hloubení jam zapažených v hornině tř. 3 objemu do 1000 m3</t>
  </si>
  <si>
    <t>-389537900</t>
  </si>
  <si>
    <t>Hloubení zapažených jam a zářezů s urovnáním dna do předepsaného profilu a spádu v hornině tř. 3 přes 100 do 1 000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</si>
  <si>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</si>
  <si>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32"m3"</t>
  </si>
  <si>
    <t>151101201</t>
  </si>
  <si>
    <t>Zřízení příložného pažení stěn výkopu hl do 4 m</t>
  </si>
  <si>
    <t>-1599845058</t>
  </si>
  <si>
    <t>Zřízení pažení stěn výkopu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</si>
  <si>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</si>
  <si>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175"m2"</t>
  </si>
  <si>
    <t>151101211</t>
  </si>
  <si>
    <t>Odstranění příložného pažení stěn hl do 4 m</t>
  </si>
  <si>
    <t>-541145755</t>
  </si>
  <si>
    <t>Odstranění pažení stěn výkopu s uložením pažin na vzdálenost do 3 m od okraje výkopu příložné, hloubky do 4 m</t>
  </si>
  <si>
    <t>151101401</t>
  </si>
  <si>
    <t>Zřízení vzepření stěn při pažení příložném hl do 4 m</t>
  </si>
  <si>
    <t>-739701761</t>
  </si>
  <si>
    <t>Zřízení vzepření zapažených stěn výkopů s potřebným přepažováním při roubení příložném, hloubky do 4 m</t>
  </si>
  <si>
    <t xml:space="preserve">Poznámka k souboru cen:
1. Ceny nelze použít pro kotvení zapažených stěn zvenku; toto kotvení se oceňuje příslušnými cenami katalogu 800-2 Zvláštní zakládání objektů. </t>
  </si>
  <si>
    <t>151101411</t>
  </si>
  <si>
    <t>Odstranění vzepření stěn při pažení příložném hl do 4 m</t>
  </si>
  <si>
    <t>-363340765</t>
  </si>
  <si>
    <t>Odstranění vzepření stěn výkopů s uložením materiálu na vzdálenost do 3 m od kraje výkopu při roubení příložném, hloubky do 4 m</t>
  </si>
  <si>
    <t>-1051237780</t>
  </si>
  <si>
    <t>900879600</t>
  </si>
  <si>
    <t>7,7"m3"      "ornice z mezideponie pro zpětné ohumusování</t>
  </si>
  <si>
    <t>106,4"m3"*2    "zemina z výkopku na mezideponii a zpět pro využití ve zpětném zásypu</t>
  </si>
  <si>
    <t>829853986</t>
  </si>
  <si>
    <t>369,9      "výkop</t>
  </si>
  <si>
    <t>-106,4     "zpětný zásyp</t>
  </si>
  <si>
    <t>167101102</t>
  </si>
  <si>
    <t>Nakládání výkopku z hornin tř. 1 až 4 přes 100 m3</t>
  </si>
  <si>
    <t>1015419965</t>
  </si>
  <si>
    <t>Nakládání, skládání a překládání neulehlého výkopku nebo sypaniny nakládání, množství přes 100 m3, z hornin tř. 1 až 4</t>
  </si>
  <si>
    <t>7,7"m3"    "naložení na mezideponii, využití pro ohumusování</t>
  </si>
  <si>
    <t>106,4   "naložení na mezideponii, využití pro zásyp</t>
  </si>
  <si>
    <t>-1506759344</t>
  </si>
  <si>
    <t>106,4"m3"</t>
  </si>
  <si>
    <t>175151101</t>
  </si>
  <si>
    <t>Obsypání potrubí strojně sypaninou bez prohození, uloženou do 3 m</t>
  </si>
  <si>
    <t>-708513031</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</si>
  <si>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</si>
  <si>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</si>
  <si>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583373030</t>
  </si>
  <si>
    <t>štěrkopísek frakce 0-8</t>
  </si>
  <si>
    <t>445017946</t>
  </si>
  <si>
    <t>0,6"m3"*1,8"t/m3"</t>
  </si>
  <si>
    <t>-1713839901</t>
  </si>
  <si>
    <t>23496231</t>
  </si>
  <si>
    <t>45,8*0,015 'Přepočtené koeficientem množství</t>
  </si>
  <si>
    <t>450680342</t>
  </si>
  <si>
    <t xml:space="preserve">191,6"m3"   </t>
  </si>
  <si>
    <t>143,0"m3"   "zhutnění základové spáry</t>
  </si>
  <si>
    <t>1973104482</t>
  </si>
  <si>
    <t>17,1"m2"</t>
  </si>
  <si>
    <t>-1289750983</t>
  </si>
  <si>
    <t>45,8"m2"</t>
  </si>
  <si>
    <t>-725765263</t>
  </si>
  <si>
    <t>9,2-7,7</t>
  </si>
  <si>
    <t>Zakládání</t>
  </si>
  <si>
    <t>212_R1</t>
  </si>
  <si>
    <t>Drenážní potrubí - HD-PE DN100 perforované</t>
  </si>
  <si>
    <t>-894576114</t>
  </si>
  <si>
    <t>25"ks"*0,4"m"</t>
  </si>
  <si>
    <t>212_R2</t>
  </si>
  <si>
    <t>Drenážní potrubí - HD-PE DN100 plné</t>
  </si>
  <si>
    <t>-583369963</t>
  </si>
  <si>
    <t>25"ks"*0,8"m" + 2* 1,5 "m (odvodnění komunikace)"</t>
  </si>
  <si>
    <t>274315224</t>
  </si>
  <si>
    <t>Základové pasy z betonu prostého C 16/20</t>
  </si>
  <si>
    <t>296562688</t>
  </si>
  <si>
    <t>Základové konstrukce z betonu pasy prostého bez zvýšených nároků na prostředí tř. C 16/20</t>
  </si>
  <si>
    <t xml:space="preserve">Poznámka k souboru cen: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</si>
  <si>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20,6     "viz P.2.4 BETONOVÉ KONSTRUKCE</t>
  </si>
  <si>
    <t>31691111R</t>
  </si>
  <si>
    <t>Osazení betonových krycích desek tl 200 mm do betonu s vyspárováním</t>
  </si>
  <si>
    <t>-558763700</t>
  </si>
  <si>
    <t>59224000R</t>
  </si>
  <si>
    <t xml:space="preserve">betonový parapet (staveništní prefabrikát) - 1.0 x 0.7 x 0.2 (330 kg/ks) </t>
  </si>
  <si>
    <t>-1675972735</t>
  </si>
  <si>
    <t>32132111R</t>
  </si>
  <si>
    <t>Konstrukce nábřežních zdí ze ŽB mrazuvzdorného tř. C 25/30 XA1, XC3, XF3, provzdušnění 3%, vodostavebný beton, včetně ošetření pracovních spár otryskáním vodou a vysušení vzduchem</t>
  </si>
  <si>
    <t>-2044299812</t>
  </si>
  <si>
    <t>"viz P.2.4 BETONOVÉ KONSTRUKCE</t>
  </si>
  <si>
    <t>99,6"m3"</t>
  </si>
  <si>
    <t>321366111</t>
  </si>
  <si>
    <t>Výztuž železobetonových konstrukcí vodních staveb z oceli 10 505 D do 12 mm</t>
  </si>
  <si>
    <t>-2026332835</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</si>
  <si>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</si>
  <si>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</si>
  <si>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321366112</t>
  </si>
  <si>
    <t>Výztuž železobetonových konstrukcí vodních staveb z oceli 10 505 D do 32 mm</t>
  </si>
  <si>
    <t>-1813829381</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</si>
  <si>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</si>
  <si>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321368211</t>
  </si>
  <si>
    <t>Výztuž železobetonových konstrukcí vodních staveb ze svařovaných sítí</t>
  </si>
  <si>
    <t>2047344679</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</si>
  <si>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</si>
  <si>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 xml:space="preserve">2,364"t"    " svařovaná síť Kari 8/150 </t>
  </si>
  <si>
    <t>321213345</t>
  </si>
  <si>
    <t>Zdivo nadzákladové z lomového kamene vodních staveb obkladní s vyspárováním</t>
  </si>
  <si>
    <t>-1168260609</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</si>
  <si>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</si>
  <si>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</si>
  <si>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110,8"m2"*0,4    "Kam. obklad žb konstrukce - lomový kámen h=250mm, MC tl. 150 mm</t>
  </si>
  <si>
    <t>326351111</t>
  </si>
  <si>
    <t>Bednění ploch rovinných konstrukce tl do 1 m vč. odstranění</t>
  </si>
  <si>
    <t>-960501658</t>
  </si>
  <si>
    <t>Bednění betonových konstrukcí ploch rovinných konstrukce tl. do 1 m</t>
  </si>
  <si>
    <t xml:space="preserve">Poznámka k souboru cen:
1. Ceny jsou určeny pouze pro bednění líců a dilatačních spár konstrukcí pro které jsou určeny ceny souboru cen 326 31- . . Zdivo nadzákladové z betonu. 2. V cenách jsou započteny i náklady na bednění otvorů, kapes, rýh, drážek, výklenků, prostupů, jiných dutin a výstupků apod. objemu jednotlivě do 0,10 m3. Bednění dutin a výstupků objemu jednotlivě přes 0,10 do 1,00 m3 se oceňuje cenami části A 01 katalogu 832-1 Hráze a úprava na tocích. 3. V cenách jsou započteny i náklady na odstranění bednění. 4. V cenách nejsou započteny náklady na podpěrnou konstrukci bednění ploch vodorovných nebo skloněných; podpěrná konstrukce se oceňuje cenami katalogu 800-3 Lešení. 5. Měřící jednotkou je m2 rozvinuté plochy bednění. </t>
  </si>
  <si>
    <t>281,3"m2"</t>
  </si>
  <si>
    <t>457561111</t>
  </si>
  <si>
    <t>Filtrační vrstvy z kameniva drobného drceného bez zhutnění frakce 2 až 4 mm</t>
  </si>
  <si>
    <t>-210518262</t>
  </si>
  <si>
    <t>Filtrační vrstvy jakékoliv tloušťky a sklonu z drobného drceného kameniva bez zhutnění, frakce 2-4 mm</t>
  </si>
  <si>
    <t>"obsyp a filtrační vrstva drenážního potrubí</t>
  </si>
  <si>
    <t>0,1"m3"*25"ks"</t>
  </si>
  <si>
    <t>457571114</t>
  </si>
  <si>
    <t>Filtrační vrstvy ze štěrkopísku bez zhutnění frakce od 0 až 45 do 0 až 63 mm</t>
  </si>
  <si>
    <t>465973440</t>
  </si>
  <si>
    <t>Filtrační vrstvy jakékoliv tloušťky a sklonu ze štěrkopísků bez zhutnění, frakce od 0-45 do 0-63 mm</t>
  </si>
  <si>
    <t>0,4"m3"*25"ks"</t>
  </si>
  <si>
    <t>323010545</t>
  </si>
  <si>
    <t>" viz P.2.3 ZÁHOZY A ROVNANINY</t>
  </si>
  <si>
    <t>31,4       "rovina</t>
  </si>
  <si>
    <t>3,2        "svah</t>
  </si>
  <si>
    <t>-540278575</t>
  </si>
  <si>
    <t>"viz P.2.3 ZÁHOZY A ROVNANINY</t>
  </si>
  <si>
    <t>13,7"m2"</t>
  </si>
  <si>
    <t>1254979279</t>
  </si>
  <si>
    <t>21,2"m2"</t>
  </si>
  <si>
    <t>847389989</t>
  </si>
  <si>
    <t>(13,7+21,2)*1,1</t>
  </si>
  <si>
    <t>-87635848</t>
  </si>
  <si>
    <t>"viz  P.2.3 ZÁHOZY A ROVNANINY</t>
  </si>
  <si>
    <t>1,7"m3"   "kamenná úprava dna Ds=0.25 m</t>
  </si>
  <si>
    <t>1046209564</t>
  </si>
  <si>
    <t>-2012358579</t>
  </si>
  <si>
    <t>12,3"m3"    "Ds=1.0 m</t>
  </si>
  <si>
    <t>1805914468</t>
  </si>
  <si>
    <t>39,1     "balvanitá úprava dna Ds=0,3÷0.6 m, nový kámen</t>
  </si>
  <si>
    <t>46551232R</t>
  </si>
  <si>
    <t xml:space="preserve">Uložení  kamenů do betonu na zákl. desce zdi </t>
  </si>
  <si>
    <t>-810898404</t>
  </si>
  <si>
    <t>Poznámka k položce:
Dlažba do betonu tl. 0,15 m z balvanů (Ds=0,4m) - celkové množství 8,7 m3 (z toho balvany: 5,6 m3 a beton: 3,1 m3)</t>
  </si>
  <si>
    <t>8,7"m3"   "balvanitá úprava dna Ds=0,4 m, nový kámen</t>
  </si>
  <si>
    <t>564251111</t>
  </si>
  <si>
    <t>Podklad nebo podsyp ze štěrkopísku ŠP tl 150 mm</t>
  </si>
  <si>
    <t>1436953624</t>
  </si>
  <si>
    <t>Podklad nebo podsyp ze štěrkopísku ŠP s rozprostřením, vlhčením a zhutněním, po zhutnění tl. 150 mm</t>
  </si>
  <si>
    <t>54</t>
  </si>
  <si>
    <t>565135111</t>
  </si>
  <si>
    <t>Asfaltový beton vrstva podkladní ACP 16 (obalované kamenivo OKS) tl 50 mm š do 3 m</t>
  </si>
  <si>
    <t>1216296463</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</si>
  <si>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</si>
  <si>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</si>
  <si>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55</t>
  </si>
  <si>
    <t>57714421R</t>
  </si>
  <si>
    <t xml:space="preserve">Asfaltový beton vrstva obrusná ACO 11 (ABS) tř. III tl 50 mm š do 3 m </t>
  </si>
  <si>
    <t>-552247329</t>
  </si>
  <si>
    <t>56</t>
  </si>
  <si>
    <t>877265261</t>
  </si>
  <si>
    <t>Montáž dvorní vpusti z tvrdého PVC-systém KG DN 100</t>
  </si>
  <si>
    <t>-2045959089</t>
  </si>
  <si>
    <t>Montáž tvarovek na kanalizačním potrubí z trub z plastu z tvrdého PVC [systém KG] nebo z polypropylenu [systém KG 2000] v otevřeném výkopu dvorních vpusťí DN 100</t>
  </si>
  <si>
    <t xml:space="preserve">Poznámka k souboru cen:
1. V cenách nejsou započteny náklady na dodání tvarovek. Tvarovky se oceňují ve ve specifikaci. </t>
  </si>
  <si>
    <t>57</t>
  </si>
  <si>
    <t>562R</t>
  </si>
  <si>
    <t xml:space="preserve">dvorní vpust CR15 s lit. roštem 225x225 mm (zátěžová tř. B125) </t>
  </si>
  <si>
    <t>1853479116</t>
  </si>
  <si>
    <t>Materiál stavební instalační z plastů vtoky, vpusti, hlavice HL dvorní vpusť se zápach.klapkou a lapačem písku s litinovou mřížkou HL606/1  DN 110</t>
  </si>
  <si>
    <t>Poznámka k položce:
Velkokapacitní vtok PERFEKT se svislým odtokem DN110 nebo DN160 se suchou klapkou proti pronikání zápachu, s plastovým rámem 240x240mm a litinovou mříží, odkalovacím košem Třída zatížení L15 (1500 kg)</t>
  </si>
  <si>
    <t>58</t>
  </si>
  <si>
    <t>91912R</t>
  </si>
  <si>
    <t>Asfaltová zálivka - napojení  odvodňovacího žlabu na asf. komunikaci</t>
  </si>
  <si>
    <t>2146362678</t>
  </si>
  <si>
    <t>28,5 "m "</t>
  </si>
  <si>
    <t>59</t>
  </si>
  <si>
    <t>919735115</t>
  </si>
  <si>
    <t>Řezání stávajícího živičného krytu hl do 250 mm</t>
  </si>
  <si>
    <t>-913995748</t>
  </si>
  <si>
    <t>Řezání stávajícího živičného krytu nebo podkladu hloubky přes 200 do 250 mm</t>
  </si>
  <si>
    <t xml:space="preserve">Poznámka k souboru cen:
1. V cenách jsou započteny i náklady na spotřebu vody. </t>
  </si>
  <si>
    <t>60</t>
  </si>
  <si>
    <t>931626111</t>
  </si>
  <si>
    <t>Úprava dilatační spáry asfaltovým nátěrem jednonásobným</t>
  </si>
  <si>
    <t>2051764792</t>
  </si>
  <si>
    <t>Úprava dilatační spáry konstrukcí z prostého nebo železového betonu asfaltová úprava jednonásobným nátěrem</t>
  </si>
  <si>
    <t xml:space="preserve">Poznámka k souboru cen:
1. Ceny jsou určeny: a) pro spáry vodorovné, svislé i šikmé, jakéhokoliv tvaru, b) pro těsnění ploch pod dotlačným klínem z prostého nebo železového betonu. 2. V cenách jsou započteny i náklady na: a) očištění ploch spár před úpravou, b) očištění okolí spáry po úpravě. 3. Množství měrných jednotek a) plocha se stanoví v m2 rozvinuté plochy upravované spáry, b) hmotnost se stanoví v kg zálivky a plechu, c) délka se stanoví v m upravované spáry. </t>
  </si>
  <si>
    <t>61</t>
  </si>
  <si>
    <t>93199411R</t>
  </si>
  <si>
    <t>Těsnění pracovní spáry betonové konstrukce těsnícím plechem</t>
  </si>
  <si>
    <t>-615985877</t>
  </si>
  <si>
    <t>Těsnění spáry betonové konstrukce pásy, profily, tmely pásem „waterstop“ vnitřním, spáry pracovní</t>
  </si>
  <si>
    <t xml:space="preserve">Poznámka k souboru cen:
1. V cenách těsnění spár pásy „waterstop“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„waterstop“, vložení extrudovaného polystyrenu v 1/3 plochy tloušťky betonové stěny. 6. V cenách nejsou započteny náklady na: a) bednění pracovních a dilatačních čel, bednění podpěr „waterstop“ svisle uložených, tyto se oceňují cenou 327 35-3112, b) bednění podpěr „waterstop“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</si>
  <si>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55"m"   "těsnící plech 100 mm s integrovanou pryžovou vrstvou"</t>
  </si>
  <si>
    <t>62</t>
  </si>
  <si>
    <t>93199415R</t>
  </si>
  <si>
    <t>Těsnění dilatační spáry vnitřním profilovaným pásem PVC š. 0,2 m, (ref.v. Sika-O-20)</t>
  </si>
  <si>
    <t>1212921158</t>
  </si>
  <si>
    <t>63</t>
  </si>
  <si>
    <t>93199413R</t>
  </si>
  <si>
    <t>Těsnění dilatační spáry kamenné konstrukce trvale plastickým tmelem</t>
  </si>
  <si>
    <t>-837293508</t>
  </si>
  <si>
    <t>17,5"m"    "dilatační spáry</t>
  </si>
  <si>
    <t>55 "m"       "spáry mezi bet. parapety</t>
  </si>
  <si>
    <t>53 "m"       "odvodňovací žlab</t>
  </si>
  <si>
    <t>64</t>
  </si>
  <si>
    <t>-1496605347</t>
  </si>
  <si>
    <t>65</t>
  </si>
  <si>
    <t>152548590</t>
  </si>
  <si>
    <t>66</t>
  </si>
  <si>
    <t>935112111</t>
  </si>
  <si>
    <t>Osazení příkopového žlabu do betonu tl 100 mm z betonových tvárnic š 500 mm</t>
  </si>
  <si>
    <t>-2080748265</t>
  </si>
  <si>
    <t>Osazení betonového příkopového žlabu s vyplněním a zatřením spár cementovou maltou s ložem tl. 100 mm z betonu prostého tř. C 12/15 z betonových příkopových tvárnic šířky do 500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</si>
  <si>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</si>
  <si>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67</t>
  </si>
  <si>
    <t>592277310</t>
  </si>
  <si>
    <t>žlabovka betonová TBZ 30/20/80 30x20x8 cm</t>
  </si>
  <si>
    <t>-1820551711</t>
  </si>
  <si>
    <t>žlabovka betonová 30x20x8 cm</t>
  </si>
  <si>
    <t>68</t>
  </si>
  <si>
    <t>94111R</t>
  </si>
  <si>
    <t>Lešení při provádění obkladu zdí, montáž a demontáž</t>
  </si>
  <si>
    <t>1722617337</t>
  </si>
  <si>
    <t>1"kpl"     "Lešení při provádění obkladu zdí, montáž a demontáž, 110,8 m2</t>
  </si>
  <si>
    <t>69</t>
  </si>
  <si>
    <t>99722155R</t>
  </si>
  <si>
    <t xml:space="preserve">Likvidace suti živice na skládku odpovídajícím zákonným způsobem vč. naložení, dopravy a složení, skládkovného, apod. </t>
  </si>
  <si>
    <t>1616283716</t>
  </si>
  <si>
    <t>21,3"t"    "živičný povrch</t>
  </si>
  <si>
    <t>70</t>
  </si>
  <si>
    <t>-1656361552</t>
  </si>
  <si>
    <t>PSV</t>
  </si>
  <si>
    <t>Práce a dodávky PSV</t>
  </si>
  <si>
    <t>711</t>
  </si>
  <si>
    <t>Izolace proti vodě, vlhkosti a plynům</t>
  </si>
  <si>
    <t>71</t>
  </si>
  <si>
    <t>711111001</t>
  </si>
  <si>
    <t>Provedení izolace proti zemní vlhkosti vodorovné za studena nátěrem penetračním</t>
  </si>
  <si>
    <t>1666910792</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</si>
  <si>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</si>
  <si>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</si>
  <si>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41   "rub konstrukce</t>
  </si>
  <si>
    <t>72</t>
  </si>
  <si>
    <t>11163150R</t>
  </si>
  <si>
    <t>penetrační nátěr</t>
  </si>
  <si>
    <t>1343613965</t>
  </si>
  <si>
    <t>Poznámka k položce:
Spotřeba 0,3-0,4kg/m2 dle povrchu, ředidlo technický benzín</t>
  </si>
  <si>
    <t>41*0,0003 'Přepočtené koeficientem množství</t>
  </si>
  <si>
    <t>73</t>
  </si>
  <si>
    <t>711111002</t>
  </si>
  <si>
    <t>Provedení izolace proti zemní vlhkosti vodorovné za studena lakem asfaltovým</t>
  </si>
  <si>
    <t>788575264</t>
  </si>
  <si>
    <t>Provedení izolace proti zemní vlhkosti natěradly a tmely za studena na ploše vodorovné V nátěrem lakem asfaltovým</t>
  </si>
  <si>
    <t>41*2   "rub konstrukce</t>
  </si>
  <si>
    <t>74</t>
  </si>
  <si>
    <t>11163152R</t>
  </si>
  <si>
    <t xml:space="preserve">lak asfaltový </t>
  </si>
  <si>
    <t>969178675</t>
  </si>
  <si>
    <t>Poznámka k položce:
Spotřeba: 0,3-0,5 kg/m2.</t>
  </si>
  <si>
    <t>82*0,00035 'Přepočtené koeficientem množství</t>
  </si>
  <si>
    <t>75</t>
  </si>
  <si>
    <t>711112001</t>
  </si>
  <si>
    <t>Provedení izolace proti zemní vlhkosti svislé za studena nátěrem penetračním</t>
  </si>
  <si>
    <t>-1494912942</t>
  </si>
  <si>
    <t>Provedení izolace proti zemní vlhkosti natěradly a tmely za studena na ploše svislé S nátěrem penetračním</t>
  </si>
  <si>
    <t>12,9"m2"     "úprava dilatační spáry</t>
  </si>
  <si>
    <t>134"m2"   "rub konstrukce</t>
  </si>
  <si>
    <t>76</t>
  </si>
  <si>
    <t>-658874798</t>
  </si>
  <si>
    <t>146,9*0,00035 'Přepočtené koeficientem množství</t>
  </si>
  <si>
    <t>77</t>
  </si>
  <si>
    <t>711112002</t>
  </si>
  <si>
    <t>Provedení izolace proti zemní vlhkosti svislé za studena lakem asfaltovým</t>
  </si>
  <si>
    <t>-540934106</t>
  </si>
  <si>
    <t>Provedení izolace proti zemní vlhkosti natěradly a tmely za studena na ploše svislé S nátěrem lakem asfaltovým</t>
  </si>
  <si>
    <t>134*2   "rub konstrukce</t>
  </si>
  <si>
    <t>78</t>
  </si>
  <si>
    <t>2115226358</t>
  </si>
  <si>
    <t>Poznámka k položce:
Spotřeba: 0,3-0,5 kg/m2. Pro vytvoření hydroizolační vrstvy, na napenetrovaný podklad jsou nutné nejméně 3 nátěry. Není vhodný na šikmé střechy a tam, kde je předpoklad vysokých teplot.</t>
  </si>
  <si>
    <t>268*0,00045 'Přepočtené koeficientem množství</t>
  </si>
  <si>
    <t>79</t>
  </si>
  <si>
    <t>998711101</t>
  </si>
  <si>
    <t>Přesun hmot tonážní pro izolace proti vodě, vlhkosti a plynům v objektech výšky do 6 m</t>
  </si>
  <si>
    <t>691822212</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</si>
  <si>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</si>
  <si>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</si>
  <si>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</si>
  <si>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</si>
  <si>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80</t>
  </si>
  <si>
    <t>76716121R</t>
  </si>
  <si>
    <t>Osazování zábradlí ocelového na zdech hmotnosti do 50 kg/m (41.5kg/m), montáž, dodávka a povrchová úprava</t>
  </si>
  <si>
    <t>2098831692</t>
  </si>
  <si>
    <t>Osazování zábradlí ocelového na zdech hmotnosti do 50 kg/m (41.5kg/m)</t>
  </si>
  <si>
    <t>Poznámka k položce:
- montáž a osazení
- dodávka materiálu
- zábradlí z oceli tř.11; žárově zinkované 120 um
- nátěry  vinylové polystyrénové a  2x email; kotvení zapuštěním a vrty D24 (L=70mm) - kotvení   systémem nerezových kotev M12 (ref.výrobek SPIT FIX SF) se zálivkou vrtů (ref.v. Sika Grout 311)</t>
  </si>
  <si>
    <t>81</t>
  </si>
  <si>
    <t>998767101</t>
  </si>
  <si>
    <t>Přesun hmot tonážní pro zámečnické konstrukce v objektech v do 6 m</t>
  </si>
  <si>
    <t>-979419838</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</si>
  <si>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</si>
  <si>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</si>
  <si>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Práce a dodávky M</t>
  </si>
  <si>
    <t>23-M</t>
  </si>
  <si>
    <t>Montáže potrubí</t>
  </si>
  <si>
    <t>82</t>
  </si>
  <si>
    <t>23020010R</t>
  </si>
  <si>
    <t>Montáž a dodávka chrániček podélně půlených ocel (pozink) D 70 mm (70x3.2 mm)</t>
  </si>
  <si>
    <t>1809763111</t>
  </si>
  <si>
    <t xml:space="preserve">Montáž a dodávka ocel. chrániček podélně půlených D 70 mm (pozink), vč. těsnění mezikruží </t>
  </si>
  <si>
    <t>(ref.v. Sikaflex-Tank), spojovacího materiálu a distančních kroužků</t>
  </si>
  <si>
    <t xml:space="preserve">2,1"m" </t>
  </si>
  <si>
    <t>SO-03 - Úsek č.3 - km 1,490-1,543</t>
  </si>
  <si>
    <t>Výpočet výkazu výměr - viz. tab. P.3 VÝKAZ VÝMĚR SO 03</t>
  </si>
  <si>
    <t>-233667978</t>
  </si>
  <si>
    <t>290968040</t>
  </si>
  <si>
    <t>-146032933</t>
  </si>
  <si>
    <t>"viz P.3.1 Kácení stromů</t>
  </si>
  <si>
    <t>9"ks"</t>
  </si>
  <si>
    <t>28686234</t>
  </si>
  <si>
    <t>342109126</t>
  </si>
  <si>
    <t>Poznámka k položce:
- Převedení vody potrubím DN do 400, délka 60 m
- Jímkování (zřízení a odstranění  jímky s přemístěním materiálu - délka jedné příčné jímky do 5 m celkem 2ks</t>
  </si>
  <si>
    <t>-500915139</t>
  </si>
  <si>
    <t>"viz  P.3.2 BOURÁNÍ KONSTRUKCÍ A ZEMNÍ PRÁCE</t>
  </si>
  <si>
    <t>115"m2"*0,2</t>
  </si>
  <si>
    <t>-115317952</t>
  </si>
  <si>
    <t>"viz P.3.2 BOURÁNÍ KONSTRUKCÍ A ZEMNÍ PRÁCE</t>
  </si>
  <si>
    <t>89,1"m3"</t>
  </si>
  <si>
    <t>262982023</t>
  </si>
  <si>
    <t>4"m3"   "v blízkosti podzemního vedení</t>
  </si>
  <si>
    <t>-1805536468</t>
  </si>
  <si>
    <t>174165595</t>
  </si>
  <si>
    <t>23"m3"   "ornice z mezideponie pro zpětné ohumusování</t>
  </si>
  <si>
    <t>492812416</t>
  </si>
  <si>
    <t>89,1    "výkopek</t>
  </si>
  <si>
    <t>-938340366</t>
  </si>
  <si>
    <t>23,0"m3"    "naložení na mezideponii, využití pro ohumusování</t>
  </si>
  <si>
    <t>-1967750528</t>
  </si>
  <si>
    <t>1928485524</t>
  </si>
  <si>
    <t>0,8"m3"*1,8"t/m3"</t>
  </si>
  <si>
    <t>1189055670</t>
  </si>
  <si>
    <t>-1671442129</t>
  </si>
  <si>
    <t>115*0,015 'Přepočtené koeficientem množství</t>
  </si>
  <si>
    <t>-1253961334</t>
  </si>
  <si>
    <t>48,3"m2"</t>
  </si>
  <si>
    <t>-694688964</t>
  </si>
  <si>
    <t>203,3"m2"</t>
  </si>
  <si>
    <t>-1552635118</t>
  </si>
  <si>
    <t>115,0"m2"</t>
  </si>
  <si>
    <t>167859138</t>
  </si>
  <si>
    <t>-2022103998</t>
  </si>
  <si>
    <t>" viz P.3.3 ZÁHOZY A ROVNANINY</t>
  </si>
  <si>
    <t>11,8      "rovina</t>
  </si>
  <si>
    <t>23,9      "svah</t>
  </si>
  <si>
    <t>-1950895249</t>
  </si>
  <si>
    <t>"viz P.3.3 ZÁHOZY A ROVNANINY</t>
  </si>
  <si>
    <t>56,7"m2"</t>
  </si>
  <si>
    <t>-1751166337</t>
  </si>
  <si>
    <t>"viz  P.3.3 ZÁHOZY A ROVNANINY</t>
  </si>
  <si>
    <t>128"m2"</t>
  </si>
  <si>
    <t>-1777672606</t>
  </si>
  <si>
    <t>(56,7+128)*1,1</t>
  </si>
  <si>
    <t>1589726397</t>
  </si>
  <si>
    <t>10,89"m3"   "zához svahu Ds=0.3÷0.5 m</t>
  </si>
  <si>
    <t>388739860</t>
  </si>
  <si>
    <t>25,41"m3"   "zához svahu Ds=0.3÷0.5 m</t>
  </si>
  <si>
    <t>332855821</t>
  </si>
  <si>
    <t>28,5"m2"   "zához Ds=0.3÷0.5 m</t>
  </si>
  <si>
    <t>151786523</t>
  </si>
  <si>
    <t>66,5"m2"   "zához Ds=0.3÷0.5 m</t>
  </si>
  <si>
    <t>1860240219</t>
  </si>
  <si>
    <t>3,2"m3"    "Ds=1.0 m</t>
  </si>
  <si>
    <t>197222576</t>
  </si>
  <si>
    <t>3,04    "balvanitá úprava dna Ds=0.6 m, nový kámen</t>
  </si>
  <si>
    <t>20,2    "balvanitá úprava dna Ds=0,7 m, nový kámen</t>
  </si>
  <si>
    <t>9,8      "balvanitá úprava dna Ds=0,3 m, nový kámen</t>
  </si>
  <si>
    <t>985R</t>
  </si>
  <si>
    <t>Sanace bet. výústního objektu</t>
  </si>
  <si>
    <t>-607631147</t>
  </si>
  <si>
    <t>Poznámka k položce:
- otryskání vysokotl. paprskem
- reprofilační malta ref ( např. SikaMonoTop612 )
- povrchová stěrka(např.  SikaMonoTop620)</t>
  </si>
  <si>
    <t>894815773</t>
  </si>
  <si>
    <t>VON - Vedlejší a ostatní náklady</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</si>
  <si>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</si>
  <si>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</si>
  <si>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</si>
  <si>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</si>
  <si>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</si>
  <si>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</si>
  <si>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VRN</t>
  </si>
  <si>
    <t>Vedlejší rozpočtové náklady</t>
  </si>
  <si>
    <t>VRN1</t>
  </si>
  <si>
    <t>Průzkumné, geodetické a projektové práce</t>
  </si>
  <si>
    <t>012103000</t>
  </si>
  <si>
    <t>Geodetické práce před výstavbou</t>
  </si>
  <si>
    <t>Kč</t>
  </si>
  <si>
    <t>Poznámka k položce:
- vytýčení stavby opravněným geodetem před zahájením prací</t>
  </si>
  <si>
    <t>012303000</t>
  </si>
  <si>
    <t>Geodetické práce po výstavbě</t>
  </si>
  <si>
    <t>013203000</t>
  </si>
  <si>
    <t>Dokumentace stavby</t>
  </si>
  <si>
    <t xml:space="preserve">Poznámka k položce:
Dodavatelská dokumentace </t>
  </si>
  <si>
    <t>013254000</t>
  </si>
  <si>
    <t>Dokumentace skutečného provedení stavby</t>
  </si>
  <si>
    <t>VRN2</t>
  </si>
  <si>
    <t>Příprava staveniště</t>
  </si>
  <si>
    <t>020001000</t>
  </si>
  <si>
    <t>Poznámka k položce:
Základní rozdělení průvodních činností a nákladů příprava staveniště</t>
  </si>
  <si>
    <t>VRN3</t>
  </si>
  <si>
    <t>Zařízení staveniště</t>
  </si>
  <si>
    <t>031203000</t>
  </si>
  <si>
    <t>Terénní úpravy pro zařízení staveniště</t>
  </si>
  <si>
    <t>Poznámka k položce:
Zařízení staveniště související (přípravné) práce terénní úpravy pro zařízení staveniště</t>
  </si>
  <si>
    <t>032103000</t>
  </si>
  <si>
    <t>Provozní zařízení staveniště</t>
  </si>
  <si>
    <t>-552855158</t>
  </si>
  <si>
    <t>032403000</t>
  </si>
  <si>
    <t>Provizorní komunikace</t>
  </si>
  <si>
    <t>Poznámka k položce:
- zpevněné sjezdy do koryta (zřízení, odstranění, likvidace, včetně poplatků)</t>
  </si>
  <si>
    <t>032503000</t>
  </si>
  <si>
    <t>Skládky na staveništi</t>
  </si>
  <si>
    <t>Poznámka k položce:
- úprava a zpevnění ploch mezidoponií pro  betonářskou výztuž a ostatní stavební materiál</t>
  </si>
  <si>
    <t>034103000</t>
  </si>
  <si>
    <t>Energie pro zařízení staveniště</t>
  </si>
  <si>
    <t>Poznámka k položce:
 - nezbytné vnitrostaveništní rozvody energie pro dieselagregát</t>
  </si>
  <si>
    <t>034203000</t>
  </si>
  <si>
    <t>Oplocení staveniště</t>
  </si>
  <si>
    <t xml:space="preserve">Poznámka k položce:
- oplocení zařízení staveniště, oplocení stavební jámy, výstražné pásky staveniště
- bezpečnostní značky, zajištění a označení nebezpečných prostorů. </t>
  </si>
  <si>
    <t>034403000</t>
  </si>
  <si>
    <t>Dopravní značení na staveništi</t>
  </si>
  <si>
    <t>034503000</t>
  </si>
  <si>
    <t>Informační tabule na staveništi</t>
  </si>
  <si>
    <t xml:space="preserve">Poznámka k položce:
- informační tabule o stavbě,
- zajištění umístění šítku o povolení stavby a stejnopisu oznámení o zahájení prací oblastnímu inspektorátu práce na viditelném místě u vstupu na staveniště </t>
  </si>
  <si>
    <t>039103000</t>
  </si>
  <si>
    <t>Rozebrání, bourání a odvoz zařízení staveniště</t>
  </si>
  <si>
    <t>Zařízení staveniště zrušení zařízení staveniště rozebrání, bourání a odvoz</t>
  </si>
  <si>
    <t>039203000</t>
  </si>
  <si>
    <t>Úprava terénu po zrušení zařízení staveniště</t>
  </si>
  <si>
    <t>Poznámka k položce:
Zařízení staveniště zrušení zařízení staveniště úprava terénu, uvedení do původního stavu</t>
  </si>
  <si>
    <t>VRN4</t>
  </si>
  <si>
    <t>Inženýrská činnost</t>
  </si>
  <si>
    <t>042603000</t>
  </si>
  <si>
    <t>Plán zkoušek</t>
  </si>
  <si>
    <t xml:space="preserve">Poznámka k položce:
- veškeré náklady související s plněním všech podmínek pro stavbu zajištěných stavebních povolení, zajištění veškerých rozhodnutí a souhlasů nutných pro realizaci stavby </t>
  </si>
  <si>
    <t>VRN9</t>
  </si>
  <si>
    <t>Ostatní náklady</t>
  </si>
  <si>
    <t>0910020R1</t>
  </si>
  <si>
    <t>Ostatní náklady před zahájením stavby</t>
  </si>
  <si>
    <t>0910020R2</t>
  </si>
  <si>
    <t>Ostatní náklady v průběhu realizace a po realizaci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</si>
  <si>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</si>
  <si>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</si>
  <si>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</si>
  <si>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</si>
  <si>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</si>
  <si>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</si>
  <si>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</si>
  <si>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</si>
  <si>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</si>
  <si>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</si>
  <si>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</si>
  <si>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</si>
  <si>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</si>
  <si>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</si>
  <si>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</si>
  <si>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</si>
  <si>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</si>
  <si>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</si>
  <si>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</si>
  <si>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</si>
  <si>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</si>
  <si>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</si>
  <si>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</si>
  <si>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</si>
  <si>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</si>
  <si>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</si>
  <si>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</si>
  <si>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</si>
  <si>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</si>
  <si>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</si>
  <si>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</si>
  <si>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</si>
  <si>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</si>
  <si>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</si>
  <si>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</si>
  <si>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</si>
  <si>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</si>
  <si>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</si>
  <si>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</si>
  <si>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</si>
  <si>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</si>
  <si>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</si>
  <si>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</si>
  <si>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</si>
  <si>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</si>
  <si>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</si>
  <si>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</si>
  <si>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</si>
  <si>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</si>
  <si>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</si>
  <si>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</si>
  <si>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</si>
  <si>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</si>
  <si>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</si>
  <si>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</si>
  <si>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</si>
  <si>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</si>
  <si>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</si>
  <si>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</si>
  <si>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</si>
  <si>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</si>
  <si>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</si>
  <si>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</si>
  <si>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</si>
  <si>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</si>
  <si>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</si>
  <si>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</si>
  <si>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</si>
  <si>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</si>
  <si>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</si>
  <si>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</si>
  <si>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</si>
  <si>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</si>
  <si>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</si>
  <si>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</si>
  <si>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</si>
  <si>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</si>
  <si>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</si>
  <si>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</si>
  <si>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</si>
  <si>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</si>
  <si>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</si>
  <si>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</si>
  <si>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</si>
  <si>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</si>
  <si>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</si>
  <si>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</si>
  <si>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</si>
  <si>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</si>
  <si>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</si>
  <si>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</si>
  <si>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</si>
  <si>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</si>
  <si>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</si>
  <si>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</si>
  <si>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</si>
  <si>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</si>
  <si>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</si>
  <si>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</si>
  <si>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</si>
  <si>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</si>
  <si>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</si>
  <si>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</si>
  <si>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</si>
  <si>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</si>
  <si>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</si>
  <si>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</si>
  <si>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</si>
  <si>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</si>
  <si>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</si>
  <si>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</si>
  <si>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</si>
  <si>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</si>
  <si>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</si>
  <si>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</si>
  <si>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</si>
  <si>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</si>
  <si>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</si>
  <si>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</si>
  <si>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</si>
  <si>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</si>
  <si>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</si>
  <si>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</si>
  <si>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</si>
  <si>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</si>
  <si>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</si>
  <si>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</si>
  <si>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</si>
  <si>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</si>
  <si>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</si>
  <si>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</si>
  <si>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</si>
  <si>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</si>
  <si>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</si>
  <si>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</si>
  <si>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</si>
  <si>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</si>
  <si>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</si>
  <si>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</si>
  <si>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</si>
  <si>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</si>
  <si>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</si>
  <si>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</si>
  <si>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</si>
  <si>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</si>
  <si>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</si>
  <si>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</si>
  <si>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</si>
  <si>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</si>
  <si>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</si>
  <si>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</si>
  <si>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</si>
  <si>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</si>
  <si>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</si>
  <si>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</si>
  <si>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</si>
  <si>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</si>
  <si>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</si>
  <si>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</si>
  <si>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</si>
  <si>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</si>
  <si>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</si>
  <si>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</si>
  <si>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</si>
  <si>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</si>
  <si>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</si>
  <si>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</si>
  <si>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</si>
  <si>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</si>
  <si>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</si>
  <si>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</si>
  <si>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</si>
  <si>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</si>
  <si>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</si>
  <si>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</si>
  <si>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</si>
  <si>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</si>
  <si>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</si>
  <si>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116.4"m3"      "kamenná úprava dna Ds=0.15 m a Ds=0.25 m</t>
  </si>
  <si>
    <t xml:space="preserve">130.3"m3"       "zához Ds=0.3÷0.5 m </t>
  </si>
  <si>
    <t>311.0"m2"    "kamenná úprava dna Ds=0.15 m a Ds=0.25 m</t>
  </si>
  <si>
    <t>320,0"m2"       "zához Ds=0.3÷0.5 m</t>
  </si>
  <si>
    <t>Poznámka k položce:
Poznámka k položce:
- náklady na geodetické zaměření dokončeného díla, geodetické zaměření skutečného provedení stavby v pěti vyhotoveních v grafické (tištěné) a v jednom digitálním vyhotovení (CD), Geodetické zaměření skutečného provedení díla bude provedeno a ověřeno oprávněným zeměměřičským inženýrem podle zák. 200/1994 Sb., ve znění pozdějších předpisů,
- geometrický plán</t>
  </si>
  <si>
    <t>vypracování projektové dokumentace skutečného provedení díla (stavby) podle § 4 vyhlášky č. 499/2006 Sb. o dokumentaci staveb, v platném znění, od všech objektů stavby v počtu 2 vyhotovení v tištěné podobě a jednou v elektronické formě podobě s vyznačením případných změn oproti původní dokumentaci</t>
  </si>
  <si>
    <t>Poznámka k položce:
- stavební buňky, 
- socialní objekty pro pracovníky stavby
- skladovací kontejnery, cisterna zásobování vodou
včetně staveništních přípojek, úhrada nákladů za odběr vody, el. energie a dalších potřebných médií,</t>
  </si>
  <si>
    <t>Poznámka k položce:
- značení na silnici (viz DIO)
- zajištění bezpečnosti všech osob, chodců a vozidel na staveništi a v okolí staveniště, zajištění, osazení a údržba nezbytného dopravního značení včetně projednání se správcem komunikace, odborem dopravy příslušného správního orgánu a Policií ČR,</t>
  </si>
  <si>
    <t>Poznámka k položce:
- náklady na aktualizaci a doplnění Havarijního plánu 
- náklady na atualizaci a doplnění Povodňového plánu
- aktualizace plánu BOZP 
- zpracování technologických postupů a plánů kontrol 
- pasportizace objektů a opevnění koryta před zahajením stavby včetně fotodokumentace
- náklady na pronájem pozemků
- stavebně technický průzkum stáv. konstrukcí, objektů a svahů za účasti statika
- zajištění vytyčení všech stávajících podzemních inženýrských sítí, zajištění jejich ochrany a neporušení během stavby a jejich zpětné předání správcům</t>
  </si>
  <si>
    <t>Poznámka k položce:
- Pasportizace stavbou dotčených ploch, objektů a koryta po dokončení stavby, včetně fotodokumentace.
- Geotechnická služba a statik dodavatele, která provádí nebo zajišťuje na náklad stavby :
- ověření základových a hydrogeologických poměrů stavební jámy (průběh a mocnost vrstev, průsaky a výskyt pramenů),
- výluhové zkoušky zemin akreditovanou laboratoří pro uložení výkopku dle platné legislativy,
- kontrolu zhutnění zemin (filtrační vrstvy, záhozy atd.),
- kontrolu vhodnosti zemin pro konstrukce,
- odběry s rozbory podzemní vody (agesivita CO2) akreditovanou laboratoří, 
- zjišťuje a dokumentuje stavební stav a založení zakrytých konstrukcí po jejich odkrytí,
- kontroluje pažení a svahy stavební jámy,
- Zajištění udržování čistoty na výjezdu ze staveniště a přilehlých komunikacích.
- Fotografická dokumentace veškerých konstrukcí, které budou v průběhu výstavby skryty nebo zakryty</t>
  </si>
  <si>
    <t xml:space="preserve">Balvanitá rovnanina z lomového kamene </t>
  </si>
  <si>
    <t>Balvanitá rovnanina z lomového kamene, upraveného s vyklínováním spár úlomky kamene, vypracováni líce rovnaniny; balvany ukládány štětovitě - tj. těžištěm k základové spáře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</si>
</sst>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8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40"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9"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1"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2"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20"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4" fillId="0" borderId="0" xfId="0" applyFont="1" applyAlignment="1">
      <alignment horizontal="center" vertical="center"/>
    </xf>
    <xf numFmtId="4" fontId="23" fillId="0" borderId="21"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5" xfId="0" applyNumberFormat="1" applyFont="1" applyBorder="1" applyAlignment="1">
      <alignmen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21"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2"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4" fillId="0" borderId="0" xfId="0" applyNumberFormat="1" applyFont="1" applyAlignment="1">
      <alignment/>
    </xf>
    <xf numFmtId="166" fontId="34" fillId="0" borderId="13" xfId="0" applyNumberFormat="1" applyFont="1" applyBorder="1" applyAlignment="1">
      <alignment/>
    </xf>
    <xf numFmtId="166" fontId="34" fillId="0" borderId="14" xfId="0" applyNumberFormat="1" applyFont="1" applyBorder="1" applyAlignment="1">
      <alignment/>
    </xf>
    <xf numFmtId="4" fontId="35"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lignment horizontal="left"/>
    </xf>
    <xf numFmtId="0" fontId="7" fillId="0" borderId="0" xfId="0" applyFont="1" applyBorder="1" applyAlignment="1">
      <alignment horizontal="left"/>
    </xf>
    <xf numFmtId="4" fontId="7" fillId="0" borderId="0" xfId="0" applyNumberFormat="1" applyFont="1" applyBorder="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9" fillId="0" borderId="4" xfId="0" applyFont="1" applyBorder="1" applyAlignment="1">
      <alignment vertical="center"/>
    </xf>
    <xf numFmtId="0" fontId="36"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36"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167" fontId="10" fillId="0" borderId="0" xfId="0" applyNumberFormat="1" applyFont="1" applyBorder="1" applyAlignment="1">
      <alignmen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left" vertical="center"/>
    </xf>
    <xf numFmtId="0" fontId="37" fillId="0" borderId="0" xfId="0" applyFont="1" applyAlignment="1">
      <alignment horizontal="left" vertical="center" wrapText="1"/>
    </xf>
    <xf numFmtId="0" fontId="0" fillId="0" borderId="0" xfId="0" applyFont="1" applyAlignment="1" applyProtection="1">
      <alignment vertical="center"/>
      <protection locked="0"/>
    </xf>
    <xf numFmtId="0" fontId="0" fillId="0" borderId="21" xfId="0" applyFont="1" applyBorder="1" applyAlignment="1">
      <alignment vertical="center"/>
    </xf>
    <xf numFmtId="0" fontId="38" fillId="0" borderId="0" xfId="0" applyFont="1" applyAlignment="1">
      <alignment vertical="center" wrapText="1"/>
    </xf>
    <xf numFmtId="0" fontId="10" fillId="0" borderId="0" xfId="0" applyFont="1" applyAlignment="1">
      <alignment horizontal="left" vertical="center" wrapText="1"/>
    </xf>
    <xf numFmtId="167" fontId="10" fillId="0" borderId="0" xfId="0" applyNumberFormat="1" applyFont="1" applyAlignment="1">
      <alignment vertical="center"/>
    </xf>
    <xf numFmtId="0" fontId="11"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167" fontId="11" fillId="0" borderId="0" xfId="0" applyNumberFormat="1" applyFont="1" applyBorder="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1" fillId="0" borderId="0" xfId="0" applyFont="1" applyAlignment="1">
      <alignment horizontal="left" vertical="center"/>
    </xf>
    <xf numFmtId="0" fontId="38" fillId="0" borderId="0" xfId="0" applyFont="1" applyBorder="1" applyAlignment="1">
      <alignment vertical="center" wrapText="1"/>
    </xf>
    <xf numFmtId="0" fontId="39" fillId="0" borderId="27" xfId="0" applyFont="1" applyBorder="1" applyAlignment="1" applyProtection="1">
      <alignment horizontal="center" vertical="center"/>
      <protection locked="0"/>
    </xf>
    <xf numFmtId="49" fontId="39" fillId="0" borderId="27" xfId="0" applyNumberFormat="1"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27" xfId="0" applyFont="1" applyBorder="1" applyAlignment="1" applyProtection="1">
      <alignment horizontal="center" vertical="center" wrapText="1"/>
      <protection locked="0"/>
    </xf>
    <xf numFmtId="167" fontId="39" fillId="0" borderId="27" xfId="0" applyNumberFormat="1" applyFont="1" applyBorder="1" applyAlignment="1" applyProtection="1">
      <alignment vertical="center"/>
      <protection locked="0"/>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locked="0"/>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37" fillId="0" borderId="0" xfId="0" applyFont="1" applyBorder="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applyFont="1" applyAlignment="1">
      <alignment vertical="center"/>
    </xf>
    <xf numFmtId="0" fontId="38" fillId="0" borderId="0" xfId="0" applyFont="1" applyFill="1" applyBorder="1" applyAlignment="1">
      <alignment vertical="center" wrapText="1"/>
    </xf>
    <xf numFmtId="0" fontId="0" fillId="0" borderId="0" xfId="0" applyFont="1" applyBorder="1" applyAlignment="1" applyProtection="1">
      <alignment horizontal="center" vertical="center"/>
      <protection locked="0"/>
    </xf>
    <xf numFmtId="49"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wrapText="1"/>
      <protection locked="0"/>
    </xf>
    <xf numFmtId="167" fontId="0" fillId="0" borderId="0" xfId="0" applyNumberFormat="1" applyFont="1" applyBorder="1" applyAlignment="1" applyProtection="1">
      <alignment vertical="center"/>
      <protection locked="0"/>
    </xf>
    <xf numFmtId="4" fontId="0" fillId="0" borderId="0" xfId="0" applyNumberFormat="1" applyFont="1" applyBorder="1" applyAlignment="1" applyProtection="1">
      <alignment vertical="center"/>
      <protection locked="0"/>
    </xf>
    <xf numFmtId="0" fontId="2" fillId="3" borderId="21" xfId="0" applyFont="1" applyFill="1" applyBorder="1" applyAlignment="1" applyProtection="1">
      <alignment horizontal="left" vertical="center"/>
      <protection locked="0"/>
    </xf>
    <xf numFmtId="0" fontId="2" fillId="0" borderId="0" xfId="0" applyFont="1" applyBorder="1" applyAlignment="1">
      <alignment horizontal="center" vertical="center"/>
    </xf>
    <xf numFmtId="0" fontId="0" fillId="0" borderId="0" xfId="0" applyFont="1" applyBorder="1" applyAlignment="1">
      <alignment vertical="center"/>
    </xf>
    <xf numFmtId="166" fontId="2" fillId="0" borderId="0" xfId="0" applyNumberFormat="1" applyFont="1" applyBorder="1" applyAlignment="1">
      <alignment vertical="center"/>
    </xf>
    <xf numFmtId="4" fontId="0" fillId="0" borderId="0" xfId="0" applyNumberFormat="1" applyFont="1" applyFill="1" applyBorder="1" applyAlignment="1" applyProtection="1">
      <alignment vertical="center"/>
      <protection locked="0"/>
    </xf>
    <xf numFmtId="0" fontId="38" fillId="0" borderId="0" xfId="0" applyFont="1" applyBorder="1" applyAlignment="1">
      <alignment vertical="center" wrapText="1"/>
    </xf>
    <xf numFmtId="0" fontId="36" fillId="0" borderId="0" xfId="0" applyFont="1" applyBorder="1" applyAlignment="1">
      <alignment horizontal="lef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6" fillId="6" borderId="0" xfId="0" applyFont="1" applyFill="1" applyAlignment="1">
      <alignment horizontal="center" vertical="center"/>
    </xf>
    <xf numFmtId="0" fontId="0" fillId="0" borderId="0" xfId="0"/>
    <xf numFmtId="4" fontId="28" fillId="0" borderId="0" xfId="0" applyNumberFormat="1" applyFont="1" applyAlignment="1">
      <alignment vertical="center"/>
    </xf>
    <xf numFmtId="0" fontId="28"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4" fontId="20" fillId="0" borderId="0" xfId="0" applyNumberFormat="1" applyFont="1"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horizontal="center" vertical="center"/>
    </xf>
    <xf numFmtId="0" fontId="27" fillId="0" borderId="0" xfId="0" applyFont="1" applyAlignment="1">
      <alignment horizontal="left" vertical="center" wrapText="1"/>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1"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vertical="center"/>
    </xf>
    <xf numFmtId="0" fontId="31" fillId="2" borderId="0" xfId="20" applyFont="1" applyFill="1" applyAlignment="1">
      <alignmen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17"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36" t="s">
        <v>8</v>
      </c>
      <c r="AS2" s="337"/>
      <c r="AT2" s="337"/>
      <c r="AU2" s="337"/>
      <c r="AV2" s="337"/>
      <c r="AW2" s="337"/>
      <c r="AX2" s="337"/>
      <c r="AY2" s="337"/>
      <c r="AZ2" s="337"/>
      <c r="BA2" s="337"/>
      <c r="BB2" s="337"/>
      <c r="BC2" s="337"/>
      <c r="BD2" s="337"/>
      <c r="BE2" s="337"/>
      <c r="BS2" s="23" t="s">
        <v>9</v>
      </c>
      <c r="BT2" s="23" t="s">
        <v>10</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9</v>
      </c>
      <c r="BT3" s="23" t="s">
        <v>11</v>
      </c>
    </row>
    <row r="4" spans="2:71" ht="36.95" customHeight="1">
      <c r="B4" s="27"/>
      <c r="C4" s="28"/>
      <c r="D4" s="29" t="s">
        <v>12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13</v>
      </c>
      <c r="BE4" s="32" t="s">
        <v>14</v>
      </c>
      <c r="BS4" s="23" t="s">
        <v>15</v>
      </c>
    </row>
    <row r="5" spans="2:71" ht="14.45" customHeight="1">
      <c r="B5" s="27"/>
      <c r="C5" s="28"/>
      <c r="D5" s="33" t="s">
        <v>16</v>
      </c>
      <c r="E5" s="28"/>
      <c r="F5" s="28"/>
      <c r="G5" s="28"/>
      <c r="H5" s="28"/>
      <c r="I5" s="28"/>
      <c r="J5" s="28"/>
      <c r="K5" s="362" t="s">
        <v>17</v>
      </c>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28"/>
      <c r="AQ5" s="30"/>
      <c r="BE5" s="360" t="s">
        <v>18</v>
      </c>
      <c r="BS5" s="23" t="s">
        <v>9</v>
      </c>
    </row>
    <row r="6" spans="2:71" ht="36.95" customHeight="1">
      <c r="B6" s="27"/>
      <c r="C6" s="28"/>
      <c r="D6" s="35" t="s">
        <v>19</v>
      </c>
      <c r="E6" s="28"/>
      <c r="F6" s="28"/>
      <c r="G6" s="28"/>
      <c r="H6" s="28"/>
      <c r="I6" s="28"/>
      <c r="J6" s="28"/>
      <c r="K6" s="364" t="s">
        <v>20</v>
      </c>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28"/>
      <c r="AQ6" s="30"/>
      <c r="BE6" s="361"/>
      <c r="BS6" s="23" t="s">
        <v>21</v>
      </c>
    </row>
    <row r="7" spans="2:71" ht="14.45" customHeight="1">
      <c r="B7" s="27"/>
      <c r="C7" s="28"/>
      <c r="D7" s="36" t="s">
        <v>22</v>
      </c>
      <c r="E7" s="28"/>
      <c r="F7" s="28"/>
      <c r="G7" s="28"/>
      <c r="H7" s="28"/>
      <c r="I7" s="28"/>
      <c r="J7" s="28"/>
      <c r="K7" s="34" t="s">
        <v>5</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5</v>
      </c>
      <c r="AO7" s="28"/>
      <c r="AP7" s="28"/>
      <c r="AQ7" s="30"/>
      <c r="BE7" s="361"/>
      <c r="BS7" s="23" t="s">
        <v>24</v>
      </c>
    </row>
    <row r="8" spans="2:71"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61"/>
      <c r="BS8" s="23" t="s">
        <v>29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61"/>
      <c r="BS9" s="23" t="s">
        <v>30</v>
      </c>
    </row>
    <row r="10" spans="2:71"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5</v>
      </c>
      <c r="AO10" s="28"/>
      <c r="AP10" s="28"/>
      <c r="AQ10" s="30"/>
      <c r="BE10" s="361"/>
      <c r="BS10" s="23" t="s">
        <v>21</v>
      </c>
    </row>
    <row r="11" spans="2:71" ht="18.4"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34</v>
      </c>
      <c r="AL11" s="28"/>
      <c r="AM11" s="28"/>
      <c r="AN11" s="34" t="s">
        <v>5</v>
      </c>
      <c r="AO11" s="28"/>
      <c r="AP11" s="28"/>
      <c r="AQ11" s="30"/>
      <c r="BE11" s="361"/>
      <c r="BS11" s="23" t="s">
        <v>21</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61"/>
      <c r="BS12" s="23" t="s">
        <v>21</v>
      </c>
    </row>
    <row r="13" spans="2:71" ht="14.45" customHeight="1">
      <c r="B13" s="27"/>
      <c r="C13" s="28"/>
      <c r="D13" s="36"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36</v>
      </c>
      <c r="AO13" s="28"/>
      <c r="AP13" s="28"/>
      <c r="AQ13" s="30"/>
      <c r="BE13" s="361"/>
      <c r="BS13" s="23" t="s">
        <v>21</v>
      </c>
    </row>
    <row r="14" spans="2:71" ht="15">
      <c r="B14" s="27"/>
      <c r="C14" s="28"/>
      <c r="D14" s="28"/>
      <c r="E14" s="365" t="s">
        <v>36</v>
      </c>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 t="s">
        <v>34</v>
      </c>
      <c r="AL14" s="28"/>
      <c r="AM14" s="28"/>
      <c r="AN14" s="38" t="s">
        <v>36</v>
      </c>
      <c r="AO14" s="28"/>
      <c r="AP14" s="28"/>
      <c r="AQ14" s="30"/>
      <c r="BE14" s="361"/>
      <c r="BS14" s="23" t="s">
        <v>21</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61"/>
      <c r="BS15" s="23" t="s">
        <v>6</v>
      </c>
    </row>
    <row r="16" spans="2:71" ht="14.45" customHeight="1">
      <c r="B16" s="27"/>
      <c r="C16" s="28"/>
      <c r="D16" s="36"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5</v>
      </c>
      <c r="AO16" s="28"/>
      <c r="AP16" s="28"/>
      <c r="AQ16" s="30"/>
      <c r="BE16" s="361"/>
      <c r="BS16" s="23" t="s">
        <v>6</v>
      </c>
    </row>
    <row r="17" spans="2:71" ht="18.4" customHeight="1">
      <c r="B17" s="27"/>
      <c r="C17" s="28"/>
      <c r="D17" s="28"/>
      <c r="E17" s="34" t="s">
        <v>38</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34</v>
      </c>
      <c r="AL17" s="28"/>
      <c r="AM17" s="28"/>
      <c r="AN17" s="34" t="s">
        <v>5</v>
      </c>
      <c r="AO17" s="28"/>
      <c r="AP17" s="28"/>
      <c r="AQ17" s="30"/>
      <c r="BE17" s="361"/>
      <c r="BS17" s="23" t="s">
        <v>39</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61"/>
      <c r="BS18" s="23" t="s">
        <v>9</v>
      </c>
    </row>
    <row r="19" spans="2:71" ht="14.45" customHeight="1">
      <c r="B19" s="27"/>
      <c r="C19" s="28"/>
      <c r="D19" s="36" t="s">
        <v>40</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61"/>
      <c r="BS19" s="23" t="s">
        <v>9</v>
      </c>
    </row>
    <row r="20" spans="2:71" ht="63" customHeight="1">
      <c r="B20" s="27"/>
      <c r="C20" s="28"/>
      <c r="D20" s="28"/>
      <c r="E20" s="367" t="s">
        <v>41</v>
      </c>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28"/>
      <c r="AP20" s="28"/>
      <c r="AQ20" s="30"/>
      <c r="BE20" s="361"/>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61"/>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61"/>
    </row>
    <row r="23" spans="2:57" s="1" customFormat="1" ht="25.9" customHeight="1">
      <c r="B23" s="40"/>
      <c r="C23" s="41"/>
      <c r="D23" s="42" t="s">
        <v>42</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8">
        <f>ROUND(AG51,2)</f>
        <v>0</v>
      </c>
      <c r="AL23" s="369"/>
      <c r="AM23" s="369"/>
      <c r="AN23" s="369"/>
      <c r="AO23" s="369"/>
      <c r="AP23" s="41"/>
      <c r="AQ23" s="44"/>
      <c r="BE23" s="361"/>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61"/>
    </row>
    <row r="25" spans="2:57" s="1" customFormat="1" ht="13.5">
      <c r="B25" s="40"/>
      <c r="C25" s="41"/>
      <c r="D25" s="41"/>
      <c r="E25" s="41"/>
      <c r="F25" s="41"/>
      <c r="G25" s="41"/>
      <c r="H25" s="41"/>
      <c r="I25" s="41"/>
      <c r="J25" s="41"/>
      <c r="K25" s="41"/>
      <c r="L25" s="370" t="s">
        <v>43</v>
      </c>
      <c r="M25" s="370"/>
      <c r="N25" s="370"/>
      <c r="O25" s="370"/>
      <c r="P25" s="41"/>
      <c r="Q25" s="41"/>
      <c r="R25" s="41"/>
      <c r="S25" s="41"/>
      <c r="T25" s="41"/>
      <c r="U25" s="41"/>
      <c r="V25" s="41"/>
      <c r="W25" s="370" t="s">
        <v>44</v>
      </c>
      <c r="X25" s="370"/>
      <c r="Y25" s="370"/>
      <c r="Z25" s="370"/>
      <c r="AA25" s="370"/>
      <c r="AB25" s="370"/>
      <c r="AC25" s="370"/>
      <c r="AD25" s="370"/>
      <c r="AE25" s="370"/>
      <c r="AF25" s="41"/>
      <c r="AG25" s="41"/>
      <c r="AH25" s="41"/>
      <c r="AI25" s="41"/>
      <c r="AJ25" s="41"/>
      <c r="AK25" s="370" t="s">
        <v>45</v>
      </c>
      <c r="AL25" s="370"/>
      <c r="AM25" s="370"/>
      <c r="AN25" s="370"/>
      <c r="AO25" s="370"/>
      <c r="AP25" s="41"/>
      <c r="AQ25" s="44"/>
      <c r="BE25" s="361"/>
    </row>
    <row r="26" spans="2:57" s="2" customFormat="1" ht="14.45" customHeight="1">
      <c r="B26" s="46"/>
      <c r="C26" s="47"/>
      <c r="D26" s="48" t="s">
        <v>46</v>
      </c>
      <c r="E26" s="47"/>
      <c r="F26" s="48" t="s">
        <v>47</v>
      </c>
      <c r="G26" s="47"/>
      <c r="H26" s="47"/>
      <c r="I26" s="47"/>
      <c r="J26" s="47"/>
      <c r="K26" s="47"/>
      <c r="L26" s="350">
        <v>0.21</v>
      </c>
      <c r="M26" s="349"/>
      <c r="N26" s="349"/>
      <c r="O26" s="349"/>
      <c r="P26" s="47"/>
      <c r="Q26" s="47"/>
      <c r="R26" s="47"/>
      <c r="S26" s="47"/>
      <c r="T26" s="47"/>
      <c r="U26" s="47"/>
      <c r="V26" s="47"/>
      <c r="W26" s="348">
        <f>ROUND(AZ51,2)</f>
        <v>0</v>
      </c>
      <c r="X26" s="349"/>
      <c r="Y26" s="349"/>
      <c r="Z26" s="349"/>
      <c r="AA26" s="349"/>
      <c r="AB26" s="349"/>
      <c r="AC26" s="349"/>
      <c r="AD26" s="349"/>
      <c r="AE26" s="349"/>
      <c r="AF26" s="47"/>
      <c r="AG26" s="47"/>
      <c r="AH26" s="47"/>
      <c r="AI26" s="47"/>
      <c r="AJ26" s="47"/>
      <c r="AK26" s="348">
        <f>ROUND(AV51,2)</f>
        <v>0</v>
      </c>
      <c r="AL26" s="349"/>
      <c r="AM26" s="349"/>
      <c r="AN26" s="349"/>
      <c r="AO26" s="349"/>
      <c r="AP26" s="47"/>
      <c r="AQ26" s="49"/>
      <c r="BE26" s="361"/>
    </row>
    <row r="27" spans="2:57" s="2" customFormat="1" ht="14.45" customHeight="1">
      <c r="B27" s="46"/>
      <c r="C27" s="47"/>
      <c r="D27" s="47"/>
      <c r="E27" s="47"/>
      <c r="F27" s="48" t="s">
        <v>48</v>
      </c>
      <c r="G27" s="47"/>
      <c r="H27" s="47"/>
      <c r="I27" s="47"/>
      <c r="J27" s="47"/>
      <c r="K27" s="47"/>
      <c r="L27" s="350">
        <v>0.15</v>
      </c>
      <c r="M27" s="349"/>
      <c r="N27" s="349"/>
      <c r="O27" s="349"/>
      <c r="P27" s="47"/>
      <c r="Q27" s="47"/>
      <c r="R27" s="47"/>
      <c r="S27" s="47"/>
      <c r="T27" s="47"/>
      <c r="U27" s="47"/>
      <c r="V27" s="47"/>
      <c r="W27" s="348">
        <f>ROUND(BA51,2)</f>
        <v>0</v>
      </c>
      <c r="X27" s="349"/>
      <c r="Y27" s="349"/>
      <c r="Z27" s="349"/>
      <c r="AA27" s="349"/>
      <c r="AB27" s="349"/>
      <c r="AC27" s="349"/>
      <c r="AD27" s="349"/>
      <c r="AE27" s="349"/>
      <c r="AF27" s="47"/>
      <c r="AG27" s="47"/>
      <c r="AH27" s="47"/>
      <c r="AI27" s="47"/>
      <c r="AJ27" s="47"/>
      <c r="AK27" s="348">
        <f>ROUND(AW51,2)</f>
        <v>0</v>
      </c>
      <c r="AL27" s="349"/>
      <c r="AM27" s="349"/>
      <c r="AN27" s="349"/>
      <c r="AO27" s="349"/>
      <c r="AP27" s="47"/>
      <c r="AQ27" s="49"/>
      <c r="BE27" s="361"/>
    </row>
    <row r="28" spans="2:57" s="2" customFormat="1" ht="14.45" customHeight="1" hidden="1">
      <c r="B28" s="46"/>
      <c r="C28" s="47"/>
      <c r="D28" s="47"/>
      <c r="E28" s="47"/>
      <c r="F28" s="48" t="s">
        <v>49</v>
      </c>
      <c r="G28" s="47"/>
      <c r="H28" s="47"/>
      <c r="I28" s="47"/>
      <c r="J28" s="47"/>
      <c r="K28" s="47"/>
      <c r="L28" s="350">
        <v>0.21</v>
      </c>
      <c r="M28" s="349"/>
      <c r="N28" s="349"/>
      <c r="O28" s="349"/>
      <c r="P28" s="47"/>
      <c r="Q28" s="47"/>
      <c r="R28" s="47"/>
      <c r="S28" s="47"/>
      <c r="T28" s="47"/>
      <c r="U28" s="47"/>
      <c r="V28" s="47"/>
      <c r="W28" s="348">
        <f>ROUND(BB51,2)</f>
        <v>0</v>
      </c>
      <c r="X28" s="349"/>
      <c r="Y28" s="349"/>
      <c r="Z28" s="349"/>
      <c r="AA28" s="349"/>
      <c r="AB28" s="349"/>
      <c r="AC28" s="349"/>
      <c r="AD28" s="349"/>
      <c r="AE28" s="349"/>
      <c r="AF28" s="47"/>
      <c r="AG28" s="47"/>
      <c r="AH28" s="47"/>
      <c r="AI28" s="47"/>
      <c r="AJ28" s="47"/>
      <c r="AK28" s="348">
        <v>0</v>
      </c>
      <c r="AL28" s="349"/>
      <c r="AM28" s="349"/>
      <c r="AN28" s="349"/>
      <c r="AO28" s="349"/>
      <c r="AP28" s="47"/>
      <c r="AQ28" s="49"/>
      <c r="BE28" s="361"/>
    </row>
    <row r="29" spans="2:57" s="2" customFormat="1" ht="14.45" customHeight="1" hidden="1">
      <c r="B29" s="46"/>
      <c r="C29" s="47"/>
      <c r="D29" s="47"/>
      <c r="E29" s="47"/>
      <c r="F29" s="48" t="s">
        <v>50</v>
      </c>
      <c r="G29" s="47"/>
      <c r="H29" s="47"/>
      <c r="I29" s="47"/>
      <c r="J29" s="47"/>
      <c r="K29" s="47"/>
      <c r="L29" s="350">
        <v>0.15</v>
      </c>
      <c r="M29" s="349"/>
      <c r="N29" s="349"/>
      <c r="O29" s="349"/>
      <c r="P29" s="47"/>
      <c r="Q29" s="47"/>
      <c r="R29" s="47"/>
      <c r="S29" s="47"/>
      <c r="T29" s="47"/>
      <c r="U29" s="47"/>
      <c r="V29" s="47"/>
      <c r="W29" s="348">
        <f>ROUND(BC51,2)</f>
        <v>0</v>
      </c>
      <c r="X29" s="349"/>
      <c r="Y29" s="349"/>
      <c r="Z29" s="349"/>
      <c r="AA29" s="349"/>
      <c r="AB29" s="349"/>
      <c r="AC29" s="349"/>
      <c r="AD29" s="349"/>
      <c r="AE29" s="349"/>
      <c r="AF29" s="47"/>
      <c r="AG29" s="47"/>
      <c r="AH29" s="47"/>
      <c r="AI29" s="47"/>
      <c r="AJ29" s="47"/>
      <c r="AK29" s="348">
        <v>0</v>
      </c>
      <c r="AL29" s="349"/>
      <c r="AM29" s="349"/>
      <c r="AN29" s="349"/>
      <c r="AO29" s="349"/>
      <c r="AP29" s="47"/>
      <c r="AQ29" s="49"/>
      <c r="BE29" s="361"/>
    </row>
    <row r="30" spans="2:57" s="2" customFormat="1" ht="14.45" customHeight="1" hidden="1">
      <c r="B30" s="46"/>
      <c r="C30" s="47"/>
      <c r="D30" s="47"/>
      <c r="E30" s="47"/>
      <c r="F30" s="48" t="s">
        <v>51</v>
      </c>
      <c r="G30" s="47"/>
      <c r="H30" s="47"/>
      <c r="I30" s="47"/>
      <c r="J30" s="47"/>
      <c r="K30" s="47"/>
      <c r="L30" s="350">
        <v>0</v>
      </c>
      <c r="M30" s="349"/>
      <c r="N30" s="349"/>
      <c r="O30" s="349"/>
      <c r="P30" s="47"/>
      <c r="Q30" s="47"/>
      <c r="R30" s="47"/>
      <c r="S30" s="47"/>
      <c r="T30" s="47"/>
      <c r="U30" s="47"/>
      <c r="V30" s="47"/>
      <c r="W30" s="348">
        <f>ROUND(BD51,2)</f>
        <v>0</v>
      </c>
      <c r="X30" s="349"/>
      <c r="Y30" s="349"/>
      <c r="Z30" s="349"/>
      <c r="AA30" s="349"/>
      <c r="AB30" s="349"/>
      <c r="AC30" s="349"/>
      <c r="AD30" s="349"/>
      <c r="AE30" s="349"/>
      <c r="AF30" s="47"/>
      <c r="AG30" s="47"/>
      <c r="AH30" s="47"/>
      <c r="AI30" s="47"/>
      <c r="AJ30" s="47"/>
      <c r="AK30" s="348">
        <v>0</v>
      </c>
      <c r="AL30" s="349"/>
      <c r="AM30" s="349"/>
      <c r="AN30" s="349"/>
      <c r="AO30" s="349"/>
      <c r="AP30" s="47"/>
      <c r="AQ30" s="49"/>
      <c r="BE30" s="361"/>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61"/>
    </row>
    <row r="32" spans="2:57" s="1" customFormat="1" ht="25.9" customHeight="1">
      <c r="B32" s="40"/>
      <c r="C32" s="50"/>
      <c r="D32" s="51" t="s">
        <v>52</v>
      </c>
      <c r="E32" s="52"/>
      <c r="F32" s="52"/>
      <c r="G32" s="52"/>
      <c r="H32" s="52"/>
      <c r="I32" s="52"/>
      <c r="J32" s="52"/>
      <c r="K32" s="52"/>
      <c r="L32" s="52"/>
      <c r="M32" s="52"/>
      <c r="N32" s="52"/>
      <c r="O32" s="52"/>
      <c r="P32" s="52"/>
      <c r="Q32" s="52"/>
      <c r="R32" s="52"/>
      <c r="S32" s="52"/>
      <c r="T32" s="53" t="s">
        <v>53</v>
      </c>
      <c r="U32" s="52"/>
      <c r="V32" s="52"/>
      <c r="W32" s="52"/>
      <c r="X32" s="356" t="s">
        <v>54</v>
      </c>
      <c r="Y32" s="357"/>
      <c r="Z32" s="357"/>
      <c r="AA32" s="357"/>
      <c r="AB32" s="357"/>
      <c r="AC32" s="52"/>
      <c r="AD32" s="52"/>
      <c r="AE32" s="52"/>
      <c r="AF32" s="52"/>
      <c r="AG32" s="52"/>
      <c r="AH32" s="52"/>
      <c r="AI32" s="52"/>
      <c r="AJ32" s="52"/>
      <c r="AK32" s="358">
        <f>SUM(AK23:AK30)</f>
        <v>0</v>
      </c>
      <c r="AL32" s="357"/>
      <c r="AM32" s="357"/>
      <c r="AN32" s="357"/>
      <c r="AO32" s="359"/>
      <c r="AP32" s="50"/>
      <c r="AQ32" s="54"/>
      <c r="BE32" s="361"/>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40"/>
    </row>
    <row r="39" spans="2:44" s="1" customFormat="1" ht="36.95" customHeight="1">
      <c r="B39" s="40"/>
      <c r="C39" s="60" t="s">
        <v>55</v>
      </c>
      <c r="AR39" s="40"/>
    </row>
    <row r="40" spans="2:44" s="1" customFormat="1" ht="6.95" customHeight="1">
      <c r="B40" s="40"/>
      <c r="AR40" s="40"/>
    </row>
    <row r="41" spans="2:44" s="3" customFormat="1" ht="14.45" customHeight="1">
      <c r="B41" s="61"/>
      <c r="C41" s="62" t="s">
        <v>16</v>
      </c>
      <c r="L41" s="3" t="str">
        <f>K5</f>
        <v>Libch_p_2017_3_30</v>
      </c>
      <c r="AR41" s="61"/>
    </row>
    <row r="42" spans="2:44" s="4" customFormat="1" ht="36.95" customHeight="1">
      <c r="B42" s="63"/>
      <c r="C42" s="64" t="s">
        <v>19</v>
      </c>
      <c r="L42" s="340" t="str">
        <f>K6</f>
        <v>Libchavský potok, Libchavy, ř.km 1,070 - 1,543, rekonstrukce úpravy</v>
      </c>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R42" s="63"/>
    </row>
    <row r="43" spans="2:44" s="1" customFormat="1" ht="6.95" customHeight="1">
      <c r="B43" s="40"/>
      <c r="AR43" s="40"/>
    </row>
    <row r="44" spans="2:44" s="1" customFormat="1" ht="15">
      <c r="B44" s="40"/>
      <c r="C44" s="62" t="s">
        <v>25</v>
      </c>
      <c r="L44" s="65" t="str">
        <f>IF(K8="","",K8)</f>
        <v>k.ú. Dolní Libchavy</v>
      </c>
      <c r="AI44" s="62" t="s">
        <v>27</v>
      </c>
      <c r="AM44" s="342" t="str">
        <f>IF(AN8="","",AN8)</f>
        <v>30. 3. 2017</v>
      </c>
      <c r="AN44" s="342"/>
      <c r="AR44" s="40"/>
    </row>
    <row r="45" spans="2:44" s="1" customFormat="1" ht="6.95" customHeight="1">
      <c r="B45" s="40"/>
      <c r="AR45" s="40"/>
    </row>
    <row r="46" spans="2:56" s="1" customFormat="1" ht="15">
      <c r="B46" s="40"/>
      <c r="C46" s="62" t="s">
        <v>31</v>
      </c>
      <c r="L46" s="3" t="str">
        <f>IF(E11="","",E11)</f>
        <v>Povodí Labe, státní podnik</v>
      </c>
      <c r="AI46" s="62" t="s">
        <v>37</v>
      </c>
      <c r="AM46" s="343" t="str">
        <f>IF(E17="","",E17)</f>
        <v xml:space="preserve"> </v>
      </c>
      <c r="AN46" s="343"/>
      <c r="AO46" s="343"/>
      <c r="AP46" s="343"/>
      <c r="AR46" s="40"/>
      <c r="AS46" s="344" t="s">
        <v>56</v>
      </c>
      <c r="AT46" s="345"/>
      <c r="AU46" s="67"/>
      <c r="AV46" s="67"/>
      <c r="AW46" s="67"/>
      <c r="AX46" s="67"/>
      <c r="AY46" s="67"/>
      <c r="AZ46" s="67"/>
      <c r="BA46" s="67"/>
      <c r="BB46" s="67"/>
      <c r="BC46" s="67"/>
      <c r="BD46" s="68"/>
    </row>
    <row r="47" spans="2:56" s="1" customFormat="1" ht="15">
      <c r="B47" s="40"/>
      <c r="C47" s="62" t="s">
        <v>35</v>
      </c>
      <c r="L47" s="3" t="str">
        <f>IF(E14="Vyplň údaj","",E14)</f>
        <v/>
      </c>
      <c r="AR47" s="40"/>
      <c r="AS47" s="346"/>
      <c r="AT47" s="347"/>
      <c r="AU47" s="41"/>
      <c r="AV47" s="41"/>
      <c r="AW47" s="41"/>
      <c r="AX47" s="41"/>
      <c r="AY47" s="41"/>
      <c r="AZ47" s="41"/>
      <c r="BA47" s="41"/>
      <c r="BB47" s="41"/>
      <c r="BC47" s="41"/>
      <c r="BD47" s="69"/>
    </row>
    <row r="48" spans="2:56" s="1" customFormat="1" ht="10.9" customHeight="1">
      <c r="B48" s="40"/>
      <c r="AR48" s="40"/>
      <c r="AS48" s="346"/>
      <c r="AT48" s="347"/>
      <c r="AU48" s="41"/>
      <c r="AV48" s="41"/>
      <c r="AW48" s="41"/>
      <c r="AX48" s="41"/>
      <c r="AY48" s="41"/>
      <c r="AZ48" s="41"/>
      <c r="BA48" s="41"/>
      <c r="BB48" s="41"/>
      <c r="BC48" s="41"/>
      <c r="BD48" s="69"/>
    </row>
    <row r="49" spans="2:56" s="1" customFormat="1" ht="29.25" customHeight="1">
      <c r="B49" s="40"/>
      <c r="C49" s="352" t="s">
        <v>57</v>
      </c>
      <c r="D49" s="353"/>
      <c r="E49" s="353"/>
      <c r="F49" s="353"/>
      <c r="G49" s="353"/>
      <c r="H49" s="70"/>
      <c r="I49" s="354" t="s">
        <v>58</v>
      </c>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5" t="s">
        <v>59</v>
      </c>
      <c r="AH49" s="353"/>
      <c r="AI49" s="353"/>
      <c r="AJ49" s="353"/>
      <c r="AK49" s="353"/>
      <c r="AL49" s="353"/>
      <c r="AM49" s="353"/>
      <c r="AN49" s="354" t="s">
        <v>60</v>
      </c>
      <c r="AO49" s="353"/>
      <c r="AP49" s="353"/>
      <c r="AQ49" s="71" t="s">
        <v>61</v>
      </c>
      <c r="AR49" s="40"/>
      <c r="AS49" s="72" t="s">
        <v>62</v>
      </c>
      <c r="AT49" s="73" t="s">
        <v>63</v>
      </c>
      <c r="AU49" s="73" t="s">
        <v>64</v>
      </c>
      <c r="AV49" s="73" t="s">
        <v>65</v>
      </c>
      <c r="AW49" s="73" t="s">
        <v>66</v>
      </c>
      <c r="AX49" s="73" t="s">
        <v>67</v>
      </c>
      <c r="AY49" s="73" t="s">
        <v>68</v>
      </c>
      <c r="AZ49" s="73" t="s">
        <v>69</v>
      </c>
      <c r="BA49" s="73" t="s">
        <v>70</v>
      </c>
      <c r="BB49" s="73" t="s">
        <v>71</v>
      </c>
      <c r="BC49" s="73" t="s">
        <v>72</v>
      </c>
      <c r="BD49" s="74" t="s">
        <v>73</v>
      </c>
    </row>
    <row r="50" spans="2:56" s="1" customFormat="1" ht="10.9" customHeight="1">
      <c r="B50" s="40"/>
      <c r="AR50" s="40"/>
      <c r="AS50" s="75"/>
      <c r="AT50" s="67"/>
      <c r="AU50" s="67"/>
      <c r="AV50" s="67"/>
      <c r="AW50" s="67"/>
      <c r="AX50" s="67"/>
      <c r="AY50" s="67"/>
      <c r="AZ50" s="67"/>
      <c r="BA50" s="67"/>
      <c r="BB50" s="67"/>
      <c r="BC50" s="67"/>
      <c r="BD50" s="68"/>
    </row>
    <row r="51" spans="2:90" s="4" customFormat="1" ht="32.45" customHeight="1">
      <c r="B51" s="63"/>
      <c r="C51" s="76" t="s">
        <v>74</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334">
        <f>ROUND(SUM(AG52:AG55),2)</f>
        <v>0</v>
      </c>
      <c r="AH51" s="334"/>
      <c r="AI51" s="334"/>
      <c r="AJ51" s="334"/>
      <c r="AK51" s="334"/>
      <c r="AL51" s="334"/>
      <c r="AM51" s="334"/>
      <c r="AN51" s="335">
        <f>SUM(AG51,AT51)</f>
        <v>0</v>
      </c>
      <c r="AO51" s="335"/>
      <c r="AP51" s="335"/>
      <c r="AQ51" s="78" t="s">
        <v>5</v>
      </c>
      <c r="AR51" s="63"/>
      <c r="AS51" s="79">
        <f>ROUND(SUM(AS52:AS55),2)</f>
        <v>0</v>
      </c>
      <c r="AT51" s="80">
        <f>ROUND(SUM(AV51:AW51),2)</f>
        <v>0</v>
      </c>
      <c r="AU51" s="81">
        <f>ROUND(SUM(AU52:AU55),5)</f>
        <v>0</v>
      </c>
      <c r="AV51" s="80">
        <f>ROUND(AZ51*L26,2)</f>
        <v>0</v>
      </c>
      <c r="AW51" s="80">
        <f>ROUND(BA51*L27,2)</f>
        <v>0</v>
      </c>
      <c r="AX51" s="80">
        <f>ROUND(BB51*L26,2)</f>
        <v>0</v>
      </c>
      <c r="AY51" s="80">
        <f>ROUND(BC51*L27,2)</f>
        <v>0</v>
      </c>
      <c r="AZ51" s="80">
        <f>ROUND(SUM(AZ52:AZ55),2)</f>
        <v>0</v>
      </c>
      <c r="BA51" s="80">
        <f>ROUND(SUM(BA52:BA55),2)</f>
        <v>0</v>
      </c>
      <c r="BB51" s="80">
        <f>ROUND(SUM(BB52:BB55),2)</f>
        <v>0</v>
      </c>
      <c r="BC51" s="80">
        <f>ROUND(SUM(BC52:BC55),2)</f>
        <v>0</v>
      </c>
      <c r="BD51" s="82">
        <f>ROUND(SUM(BD52:BD55),2)</f>
        <v>0</v>
      </c>
      <c r="BS51" s="64" t="s">
        <v>75</v>
      </c>
      <c r="BT51" s="64" t="s">
        <v>76</v>
      </c>
      <c r="BU51" s="83" t="s">
        <v>77</v>
      </c>
      <c r="BV51" s="64" t="s">
        <v>78</v>
      </c>
      <c r="BW51" s="64" t="s">
        <v>7</v>
      </c>
      <c r="BX51" s="64" t="s">
        <v>79</v>
      </c>
      <c r="CL51" s="64" t="s">
        <v>5</v>
      </c>
    </row>
    <row r="52" spans="1:91" s="5" customFormat="1" ht="22.5" customHeight="1">
      <c r="A52" s="84" t="s">
        <v>80</v>
      </c>
      <c r="B52" s="85"/>
      <c r="C52" s="86"/>
      <c r="D52" s="351" t="s">
        <v>81</v>
      </c>
      <c r="E52" s="351"/>
      <c r="F52" s="351"/>
      <c r="G52" s="351"/>
      <c r="H52" s="351"/>
      <c r="I52" s="87"/>
      <c r="J52" s="351" t="s">
        <v>82</v>
      </c>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38">
        <f>'SO-01 - Úsek č.1 - km 1,0...'!J27</f>
        <v>0</v>
      </c>
      <c r="AH52" s="339"/>
      <c r="AI52" s="339"/>
      <c r="AJ52" s="339"/>
      <c r="AK52" s="339"/>
      <c r="AL52" s="339"/>
      <c r="AM52" s="339"/>
      <c r="AN52" s="338">
        <f>SUM(AG52,AT52)</f>
        <v>0</v>
      </c>
      <c r="AO52" s="339"/>
      <c r="AP52" s="339"/>
      <c r="AQ52" s="88" t="s">
        <v>83</v>
      </c>
      <c r="AR52" s="85"/>
      <c r="AS52" s="89">
        <v>0</v>
      </c>
      <c r="AT52" s="90">
        <f>ROUND(SUM(AV52:AW52),2)</f>
        <v>0</v>
      </c>
      <c r="AU52" s="91">
        <f>'SO-01 - Úsek č.1 - km 1,0...'!P85</f>
        <v>0</v>
      </c>
      <c r="AV52" s="90">
        <f>'SO-01 - Úsek č.1 - km 1,0...'!J30</f>
        <v>0</v>
      </c>
      <c r="AW52" s="90">
        <f>'SO-01 - Úsek č.1 - km 1,0...'!J31</f>
        <v>0</v>
      </c>
      <c r="AX52" s="90">
        <f>'SO-01 - Úsek č.1 - km 1,0...'!J32</f>
        <v>0</v>
      </c>
      <c r="AY52" s="90">
        <f>'SO-01 - Úsek č.1 - km 1,0...'!J33</f>
        <v>0</v>
      </c>
      <c r="AZ52" s="90">
        <f>'SO-01 - Úsek č.1 - km 1,0...'!F30</f>
        <v>0</v>
      </c>
      <c r="BA52" s="90">
        <f>'SO-01 - Úsek č.1 - km 1,0...'!F31</f>
        <v>0</v>
      </c>
      <c r="BB52" s="90">
        <f>'SO-01 - Úsek č.1 - km 1,0...'!F32</f>
        <v>0</v>
      </c>
      <c r="BC52" s="90">
        <f>'SO-01 - Úsek č.1 - km 1,0...'!F33</f>
        <v>0</v>
      </c>
      <c r="BD52" s="92">
        <f>'SO-01 - Úsek č.1 - km 1,0...'!F34</f>
        <v>0</v>
      </c>
      <c r="BT52" s="93" t="s">
        <v>24</v>
      </c>
      <c r="BV52" s="93" t="s">
        <v>78</v>
      </c>
      <c r="BW52" s="93" t="s">
        <v>84</v>
      </c>
      <c r="BX52" s="93" t="s">
        <v>7</v>
      </c>
      <c r="CL52" s="93" t="s">
        <v>5</v>
      </c>
      <c r="CM52" s="93" t="s">
        <v>85</v>
      </c>
    </row>
    <row r="53" spans="1:91" s="5" customFormat="1" ht="22.5" customHeight="1">
      <c r="A53" s="84" t="s">
        <v>80</v>
      </c>
      <c r="B53" s="85"/>
      <c r="C53" s="86"/>
      <c r="D53" s="351" t="s">
        <v>86</v>
      </c>
      <c r="E53" s="351"/>
      <c r="F53" s="351"/>
      <c r="G53" s="351"/>
      <c r="H53" s="351"/>
      <c r="I53" s="87"/>
      <c r="J53" s="351" t="s">
        <v>87</v>
      </c>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38">
        <f>'SO-02 - Úsek č.2 - km 1,3...'!J27</f>
        <v>0</v>
      </c>
      <c r="AH53" s="339"/>
      <c r="AI53" s="339"/>
      <c r="AJ53" s="339"/>
      <c r="AK53" s="339"/>
      <c r="AL53" s="339"/>
      <c r="AM53" s="339"/>
      <c r="AN53" s="338">
        <f>SUM(AG53,AT53)</f>
        <v>0</v>
      </c>
      <c r="AO53" s="339"/>
      <c r="AP53" s="339"/>
      <c r="AQ53" s="88" t="s">
        <v>83</v>
      </c>
      <c r="AR53" s="85"/>
      <c r="AS53" s="89">
        <v>0</v>
      </c>
      <c r="AT53" s="90">
        <f>ROUND(SUM(AV53:AW53),2)</f>
        <v>0</v>
      </c>
      <c r="AU53" s="91">
        <f>'SO-02 - Úsek č.2 - km 1,3...'!P91</f>
        <v>0</v>
      </c>
      <c r="AV53" s="90">
        <f>'SO-02 - Úsek č.2 - km 1,3...'!J30</f>
        <v>0</v>
      </c>
      <c r="AW53" s="90">
        <f>'SO-02 - Úsek č.2 - km 1,3...'!J31</f>
        <v>0</v>
      </c>
      <c r="AX53" s="90">
        <f>'SO-02 - Úsek č.2 - km 1,3...'!J32</f>
        <v>0</v>
      </c>
      <c r="AY53" s="90">
        <f>'SO-02 - Úsek č.2 - km 1,3...'!J33</f>
        <v>0</v>
      </c>
      <c r="AZ53" s="90">
        <f>'SO-02 - Úsek č.2 - km 1,3...'!F30</f>
        <v>0</v>
      </c>
      <c r="BA53" s="90">
        <f>'SO-02 - Úsek č.2 - km 1,3...'!F31</f>
        <v>0</v>
      </c>
      <c r="BB53" s="90">
        <f>'SO-02 - Úsek č.2 - km 1,3...'!F32</f>
        <v>0</v>
      </c>
      <c r="BC53" s="90">
        <f>'SO-02 - Úsek č.2 - km 1,3...'!F33</f>
        <v>0</v>
      </c>
      <c r="BD53" s="92">
        <f>'SO-02 - Úsek č.2 - km 1,3...'!F34</f>
        <v>0</v>
      </c>
      <c r="BT53" s="93" t="s">
        <v>24</v>
      </c>
      <c r="BV53" s="93" t="s">
        <v>78</v>
      </c>
      <c r="BW53" s="93" t="s">
        <v>88</v>
      </c>
      <c r="BX53" s="93" t="s">
        <v>7</v>
      </c>
      <c r="CL53" s="93" t="s">
        <v>5</v>
      </c>
      <c r="CM53" s="93" t="s">
        <v>85</v>
      </c>
    </row>
    <row r="54" spans="1:91" s="5" customFormat="1" ht="22.5" customHeight="1">
      <c r="A54" s="84" t="s">
        <v>80</v>
      </c>
      <c r="B54" s="85"/>
      <c r="C54" s="86"/>
      <c r="D54" s="351" t="s">
        <v>89</v>
      </c>
      <c r="E54" s="351"/>
      <c r="F54" s="351"/>
      <c r="G54" s="351"/>
      <c r="H54" s="351"/>
      <c r="I54" s="87"/>
      <c r="J54" s="351" t="s">
        <v>90</v>
      </c>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38">
        <f>'SO-03 - Úsek č.3 - km 1,4...'!J27</f>
        <v>0</v>
      </c>
      <c r="AH54" s="339"/>
      <c r="AI54" s="339"/>
      <c r="AJ54" s="339"/>
      <c r="AK54" s="339"/>
      <c r="AL54" s="339"/>
      <c r="AM54" s="339"/>
      <c r="AN54" s="338">
        <f>SUM(AG54,AT54)</f>
        <v>0</v>
      </c>
      <c r="AO54" s="339"/>
      <c r="AP54" s="339"/>
      <c r="AQ54" s="88" t="s">
        <v>83</v>
      </c>
      <c r="AR54" s="85"/>
      <c r="AS54" s="89">
        <v>0</v>
      </c>
      <c r="AT54" s="90">
        <f>ROUND(SUM(AV54:AW54),2)</f>
        <v>0</v>
      </c>
      <c r="AU54" s="91">
        <f>'SO-03 - Úsek č.3 - km 1,4...'!P81</f>
        <v>0</v>
      </c>
      <c r="AV54" s="90">
        <f>'SO-03 - Úsek č.3 - km 1,4...'!J30</f>
        <v>0</v>
      </c>
      <c r="AW54" s="90">
        <f>'SO-03 - Úsek č.3 - km 1,4...'!J31</f>
        <v>0</v>
      </c>
      <c r="AX54" s="90">
        <f>'SO-03 - Úsek č.3 - km 1,4...'!J32</f>
        <v>0</v>
      </c>
      <c r="AY54" s="90">
        <f>'SO-03 - Úsek č.3 - km 1,4...'!J33</f>
        <v>0</v>
      </c>
      <c r="AZ54" s="90">
        <f>'SO-03 - Úsek č.3 - km 1,4...'!F30</f>
        <v>0</v>
      </c>
      <c r="BA54" s="90">
        <f>'SO-03 - Úsek č.3 - km 1,4...'!F31</f>
        <v>0</v>
      </c>
      <c r="BB54" s="90">
        <f>'SO-03 - Úsek č.3 - km 1,4...'!F32</f>
        <v>0</v>
      </c>
      <c r="BC54" s="90">
        <f>'SO-03 - Úsek č.3 - km 1,4...'!F33</f>
        <v>0</v>
      </c>
      <c r="BD54" s="92">
        <f>'SO-03 - Úsek č.3 - km 1,4...'!F34</f>
        <v>0</v>
      </c>
      <c r="BT54" s="93" t="s">
        <v>24</v>
      </c>
      <c r="BV54" s="93" t="s">
        <v>78</v>
      </c>
      <c r="BW54" s="93" t="s">
        <v>91</v>
      </c>
      <c r="BX54" s="93" t="s">
        <v>7</v>
      </c>
      <c r="CL54" s="93" t="s">
        <v>5</v>
      </c>
      <c r="CM54" s="93" t="s">
        <v>85</v>
      </c>
    </row>
    <row r="55" spans="1:91" s="5" customFormat="1" ht="22.5" customHeight="1">
      <c r="A55" s="84" t="s">
        <v>80</v>
      </c>
      <c r="B55" s="85"/>
      <c r="C55" s="86"/>
      <c r="D55" s="351" t="s">
        <v>92</v>
      </c>
      <c r="E55" s="351"/>
      <c r="F55" s="351"/>
      <c r="G55" s="351"/>
      <c r="H55" s="351"/>
      <c r="I55" s="87"/>
      <c r="J55" s="351" t="s">
        <v>93</v>
      </c>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38">
        <f>'VON - Vedlejší a ostatní ...'!J27</f>
        <v>0</v>
      </c>
      <c r="AH55" s="339"/>
      <c r="AI55" s="339"/>
      <c r="AJ55" s="339"/>
      <c r="AK55" s="339"/>
      <c r="AL55" s="339"/>
      <c r="AM55" s="339"/>
      <c r="AN55" s="338">
        <f>SUM(AG55,AT55)</f>
        <v>0</v>
      </c>
      <c r="AO55" s="339"/>
      <c r="AP55" s="339"/>
      <c r="AQ55" s="88" t="s">
        <v>92</v>
      </c>
      <c r="AR55" s="85"/>
      <c r="AS55" s="94">
        <v>0</v>
      </c>
      <c r="AT55" s="95">
        <f>ROUND(SUM(AV55:AW55),2)</f>
        <v>0</v>
      </c>
      <c r="AU55" s="96">
        <f>'VON - Vedlejší a ostatní ...'!P82</f>
        <v>0</v>
      </c>
      <c r="AV55" s="95">
        <f>'VON - Vedlejší a ostatní ...'!J30</f>
        <v>0</v>
      </c>
      <c r="AW55" s="95">
        <f>'VON - Vedlejší a ostatní ...'!J31</f>
        <v>0</v>
      </c>
      <c r="AX55" s="95">
        <f>'VON - Vedlejší a ostatní ...'!J32</f>
        <v>0</v>
      </c>
      <c r="AY55" s="95">
        <f>'VON - Vedlejší a ostatní ...'!J33</f>
        <v>0</v>
      </c>
      <c r="AZ55" s="95">
        <f>'VON - Vedlejší a ostatní ...'!F30</f>
        <v>0</v>
      </c>
      <c r="BA55" s="95">
        <f>'VON - Vedlejší a ostatní ...'!F31</f>
        <v>0</v>
      </c>
      <c r="BB55" s="95">
        <f>'VON - Vedlejší a ostatní ...'!F32</f>
        <v>0</v>
      </c>
      <c r="BC55" s="95">
        <f>'VON - Vedlejší a ostatní ...'!F33</f>
        <v>0</v>
      </c>
      <c r="BD55" s="97">
        <f>'VON - Vedlejší a ostatní ...'!F34</f>
        <v>0</v>
      </c>
      <c r="BT55" s="93" t="s">
        <v>24</v>
      </c>
      <c r="BV55" s="93" t="s">
        <v>78</v>
      </c>
      <c r="BW55" s="93" t="s">
        <v>94</v>
      </c>
      <c r="BX55" s="93" t="s">
        <v>7</v>
      </c>
      <c r="CL55" s="93" t="s">
        <v>5</v>
      </c>
      <c r="CM55" s="93" t="s">
        <v>85</v>
      </c>
    </row>
    <row r="56" spans="2:44" s="1" customFormat="1" ht="30" customHeight="1">
      <c r="B56" s="40"/>
      <c r="AR56" s="40"/>
    </row>
    <row r="57" spans="2:44" s="1" customFormat="1" ht="6.95" customHeight="1">
      <c r="B57" s="55"/>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40"/>
    </row>
  </sheetData>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D54:H54"/>
    <mergeCell ref="J54:AF54"/>
    <mergeCell ref="AN55:AP55"/>
    <mergeCell ref="AG55:AM55"/>
    <mergeCell ref="D55:H55"/>
    <mergeCell ref="J55:AF55"/>
    <mergeCell ref="AG51:AM51"/>
    <mergeCell ref="AN51:AP51"/>
    <mergeCell ref="AR2:BE2"/>
    <mergeCell ref="AN54:AP54"/>
    <mergeCell ref="AG54:AM54"/>
    <mergeCell ref="AN52:AP52"/>
    <mergeCell ref="AG52:AM52"/>
    <mergeCell ref="L42:AO42"/>
    <mergeCell ref="AM44:AN44"/>
    <mergeCell ref="AM46:AP46"/>
    <mergeCell ref="AS46:AT48"/>
    <mergeCell ref="W28:AE28"/>
    <mergeCell ref="AK28:AO28"/>
    <mergeCell ref="L29:O29"/>
    <mergeCell ref="W29:AE29"/>
    <mergeCell ref="AK29:AO29"/>
  </mergeCells>
  <hyperlinks>
    <hyperlink ref="K1:S1" location="C2" display="1) Rekapitulace stavby"/>
    <hyperlink ref="W1:AI1" location="C51" display="2) Rekapitulace objektů stavby a soupisů prací"/>
    <hyperlink ref="A52" location="'SO-01 - Úsek č.1 - km 1,0...'!C2" display="/"/>
    <hyperlink ref="A53" location="'SO-02 - Úsek č.2 - km 1,3...'!C2" display="/"/>
    <hyperlink ref="A54" location="'SO-03 - Úsek č.3 - km 1,4...'!C2" display="/"/>
    <hyperlink ref="A55" location="'VON - Vedlejší a ostatní ...'!C2" display="/"/>
  </hyperlinks>
  <printOptions/>
  <pageMargins left="0.5905511811023623" right="0.5905511811023623" top="0.5905511811023623" bottom="0.5905511811023623" header="0" footer="0.2755905511811024"/>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1"/>
  <sheetViews>
    <sheetView showGridLines="0" tabSelected="1" workbookViewId="0" topLeftCell="A1">
      <pane ySplit="1" topLeftCell="A257" activePane="bottomLeft" state="frozen"/>
      <selection pane="bottomLeft" activeCell="F260" sqref="F26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2" max="12" width="10.83203125" style="0" customWidth="1"/>
    <col min="13" max="22" width="10.83203125" style="0" hidden="1"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3" max="66" width="10.83203125" style="0" hidden="1" customWidth="1"/>
  </cols>
  <sheetData>
    <row r="1" spans="1:70" ht="21.75" customHeight="1">
      <c r="A1" s="20"/>
      <c r="B1" s="99"/>
      <c r="C1" s="99"/>
      <c r="D1" s="100" t="s">
        <v>1</v>
      </c>
      <c r="E1" s="99"/>
      <c r="F1" s="101" t="s">
        <v>95</v>
      </c>
      <c r="G1" s="374" t="s">
        <v>96</v>
      </c>
      <c r="H1" s="374"/>
      <c r="I1" s="102"/>
      <c r="J1" s="101" t="s">
        <v>97</v>
      </c>
      <c r="K1" s="100" t="s">
        <v>98</v>
      </c>
      <c r="L1" s="101" t="s">
        <v>99</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6" t="s">
        <v>8</v>
      </c>
      <c r="M2" s="337"/>
      <c r="N2" s="337"/>
      <c r="O2" s="337"/>
      <c r="P2" s="337"/>
      <c r="Q2" s="337"/>
      <c r="R2" s="337"/>
      <c r="S2" s="337"/>
      <c r="T2" s="337"/>
      <c r="U2" s="337"/>
      <c r="V2" s="337"/>
      <c r="AT2" s="23" t="s">
        <v>84</v>
      </c>
    </row>
    <row r="3" spans="2:46" ht="6.95" customHeight="1">
      <c r="B3" s="24"/>
      <c r="C3" s="25"/>
      <c r="D3" s="25"/>
      <c r="E3" s="25"/>
      <c r="F3" s="25"/>
      <c r="G3" s="25"/>
      <c r="H3" s="25"/>
      <c r="I3" s="103"/>
      <c r="J3" s="25"/>
      <c r="K3" s="26"/>
      <c r="AT3" s="23" t="s">
        <v>85</v>
      </c>
    </row>
    <row r="4" spans="2:46" ht="36.95" customHeight="1">
      <c r="B4" s="27"/>
      <c r="C4" s="28"/>
      <c r="D4" s="29" t="s">
        <v>100</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22.5" customHeight="1">
      <c r="B7" s="27"/>
      <c r="C7" s="28"/>
      <c r="D7" s="28"/>
      <c r="E7" s="375" t="str">
        <f>'Rekapitulace stavby'!K6</f>
        <v>Libchavský potok, Libchavy, ř.km 1,070 - 1,543, rekonstrukce úpravy</v>
      </c>
      <c r="F7" s="376"/>
      <c r="G7" s="376"/>
      <c r="H7" s="376"/>
      <c r="I7" s="104"/>
      <c r="J7" s="28"/>
      <c r="K7" s="30"/>
    </row>
    <row r="8" spans="2:11" s="1" customFormat="1" ht="15">
      <c r="B8" s="40"/>
      <c r="C8" s="41"/>
      <c r="D8" s="36" t="s">
        <v>101</v>
      </c>
      <c r="E8" s="41"/>
      <c r="F8" s="41"/>
      <c r="G8" s="41"/>
      <c r="H8" s="41"/>
      <c r="I8" s="105"/>
      <c r="J8" s="41"/>
      <c r="K8" s="44"/>
    </row>
    <row r="9" spans="2:11" s="1" customFormat="1" ht="36.95" customHeight="1">
      <c r="B9" s="40"/>
      <c r="C9" s="41"/>
      <c r="D9" s="41"/>
      <c r="E9" s="377" t="s">
        <v>102</v>
      </c>
      <c r="F9" s="378"/>
      <c r="G9" s="378"/>
      <c r="H9" s="378"/>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22</v>
      </c>
      <c r="E11" s="41"/>
      <c r="F11" s="34" t="s">
        <v>5</v>
      </c>
      <c r="G11" s="41"/>
      <c r="H11" s="41"/>
      <c r="I11" s="106" t="s">
        <v>23</v>
      </c>
      <c r="J11" s="34" t="s">
        <v>5</v>
      </c>
      <c r="K11" s="44"/>
    </row>
    <row r="12" spans="2:11" s="1" customFormat="1" ht="14.45" customHeight="1">
      <c r="B12" s="40"/>
      <c r="C12" s="41"/>
      <c r="D12" s="36" t="s">
        <v>25</v>
      </c>
      <c r="E12" s="41"/>
      <c r="F12" s="34" t="s">
        <v>26</v>
      </c>
      <c r="G12" s="41"/>
      <c r="H12" s="41"/>
      <c r="I12" s="106" t="s">
        <v>27</v>
      </c>
      <c r="J12" s="107" t="str">
        <f>'Rekapitulace stavby'!AN8</f>
        <v>30. 3. 2017</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31</v>
      </c>
      <c r="E14" s="41"/>
      <c r="F14" s="41"/>
      <c r="G14" s="41"/>
      <c r="H14" s="41"/>
      <c r="I14" s="106" t="s">
        <v>32</v>
      </c>
      <c r="J14" s="34" t="s">
        <v>5</v>
      </c>
      <c r="K14" s="44"/>
    </row>
    <row r="15" spans="2:11" s="1" customFormat="1" ht="18" customHeight="1">
      <c r="B15" s="40"/>
      <c r="C15" s="41"/>
      <c r="D15" s="41"/>
      <c r="E15" s="34" t="s">
        <v>33</v>
      </c>
      <c r="F15" s="41"/>
      <c r="G15" s="41"/>
      <c r="H15" s="41"/>
      <c r="I15" s="106" t="s">
        <v>34</v>
      </c>
      <c r="J15" s="34" t="s">
        <v>5</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35</v>
      </c>
      <c r="E17" s="41"/>
      <c r="F17" s="41"/>
      <c r="G17" s="41"/>
      <c r="H17" s="41"/>
      <c r="I17" s="106"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34</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37</v>
      </c>
      <c r="E20" s="41"/>
      <c r="F20" s="41"/>
      <c r="G20" s="41"/>
      <c r="H20" s="41"/>
      <c r="I20" s="106"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06" t="s">
        <v>34</v>
      </c>
      <c r="J21" s="34" t="str">
        <f>IF('Rekapitulace stavby'!AN17="","",'Rekapitulace stavby'!AN17)</f>
        <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40</v>
      </c>
      <c r="E23" s="41"/>
      <c r="F23" s="41"/>
      <c r="G23" s="41"/>
      <c r="H23" s="41"/>
      <c r="I23" s="105"/>
      <c r="J23" s="41"/>
      <c r="K23" s="44"/>
    </row>
    <row r="24" spans="2:11" s="6" customFormat="1" ht="22.5" customHeight="1">
      <c r="B24" s="108"/>
      <c r="C24" s="109"/>
      <c r="D24" s="109"/>
      <c r="E24" s="367" t="s">
        <v>103</v>
      </c>
      <c r="F24" s="367"/>
      <c r="G24" s="367"/>
      <c r="H24" s="367"/>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42</v>
      </c>
      <c r="E27" s="41"/>
      <c r="F27" s="41"/>
      <c r="G27" s="41"/>
      <c r="H27" s="41"/>
      <c r="I27" s="105"/>
      <c r="J27" s="115">
        <f>ROUND(J85,2)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44</v>
      </c>
      <c r="G29" s="41"/>
      <c r="H29" s="41"/>
      <c r="I29" s="116" t="s">
        <v>43</v>
      </c>
      <c r="J29" s="45" t="s">
        <v>45</v>
      </c>
      <c r="K29" s="44"/>
    </row>
    <row r="30" spans="2:11" s="1" customFormat="1" ht="14.45" customHeight="1">
      <c r="B30" s="40"/>
      <c r="C30" s="41"/>
      <c r="D30" s="48" t="s">
        <v>46</v>
      </c>
      <c r="E30" s="48" t="s">
        <v>47</v>
      </c>
      <c r="F30" s="117">
        <f>ROUND(SUM(BE85:BE300),2)</f>
        <v>0</v>
      </c>
      <c r="G30" s="41"/>
      <c r="H30" s="41"/>
      <c r="I30" s="118">
        <v>0.21</v>
      </c>
      <c r="J30" s="117">
        <f>ROUND(ROUND((SUM(BE85:BE300)),2)*I30,2)</f>
        <v>0</v>
      </c>
      <c r="K30" s="44"/>
    </row>
    <row r="31" spans="2:11" s="1" customFormat="1" ht="14.45" customHeight="1">
      <c r="B31" s="40"/>
      <c r="C31" s="41"/>
      <c r="D31" s="41"/>
      <c r="E31" s="48" t="s">
        <v>48</v>
      </c>
      <c r="F31" s="117">
        <f>ROUND(SUM(BF85:BF300),2)</f>
        <v>0</v>
      </c>
      <c r="G31" s="41"/>
      <c r="H31" s="41"/>
      <c r="I31" s="118">
        <v>0.15</v>
      </c>
      <c r="J31" s="117">
        <f>ROUND(ROUND((SUM(BF85:BF300)),2)*I31,2)</f>
        <v>0</v>
      </c>
      <c r="K31" s="44"/>
    </row>
    <row r="32" spans="2:11" s="1" customFormat="1" ht="14.45" customHeight="1" hidden="1">
      <c r="B32" s="40"/>
      <c r="C32" s="41"/>
      <c r="D32" s="41"/>
      <c r="E32" s="48" t="s">
        <v>49</v>
      </c>
      <c r="F32" s="117">
        <f>ROUND(SUM(BG85:BG300),2)</f>
        <v>0</v>
      </c>
      <c r="G32" s="41"/>
      <c r="H32" s="41"/>
      <c r="I32" s="118">
        <v>0.21</v>
      </c>
      <c r="J32" s="117">
        <v>0</v>
      </c>
      <c r="K32" s="44"/>
    </row>
    <row r="33" spans="2:11" s="1" customFormat="1" ht="14.45" customHeight="1" hidden="1">
      <c r="B33" s="40"/>
      <c r="C33" s="41"/>
      <c r="D33" s="41"/>
      <c r="E33" s="48" t="s">
        <v>50</v>
      </c>
      <c r="F33" s="117">
        <f>ROUND(SUM(BH85:BH300),2)</f>
        <v>0</v>
      </c>
      <c r="G33" s="41"/>
      <c r="H33" s="41"/>
      <c r="I33" s="118">
        <v>0.15</v>
      </c>
      <c r="J33" s="117">
        <v>0</v>
      </c>
      <c r="K33" s="44"/>
    </row>
    <row r="34" spans="2:11" s="1" customFormat="1" ht="14.45" customHeight="1" hidden="1">
      <c r="B34" s="40"/>
      <c r="C34" s="41"/>
      <c r="D34" s="41"/>
      <c r="E34" s="48" t="s">
        <v>51</v>
      </c>
      <c r="F34" s="117">
        <f>ROUND(SUM(BI85:BI300),2)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52</v>
      </c>
      <c r="E36" s="70"/>
      <c r="F36" s="70"/>
      <c r="G36" s="121" t="s">
        <v>53</v>
      </c>
      <c r="H36" s="122" t="s">
        <v>54</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104</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22.5" customHeight="1">
      <c r="B45" s="40"/>
      <c r="C45" s="41"/>
      <c r="D45" s="41"/>
      <c r="E45" s="375" t="str">
        <f>E7</f>
        <v>Libchavský potok, Libchavy, ř.km 1,070 - 1,543, rekonstrukce úpravy</v>
      </c>
      <c r="F45" s="376"/>
      <c r="G45" s="376"/>
      <c r="H45" s="376"/>
      <c r="I45" s="105"/>
      <c r="J45" s="41"/>
      <c r="K45" s="44"/>
    </row>
    <row r="46" spans="2:11" s="1" customFormat="1" ht="14.45" customHeight="1">
      <c r="B46" s="40"/>
      <c r="C46" s="36" t="s">
        <v>101</v>
      </c>
      <c r="D46" s="41"/>
      <c r="E46" s="41"/>
      <c r="F46" s="41"/>
      <c r="G46" s="41"/>
      <c r="H46" s="41"/>
      <c r="I46" s="105"/>
      <c r="J46" s="41"/>
      <c r="K46" s="44"/>
    </row>
    <row r="47" spans="2:11" s="1" customFormat="1" ht="23.25" customHeight="1">
      <c r="B47" s="40"/>
      <c r="C47" s="41"/>
      <c r="D47" s="41"/>
      <c r="E47" s="377" t="str">
        <f>E9</f>
        <v>SO-01 - Úsek č.1 - km 1,070-1,146</v>
      </c>
      <c r="F47" s="378"/>
      <c r="G47" s="378"/>
      <c r="H47" s="378"/>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25</v>
      </c>
      <c r="D49" s="41"/>
      <c r="E49" s="41"/>
      <c r="F49" s="34" t="str">
        <f>F12</f>
        <v>k.ú. Dolní Libchavy</v>
      </c>
      <c r="G49" s="41"/>
      <c r="H49" s="41"/>
      <c r="I49" s="106" t="s">
        <v>27</v>
      </c>
      <c r="J49" s="107" t="str">
        <f>IF(J12="","",J12)</f>
        <v>30. 3. 2017</v>
      </c>
      <c r="K49" s="44"/>
    </row>
    <row r="50" spans="2:11" s="1" customFormat="1" ht="6.95" customHeight="1">
      <c r="B50" s="40"/>
      <c r="C50" s="41"/>
      <c r="D50" s="41"/>
      <c r="E50" s="41"/>
      <c r="F50" s="41"/>
      <c r="G50" s="41"/>
      <c r="H50" s="41"/>
      <c r="I50" s="105"/>
      <c r="J50" s="41"/>
      <c r="K50" s="44"/>
    </row>
    <row r="51" spans="2:11" s="1" customFormat="1" ht="15">
      <c r="B51" s="40"/>
      <c r="C51" s="36" t="s">
        <v>31</v>
      </c>
      <c r="D51" s="41"/>
      <c r="E51" s="41"/>
      <c r="F51" s="34" t="str">
        <f>E15</f>
        <v>Povodí Labe, státní podnik</v>
      </c>
      <c r="G51" s="41"/>
      <c r="H51" s="41"/>
      <c r="I51" s="106" t="s">
        <v>37</v>
      </c>
      <c r="J51" s="34" t="str">
        <f>E21</f>
        <v xml:space="preserve"> </v>
      </c>
      <c r="K51" s="44"/>
    </row>
    <row r="52" spans="2:11" s="1" customFormat="1" ht="14.45" customHeight="1">
      <c r="B52" s="40"/>
      <c r="C52" s="36" t="s">
        <v>35</v>
      </c>
      <c r="D52" s="41"/>
      <c r="E52" s="41"/>
      <c r="F52" s="34" t="str">
        <f>IF(E18="","",E18)</f>
        <v/>
      </c>
      <c r="G52" s="41"/>
      <c r="H52" s="41"/>
      <c r="I52" s="105"/>
      <c r="J52" s="41"/>
      <c r="K52" s="44"/>
    </row>
    <row r="53" spans="2:11" s="1" customFormat="1" ht="10.35" customHeight="1">
      <c r="B53" s="40"/>
      <c r="C53" s="41"/>
      <c r="D53" s="41"/>
      <c r="E53" s="41"/>
      <c r="F53" s="41"/>
      <c r="G53" s="41"/>
      <c r="H53" s="41"/>
      <c r="I53" s="105"/>
      <c r="J53" s="41"/>
      <c r="K53" s="44"/>
    </row>
    <row r="54" spans="2:11" s="1" customFormat="1" ht="29.25" customHeight="1">
      <c r="B54" s="40"/>
      <c r="C54" s="129" t="s">
        <v>105</v>
      </c>
      <c r="D54" s="119"/>
      <c r="E54" s="119"/>
      <c r="F54" s="119"/>
      <c r="G54" s="119"/>
      <c r="H54" s="119"/>
      <c r="I54" s="130"/>
      <c r="J54" s="131" t="s">
        <v>106</v>
      </c>
      <c r="K54" s="132"/>
    </row>
    <row r="55" spans="2:11" s="1" customFormat="1" ht="10.35" customHeight="1">
      <c r="B55" s="40"/>
      <c r="C55" s="41"/>
      <c r="D55" s="41"/>
      <c r="E55" s="41"/>
      <c r="F55" s="41"/>
      <c r="G55" s="41"/>
      <c r="H55" s="41"/>
      <c r="I55" s="105"/>
      <c r="J55" s="41"/>
      <c r="K55" s="44"/>
    </row>
    <row r="56" spans="2:47" s="1" customFormat="1" ht="29.25" customHeight="1">
      <c r="B56" s="40"/>
      <c r="C56" s="133" t="s">
        <v>107</v>
      </c>
      <c r="D56" s="41"/>
      <c r="E56" s="41"/>
      <c r="F56" s="41"/>
      <c r="G56" s="41"/>
      <c r="H56" s="41"/>
      <c r="I56" s="105"/>
      <c r="J56" s="115">
        <f>J85</f>
        <v>0</v>
      </c>
      <c r="K56" s="44"/>
      <c r="AU56" s="23" t="s">
        <v>108</v>
      </c>
    </row>
    <row r="57" spans="2:11" s="7" customFormat="1" ht="24.95" customHeight="1">
      <c r="B57" s="134"/>
      <c r="C57" s="135"/>
      <c r="D57" s="136" t="s">
        <v>109</v>
      </c>
      <c r="E57" s="137"/>
      <c r="F57" s="137"/>
      <c r="G57" s="137"/>
      <c r="H57" s="137"/>
      <c r="I57" s="138"/>
      <c r="J57" s="139">
        <f>J86</f>
        <v>0</v>
      </c>
      <c r="K57" s="140"/>
    </row>
    <row r="58" spans="2:11" s="8" customFormat="1" ht="19.9" customHeight="1">
      <c r="B58" s="141"/>
      <c r="C58" s="142"/>
      <c r="D58" s="143" t="s">
        <v>110</v>
      </c>
      <c r="E58" s="144"/>
      <c r="F58" s="144"/>
      <c r="G58" s="144"/>
      <c r="H58" s="144"/>
      <c r="I58" s="145"/>
      <c r="J58" s="146">
        <f>J87</f>
        <v>0</v>
      </c>
      <c r="K58" s="147"/>
    </row>
    <row r="59" spans="2:11" s="8" customFormat="1" ht="19.9" customHeight="1">
      <c r="B59" s="141"/>
      <c r="C59" s="142"/>
      <c r="D59" s="143" t="s">
        <v>111</v>
      </c>
      <c r="E59" s="144"/>
      <c r="F59" s="144"/>
      <c r="G59" s="144"/>
      <c r="H59" s="144"/>
      <c r="I59" s="145"/>
      <c r="J59" s="146">
        <f>J198</f>
        <v>0</v>
      </c>
      <c r="K59" s="147"/>
    </row>
    <row r="60" spans="2:11" s="8" customFormat="1" ht="19.9" customHeight="1">
      <c r="B60" s="141"/>
      <c r="C60" s="142"/>
      <c r="D60" s="143" t="s">
        <v>112</v>
      </c>
      <c r="E60" s="144"/>
      <c r="F60" s="144"/>
      <c r="G60" s="144"/>
      <c r="H60" s="144"/>
      <c r="I60" s="145"/>
      <c r="J60" s="146">
        <f>J213</f>
        <v>0</v>
      </c>
      <c r="K60" s="147"/>
    </row>
    <row r="61" spans="2:11" s="8" customFormat="1" ht="19.9" customHeight="1">
      <c r="B61" s="141"/>
      <c r="C61" s="142"/>
      <c r="D61" s="143" t="s">
        <v>113</v>
      </c>
      <c r="E61" s="144"/>
      <c r="F61" s="144"/>
      <c r="G61" s="144"/>
      <c r="H61" s="144"/>
      <c r="I61" s="145"/>
      <c r="J61" s="146">
        <f>J263</f>
        <v>0</v>
      </c>
      <c r="K61" s="147"/>
    </row>
    <row r="62" spans="2:11" s="8" customFormat="1" ht="19.9" customHeight="1">
      <c r="B62" s="141"/>
      <c r="C62" s="142"/>
      <c r="D62" s="143" t="s">
        <v>114</v>
      </c>
      <c r="E62" s="144"/>
      <c r="F62" s="144"/>
      <c r="G62" s="144"/>
      <c r="H62" s="144"/>
      <c r="I62" s="145"/>
      <c r="J62" s="146">
        <f>J266</f>
        <v>0</v>
      </c>
      <c r="K62" s="147"/>
    </row>
    <row r="63" spans="2:11" s="8" customFormat="1" ht="19.9" customHeight="1">
      <c r="B63" s="141"/>
      <c r="C63" s="142"/>
      <c r="D63" s="143" t="s">
        <v>115</v>
      </c>
      <c r="E63" s="144"/>
      <c r="F63" s="144"/>
      <c r="G63" s="144"/>
      <c r="H63" s="144"/>
      <c r="I63" s="145"/>
      <c r="J63" s="146">
        <f>J275</f>
        <v>0</v>
      </c>
      <c r="K63" s="147"/>
    </row>
    <row r="64" spans="2:11" s="8" customFormat="1" ht="19.9" customHeight="1">
      <c r="B64" s="141"/>
      <c r="C64" s="142"/>
      <c r="D64" s="143" t="s">
        <v>116</v>
      </c>
      <c r="E64" s="144"/>
      <c r="F64" s="144"/>
      <c r="G64" s="144"/>
      <c r="H64" s="144"/>
      <c r="I64" s="145"/>
      <c r="J64" s="146">
        <f>J291</f>
        <v>0</v>
      </c>
      <c r="K64" s="147"/>
    </row>
    <row r="65" spans="2:11" s="8" customFormat="1" ht="19.9" customHeight="1">
      <c r="B65" s="141"/>
      <c r="C65" s="142"/>
      <c r="D65" s="143" t="s">
        <v>117</v>
      </c>
      <c r="E65" s="144"/>
      <c r="F65" s="144"/>
      <c r="G65" s="144"/>
      <c r="H65" s="144"/>
      <c r="I65" s="145"/>
      <c r="J65" s="146">
        <f>J297</f>
        <v>0</v>
      </c>
      <c r="K65" s="147"/>
    </row>
    <row r="66" spans="2:11" s="1" customFormat="1" ht="21.75" customHeight="1">
      <c r="B66" s="40"/>
      <c r="C66" s="41"/>
      <c r="D66" s="41"/>
      <c r="E66" s="41"/>
      <c r="F66" s="41"/>
      <c r="G66" s="41"/>
      <c r="H66" s="41"/>
      <c r="I66" s="105"/>
      <c r="J66" s="41"/>
      <c r="K66" s="44"/>
    </row>
    <row r="67" spans="2:11" s="1" customFormat="1" ht="6.95" customHeight="1">
      <c r="B67" s="55"/>
      <c r="C67" s="56"/>
      <c r="D67" s="56"/>
      <c r="E67" s="56"/>
      <c r="F67" s="56"/>
      <c r="G67" s="56"/>
      <c r="H67" s="56"/>
      <c r="I67" s="126"/>
      <c r="J67" s="56"/>
      <c r="K67" s="57"/>
    </row>
    <row r="71" spans="2:12" s="1" customFormat="1" ht="6.95" customHeight="1">
      <c r="B71" s="58"/>
      <c r="C71" s="59"/>
      <c r="D71" s="59"/>
      <c r="E71" s="59"/>
      <c r="F71" s="59"/>
      <c r="G71" s="59"/>
      <c r="H71" s="59"/>
      <c r="I71" s="127"/>
      <c r="J71" s="59"/>
      <c r="K71" s="59"/>
      <c r="L71" s="40"/>
    </row>
    <row r="72" spans="2:12" s="1" customFormat="1" ht="36.95" customHeight="1">
      <c r="B72" s="40"/>
      <c r="C72" s="60" t="s">
        <v>118</v>
      </c>
      <c r="L72" s="40"/>
    </row>
    <row r="73" spans="2:12" s="1" customFormat="1" ht="6.95" customHeight="1">
      <c r="B73" s="40"/>
      <c r="L73" s="40"/>
    </row>
    <row r="74" spans="2:12" s="1" customFormat="1" ht="14.45" customHeight="1">
      <c r="B74" s="40"/>
      <c r="C74" s="62" t="s">
        <v>19</v>
      </c>
      <c r="L74" s="40"/>
    </row>
    <row r="75" spans="2:12" s="1" customFormat="1" ht="22.5" customHeight="1">
      <c r="B75" s="40"/>
      <c r="E75" s="371" t="str">
        <f>E7</f>
        <v>Libchavský potok, Libchavy, ř.km 1,070 - 1,543, rekonstrukce úpravy</v>
      </c>
      <c r="F75" s="372"/>
      <c r="G75" s="372"/>
      <c r="H75" s="372"/>
      <c r="L75" s="40"/>
    </row>
    <row r="76" spans="2:12" s="1" customFormat="1" ht="14.45" customHeight="1">
      <c r="B76" s="40"/>
      <c r="C76" s="62" t="s">
        <v>101</v>
      </c>
      <c r="L76" s="40"/>
    </row>
    <row r="77" spans="2:12" s="1" customFormat="1" ht="23.25" customHeight="1">
      <c r="B77" s="40"/>
      <c r="E77" s="340" t="str">
        <f>E9</f>
        <v>SO-01 - Úsek č.1 - km 1,070-1,146</v>
      </c>
      <c r="F77" s="373"/>
      <c r="G77" s="373"/>
      <c r="H77" s="373"/>
      <c r="L77" s="40"/>
    </row>
    <row r="78" spans="2:12" s="1" customFormat="1" ht="6.95" customHeight="1">
      <c r="B78" s="40"/>
      <c r="L78" s="40"/>
    </row>
    <row r="79" spans="2:12" s="1" customFormat="1" ht="18" customHeight="1">
      <c r="B79" s="40"/>
      <c r="C79" s="62" t="s">
        <v>25</v>
      </c>
      <c r="F79" s="148" t="str">
        <f>F12</f>
        <v>k.ú. Dolní Libchavy</v>
      </c>
      <c r="I79" s="149" t="s">
        <v>27</v>
      </c>
      <c r="J79" s="66" t="str">
        <f>IF(J12="","",J12)</f>
        <v>30. 3. 2017</v>
      </c>
      <c r="L79" s="40"/>
    </row>
    <row r="80" spans="2:12" s="1" customFormat="1" ht="6.95" customHeight="1">
      <c r="B80" s="40"/>
      <c r="L80" s="40"/>
    </row>
    <row r="81" spans="2:12" s="1" customFormat="1" ht="15">
      <c r="B81" s="40"/>
      <c r="C81" s="62" t="s">
        <v>31</v>
      </c>
      <c r="F81" s="148" t="str">
        <f>E15</f>
        <v>Povodí Labe, státní podnik</v>
      </c>
      <c r="I81" s="149" t="s">
        <v>37</v>
      </c>
      <c r="J81" s="148" t="str">
        <f>E21</f>
        <v xml:space="preserve"> </v>
      </c>
      <c r="L81" s="40"/>
    </row>
    <row r="82" spans="2:12" s="1" customFormat="1" ht="14.45" customHeight="1">
      <c r="B82" s="40"/>
      <c r="C82" s="62" t="s">
        <v>35</v>
      </c>
      <c r="F82" s="148" t="str">
        <f>IF(E18="","",E18)</f>
        <v/>
      </c>
      <c r="L82" s="40"/>
    </row>
    <row r="83" spans="2:12" s="1" customFormat="1" ht="10.35" customHeight="1">
      <c r="B83" s="40"/>
      <c r="L83" s="40"/>
    </row>
    <row r="84" spans="2:20" s="9" customFormat="1" ht="29.25" customHeight="1">
      <c r="B84" s="150"/>
      <c r="C84" s="151" t="s">
        <v>119</v>
      </c>
      <c r="D84" s="152" t="s">
        <v>61</v>
      </c>
      <c r="E84" s="152" t="s">
        <v>57</v>
      </c>
      <c r="F84" s="152" t="s">
        <v>120</v>
      </c>
      <c r="G84" s="152" t="s">
        <v>121</v>
      </c>
      <c r="H84" s="152" t="s">
        <v>122</v>
      </c>
      <c r="I84" s="153" t="s">
        <v>123</v>
      </c>
      <c r="J84" s="152" t="s">
        <v>106</v>
      </c>
      <c r="K84" s="154" t="s">
        <v>124</v>
      </c>
      <c r="L84" s="150"/>
      <c r="M84" s="72" t="s">
        <v>125</v>
      </c>
      <c r="N84" s="73" t="s">
        <v>46</v>
      </c>
      <c r="O84" s="73" t="s">
        <v>126</v>
      </c>
      <c r="P84" s="73" t="s">
        <v>127</v>
      </c>
      <c r="Q84" s="73" t="s">
        <v>128</v>
      </c>
      <c r="R84" s="73" t="s">
        <v>129</v>
      </c>
      <c r="S84" s="73" t="s">
        <v>130</v>
      </c>
      <c r="T84" s="74" t="s">
        <v>131</v>
      </c>
    </row>
    <row r="85" spans="2:63" s="1" customFormat="1" ht="29.25" customHeight="1">
      <c r="B85" s="40"/>
      <c r="C85" s="76" t="s">
        <v>107</v>
      </c>
      <c r="J85" s="155">
        <f>BK85</f>
        <v>0</v>
      </c>
      <c r="L85" s="40"/>
      <c r="M85" s="75"/>
      <c r="N85" s="67"/>
      <c r="O85" s="67"/>
      <c r="P85" s="156">
        <f>P86</f>
        <v>0</v>
      </c>
      <c r="Q85" s="67"/>
      <c r="R85" s="156">
        <f>R86</f>
        <v>1472.904722</v>
      </c>
      <c r="S85" s="67"/>
      <c r="T85" s="157">
        <f>T86</f>
        <v>241.625484</v>
      </c>
      <c r="AT85" s="23" t="s">
        <v>75</v>
      </c>
      <c r="AU85" s="23" t="s">
        <v>108</v>
      </c>
      <c r="BK85" s="158">
        <f>BK86</f>
        <v>0</v>
      </c>
    </row>
    <row r="86" spans="2:63" s="10" customFormat="1" ht="37.35" customHeight="1">
      <c r="B86" s="159"/>
      <c r="D86" s="160" t="s">
        <v>75</v>
      </c>
      <c r="E86" s="161" t="s">
        <v>132</v>
      </c>
      <c r="F86" s="161" t="s">
        <v>133</v>
      </c>
      <c r="I86" s="162"/>
      <c r="J86" s="163">
        <f>BK86</f>
        <v>0</v>
      </c>
      <c r="L86" s="159"/>
      <c r="M86" s="164"/>
      <c r="N86" s="165"/>
      <c r="O86" s="165"/>
      <c r="P86" s="166">
        <f>P87+P198+P213+P263+P266+P275+P291+P297</f>
        <v>0</v>
      </c>
      <c r="Q86" s="165"/>
      <c r="R86" s="166">
        <f>R87+R198+R213+R263+R266+R275+R291+R297</f>
        <v>1472.904722</v>
      </c>
      <c r="S86" s="165"/>
      <c r="T86" s="167">
        <f>T87+T198+T213+T263+T266+T275+T291+T297</f>
        <v>241.625484</v>
      </c>
      <c r="AR86" s="160" t="s">
        <v>24</v>
      </c>
      <c r="AT86" s="168" t="s">
        <v>75</v>
      </c>
      <c r="AU86" s="168" t="s">
        <v>76</v>
      </c>
      <c r="AY86" s="160" t="s">
        <v>134</v>
      </c>
      <c r="BK86" s="169">
        <f>BK87+BK198+BK213+BK263+BK266+BK275+BK291+BK297</f>
        <v>0</v>
      </c>
    </row>
    <row r="87" spans="2:63" s="10" customFormat="1" ht="19.9" customHeight="1">
      <c r="B87" s="159"/>
      <c r="D87" s="170" t="s">
        <v>75</v>
      </c>
      <c r="E87" s="171" t="s">
        <v>24</v>
      </c>
      <c r="F87" s="171" t="s">
        <v>135</v>
      </c>
      <c r="I87" s="162"/>
      <c r="J87" s="172">
        <f>BK87</f>
        <v>0</v>
      </c>
      <c r="L87" s="159"/>
      <c r="M87" s="164"/>
      <c r="N87" s="165"/>
      <c r="O87" s="165"/>
      <c r="P87" s="166">
        <f>SUM(P88:P197)</f>
        <v>0</v>
      </c>
      <c r="Q87" s="165"/>
      <c r="R87" s="166">
        <f>SUM(R88:R197)</f>
        <v>0.09268400000000002</v>
      </c>
      <c r="S87" s="165"/>
      <c r="T87" s="167">
        <f>SUM(T88:T197)</f>
        <v>241.2096</v>
      </c>
      <c r="AR87" s="160" t="s">
        <v>24</v>
      </c>
      <c r="AT87" s="168" t="s">
        <v>75</v>
      </c>
      <c r="AU87" s="168" t="s">
        <v>24</v>
      </c>
      <c r="AY87" s="160" t="s">
        <v>134</v>
      </c>
      <c r="BK87" s="169">
        <f>SUM(BK88:BK197)</f>
        <v>0</v>
      </c>
    </row>
    <row r="88" spans="2:65" s="1" customFormat="1" ht="31.5" customHeight="1">
      <c r="B88" s="173"/>
      <c r="C88" s="174" t="s">
        <v>24</v>
      </c>
      <c r="D88" s="174" t="s">
        <v>136</v>
      </c>
      <c r="E88" s="175" t="s">
        <v>137</v>
      </c>
      <c r="F88" s="176" t="s">
        <v>138</v>
      </c>
      <c r="G88" s="177" t="s">
        <v>139</v>
      </c>
      <c r="H88" s="178">
        <v>23</v>
      </c>
      <c r="I88" s="179"/>
      <c r="J88" s="180">
        <f>ROUND(I88*H88,2)</f>
        <v>0</v>
      </c>
      <c r="K88" s="176" t="s">
        <v>5</v>
      </c>
      <c r="L88" s="40"/>
      <c r="M88" s="181" t="s">
        <v>5</v>
      </c>
      <c r="N88" s="182" t="s">
        <v>47</v>
      </c>
      <c r="O88" s="41"/>
      <c r="P88" s="183">
        <f>O88*H88</f>
        <v>0</v>
      </c>
      <c r="Q88" s="183">
        <v>0</v>
      </c>
      <c r="R88" s="183">
        <f>Q88*H88</f>
        <v>0</v>
      </c>
      <c r="S88" s="183">
        <v>0</v>
      </c>
      <c r="T88" s="184">
        <f>S88*H88</f>
        <v>0</v>
      </c>
      <c r="AR88" s="23" t="s">
        <v>140</v>
      </c>
      <c r="AT88" s="23" t="s">
        <v>136</v>
      </c>
      <c r="AU88" s="23" t="s">
        <v>85</v>
      </c>
      <c r="AY88" s="23" t="s">
        <v>134</v>
      </c>
      <c r="BE88" s="185">
        <f>IF(N88="základní",J88,0)</f>
        <v>0</v>
      </c>
      <c r="BF88" s="185">
        <f>IF(N88="snížená",J88,0)</f>
        <v>0</v>
      </c>
      <c r="BG88" s="185">
        <f>IF(N88="zákl. přenesená",J88,0)</f>
        <v>0</v>
      </c>
      <c r="BH88" s="185">
        <f>IF(N88="sníž. přenesená",J88,0)</f>
        <v>0</v>
      </c>
      <c r="BI88" s="185">
        <f>IF(N88="nulová",J88,0)</f>
        <v>0</v>
      </c>
      <c r="BJ88" s="23" t="s">
        <v>24</v>
      </c>
      <c r="BK88" s="185">
        <f>ROUND(I88*H88,2)</f>
        <v>0</v>
      </c>
      <c r="BL88" s="23" t="s">
        <v>140</v>
      </c>
      <c r="BM88" s="23" t="s">
        <v>141</v>
      </c>
    </row>
    <row r="89" spans="2:51" s="11" customFormat="1" ht="13.5">
      <c r="B89" s="186"/>
      <c r="D89" s="187" t="s">
        <v>142</v>
      </c>
      <c r="E89" s="188" t="s">
        <v>5</v>
      </c>
      <c r="F89" s="189" t="s">
        <v>143</v>
      </c>
      <c r="H89" s="190" t="s">
        <v>5</v>
      </c>
      <c r="I89" s="191"/>
      <c r="L89" s="186"/>
      <c r="M89" s="192"/>
      <c r="N89" s="193"/>
      <c r="O89" s="193"/>
      <c r="P89" s="193"/>
      <c r="Q89" s="193"/>
      <c r="R89" s="193"/>
      <c r="S89" s="193"/>
      <c r="T89" s="194"/>
      <c r="AT89" s="190" t="s">
        <v>142</v>
      </c>
      <c r="AU89" s="190" t="s">
        <v>85</v>
      </c>
      <c r="AV89" s="11" t="s">
        <v>24</v>
      </c>
      <c r="AW89" s="11" t="s">
        <v>39</v>
      </c>
      <c r="AX89" s="11" t="s">
        <v>76</v>
      </c>
      <c r="AY89" s="190" t="s">
        <v>134</v>
      </c>
    </row>
    <row r="90" spans="2:51" s="12" customFormat="1" ht="13.5">
      <c r="B90" s="195"/>
      <c r="D90" s="196" t="s">
        <v>142</v>
      </c>
      <c r="E90" s="197" t="s">
        <v>5</v>
      </c>
      <c r="F90" s="198" t="s">
        <v>144</v>
      </c>
      <c r="H90" s="199">
        <v>23</v>
      </c>
      <c r="I90" s="200"/>
      <c r="L90" s="195"/>
      <c r="M90" s="201"/>
      <c r="N90" s="202"/>
      <c r="O90" s="202"/>
      <c r="P90" s="202"/>
      <c r="Q90" s="202"/>
      <c r="R90" s="202"/>
      <c r="S90" s="202"/>
      <c r="T90" s="203"/>
      <c r="AT90" s="204" t="s">
        <v>142</v>
      </c>
      <c r="AU90" s="204" t="s">
        <v>85</v>
      </c>
      <c r="AV90" s="12" t="s">
        <v>85</v>
      </c>
      <c r="AW90" s="12" t="s">
        <v>39</v>
      </c>
      <c r="AX90" s="12" t="s">
        <v>24</v>
      </c>
      <c r="AY90" s="204" t="s">
        <v>134</v>
      </c>
    </row>
    <row r="91" spans="2:65" s="1" customFormat="1" ht="31.5" customHeight="1">
      <c r="B91" s="173"/>
      <c r="C91" s="174" t="s">
        <v>85</v>
      </c>
      <c r="D91" s="174" t="s">
        <v>136</v>
      </c>
      <c r="E91" s="175" t="s">
        <v>145</v>
      </c>
      <c r="F91" s="176" t="s">
        <v>146</v>
      </c>
      <c r="G91" s="177" t="s">
        <v>139</v>
      </c>
      <c r="H91" s="178">
        <v>23</v>
      </c>
      <c r="I91" s="179"/>
      <c r="J91" s="180">
        <f>ROUND(I91*H91,2)</f>
        <v>0</v>
      </c>
      <c r="K91" s="176" t="s">
        <v>147</v>
      </c>
      <c r="L91" s="40"/>
      <c r="M91" s="181" t="s">
        <v>5</v>
      </c>
      <c r="N91" s="182" t="s">
        <v>47</v>
      </c>
      <c r="O91" s="41"/>
      <c r="P91" s="183">
        <f>O91*H91</f>
        <v>0</v>
      </c>
      <c r="Q91" s="183">
        <v>0</v>
      </c>
      <c r="R91" s="183">
        <f>Q91*H91</f>
        <v>0</v>
      </c>
      <c r="S91" s="183">
        <v>0</v>
      </c>
      <c r="T91" s="184">
        <f>S91*H91</f>
        <v>0</v>
      </c>
      <c r="AR91" s="23" t="s">
        <v>140</v>
      </c>
      <c r="AT91" s="23" t="s">
        <v>136</v>
      </c>
      <c r="AU91" s="23" t="s">
        <v>85</v>
      </c>
      <c r="AY91" s="23" t="s">
        <v>134</v>
      </c>
      <c r="BE91" s="185">
        <f>IF(N91="základní",J91,0)</f>
        <v>0</v>
      </c>
      <c r="BF91" s="185">
        <f>IF(N91="snížená",J91,0)</f>
        <v>0</v>
      </c>
      <c r="BG91" s="185">
        <f>IF(N91="zákl. přenesená",J91,0)</f>
        <v>0</v>
      </c>
      <c r="BH91" s="185">
        <f>IF(N91="sníž. přenesená",J91,0)</f>
        <v>0</v>
      </c>
      <c r="BI91" s="185">
        <f>IF(N91="nulová",J91,0)</f>
        <v>0</v>
      </c>
      <c r="BJ91" s="23" t="s">
        <v>24</v>
      </c>
      <c r="BK91" s="185">
        <f>ROUND(I91*H91,2)</f>
        <v>0</v>
      </c>
      <c r="BL91" s="23" t="s">
        <v>140</v>
      </c>
      <c r="BM91" s="23" t="s">
        <v>148</v>
      </c>
    </row>
    <row r="92" spans="2:47" s="1" customFormat="1" ht="27">
      <c r="B92" s="40"/>
      <c r="D92" s="187" t="s">
        <v>149</v>
      </c>
      <c r="F92" s="205" t="s">
        <v>150</v>
      </c>
      <c r="I92" s="206"/>
      <c r="L92" s="40"/>
      <c r="M92" s="207"/>
      <c r="N92" s="41"/>
      <c r="O92" s="41"/>
      <c r="P92" s="41"/>
      <c r="Q92" s="41"/>
      <c r="R92" s="41"/>
      <c r="S92" s="41"/>
      <c r="T92" s="69"/>
      <c r="AT92" s="23" t="s">
        <v>149</v>
      </c>
      <c r="AU92" s="23" t="s">
        <v>85</v>
      </c>
    </row>
    <row r="93" spans="2:47" s="1" customFormat="1" ht="148.5">
      <c r="B93" s="40"/>
      <c r="D93" s="187" t="s">
        <v>151</v>
      </c>
      <c r="F93" s="208" t="s">
        <v>152</v>
      </c>
      <c r="I93" s="206"/>
      <c r="L93" s="40"/>
      <c r="M93" s="207"/>
      <c r="N93" s="41"/>
      <c r="O93" s="41"/>
      <c r="P93" s="41"/>
      <c r="Q93" s="41"/>
      <c r="R93" s="41"/>
      <c r="S93" s="41"/>
      <c r="T93" s="69"/>
      <c r="AT93" s="23" t="s">
        <v>151</v>
      </c>
      <c r="AU93" s="23" t="s">
        <v>85</v>
      </c>
    </row>
    <row r="94" spans="2:51" s="11" customFormat="1" ht="13.5">
      <c r="B94" s="186"/>
      <c r="D94" s="187" t="s">
        <v>142</v>
      </c>
      <c r="E94" s="188" t="s">
        <v>5</v>
      </c>
      <c r="F94" s="189" t="s">
        <v>143</v>
      </c>
      <c r="H94" s="190" t="s">
        <v>5</v>
      </c>
      <c r="I94" s="191"/>
      <c r="L94" s="186"/>
      <c r="M94" s="192"/>
      <c r="N94" s="193"/>
      <c r="O94" s="193"/>
      <c r="P94" s="193"/>
      <c r="Q94" s="193"/>
      <c r="R94" s="193"/>
      <c r="S94" s="193"/>
      <c r="T94" s="194"/>
      <c r="AT94" s="190" t="s">
        <v>142</v>
      </c>
      <c r="AU94" s="190" t="s">
        <v>85</v>
      </c>
      <c r="AV94" s="11" t="s">
        <v>24</v>
      </c>
      <c r="AW94" s="11" t="s">
        <v>39</v>
      </c>
      <c r="AX94" s="11" t="s">
        <v>76</v>
      </c>
      <c r="AY94" s="190" t="s">
        <v>134</v>
      </c>
    </row>
    <row r="95" spans="2:51" s="12" customFormat="1" ht="13.5">
      <c r="B95" s="195"/>
      <c r="D95" s="196" t="s">
        <v>142</v>
      </c>
      <c r="E95" s="197" t="s">
        <v>5</v>
      </c>
      <c r="F95" s="198" t="s">
        <v>144</v>
      </c>
      <c r="H95" s="199">
        <v>23</v>
      </c>
      <c r="I95" s="200"/>
      <c r="L95" s="195"/>
      <c r="M95" s="201"/>
      <c r="N95" s="202"/>
      <c r="O95" s="202"/>
      <c r="P95" s="202"/>
      <c r="Q95" s="202"/>
      <c r="R95" s="202"/>
      <c r="S95" s="202"/>
      <c r="T95" s="203"/>
      <c r="AT95" s="204" t="s">
        <v>142</v>
      </c>
      <c r="AU95" s="204" t="s">
        <v>85</v>
      </c>
      <c r="AV95" s="12" t="s">
        <v>85</v>
      </c>
      <c r="AW95" s="12" t="s">
        <v>39</v>
      </c>
      <c r="AX95" s="12" t="s">
        <v>24</v>
      </c>
      <c r="AY95" s="204" t="s">
        <v>134</v>
      </c>
    </row>
    <row r="96" spans="2:65" s="1" customFormat="1" ht="22.5" customHeight="1">
      <c r="B96" s="173"/>
      <c r="C96" s="174" t="s">
        <v>153</v>
      </c>
      <c r="D96" s="174" t="s">
        <v>136</v>
      </c>
      <c r="E96" s="175" t="s">
        <v>154</v>
      </c>
      <c r="F96" s="176" t="s">
        <v>155</v>
      </c>
      <c r="G96" s="177" t="s">
        <v>156</v>
      </c>
      <c r="H96" s="178">
        <v>66</v>
      </c>
      <c r="I96" s="179"/>
      <c r="J96" s="180">
        <f>ROUND(I96*H96,2)</f>
        <v>0</v>
      </c>
      <c r="K96" s="176" t="s">
        <v>147</v>
      </c>
      <c r="L96" s="40"/>
      <c r="M96" s="181" t="s">
        <v>5</v>
      </c>
      <c r="N96" s="182" t="s">
        <v>47</v>
      </c>
      <c r="O96" s="41"/>
      <c r="P96" s="183">
        <f>O96*H96</f>
        <v>0</v>
      </c>
      <c r="Q96" s="183">
        <v>0</v>
      </c>
      <c r="R96" s="183">
        <f>Q96*H96</f>
        <v>0</v>
      </c>
      <c r="S96" s="183">
        <v>0</v>
      </c>
      <c r="T96" s="184">
        <f>S96*H96</f>
        <v>0</v>
      </c>
      <c r="AR96" s="23" t="s">
        <v>140</v>
      </c>
      <c r="AT96" s="23" t="s">
        <v>136</v>
      </c>
      <c r="AU96" s="23" t="s">
        <v>85</v>
      </c>
      <c r="AY96" s="23" t="s">
        <v>134</v>
      </c>
      <c r="BE96" s="185">
        <f>IF(N96="základní",J96,0)</f>
        <v>0</v>
      </c>
      <c r="BF96" s="185">
        <f>IF(N96="snížená",J96,0)</f>
        <v>0</v>
      </c>
      <c r="BG96" s="185">
        <f>IF(N96="zákl. přenesená",J96,0)</f>
        <v>0</v>
      </c>
      <c r="BH96" s="185">
        <f>IF(N96="sníž. přenesená",J96,0)</f>
        <v>0</v>
      </c>
      <c r="BI96" s="185">
        <f>IF(N96="nulová",J96,0)</f>
        <v>0</v>
      </c>
      <c r="BJ96" s="23" t="s">
        <v>24</v>
      </c>
      <c r="BK96" s="185">
        <f>ROUND(I96*H96,2)</f>
        <v>0</v>
      </c>
      <c r="BL96" s="23" t="s">
        <v>140</v>
      </c>
      <c r="BM96" s="23" t="s">
        <v>157</v>
      </c>
    </row>
    <row r="97" spans="2:47" s="1" customFormat="1" ht="13.5">
      <c r="B97" s="40"/>
      <c r="D97" s="187" t="s">
        <v>149</v>
      </c>
      <c r="F97" s="205" t="s">
        <v>158</v>
      </c>
      <c r="I97" s="206"/>
      <c r="L97" s="40"/>
      <c r="M97" s="207"/>
      <c r="N97" s="41"/>
      <c r="O97" s="41"/>
      <c r="P97" s="41"/>
      <c r="Q97" s="41"/>
      <c r="R97" s="41"/>
      <c r="S97" s="41"/>
      <c r="T97" s="69"/>
      <c r="AT97" s="23" t="s">
        <v>149</v>
      </c>
      <c r="AU97" s="23" t="s">
        <v>85</v>
      </c>
    </row>
    <row r="98" spans="2:47" s="1" customFormat="1" ht="121.5">
      <c r="B98" s="40"/>
      <c r="D98" s="187" t="s">
        <v>151</v>
      </c>
      <c r="F98" s="208" t="s">
        <v>159</v>
      </c>
      <c r="I98" s="206"/>
      <c r="L98" s="40"/>
      <c r="M98" s="207"/>
      <c r="N98" s="41"/>
      <c r="O98" s="41"/>
      <c r="P98" s="41"/>
      <c r="Q98" s="41"/>
      <c r="R98" s="41"/>
      <c r="S98" s="41"/>
      <c r="T98" s="69"/>
      <c r="AT98" s="23" t="s">
        <v>151</v>
      </c>
      <c r="AU98" s="23" t="s">
        <v>85</v>
      </c>
    </row>
    <row r="99" spans="2:51" s="11" customFormat="1" ht="13.5">
      <c r="B99" s="186"/>
      <c r="D99" s="187" t="s">
        <v>142</v>
      </c>
      <c r="E99" s="188" t="s">
        <v>5</v>
      </c>
      <c r="F99" s="189" t="s">
        <v>143</v>
      </c>
      <c r="H99" s="190" t="s">
        <v>5</v>
      </c>
      <c r="I99" s="191"/>
      <c r="L99" s="186"/>
      <c r="M99" s="192"/>
      <c r="N99" s="193"/>
      <c r="O99" s="193"/>
      <c r="P99" s="193"/>
      <c r="Q99" s="193"/>
      <c r="R99" s="193"/>
      <c r="S99" s="193"/>
      <c r="T99" s="194"/>
      <c r="AT99" s="190" t="s">
        <v>142</v>
      </c>
      <c r="AU99" s="190" t="s">
        <v>85</v>
      </c>
      <c r="AV99" s="11" t="s">
        <v>24</v>
      </c>
      <c r="AW99" s="11" t="s">
        <v>39</v>
      </c>
      <c r="AX99" s="11" t="s">
        <v>76</v>
      </c>
      <c r="AY99" s="190" t="s">
        <v>134</v>
      </c>
    </row>
    <row r="100" spans="2:51" s="12" customFormat="1" ht="13.5">
      <c r="B100" s="195"/>
      <c r="D100" s="196" t="s">
        <v>142</v>
      </c>
      <c r="E100" s="197" t="s">
        <v>5</v>
      </c>
      <c r="F100" s="198" t="s">
        <v>160</v>
      </c>
      <c r="H100" s="199">
        <v>66</v>
      </c>
      <c r="I100" s="200"/>
      <c r="L100" s="195"/>
      <c r="M100" s="201"/>
      <c r="N100" s="202"/>
      <c r="O100" s="202"/>
      <c r="P100" s="202"/>
      <c r="Q100" s="202"/>
      <c r="R100" s="202"/>
      <c r="S100" s="202"/>
      <c r="T100" s="203"/>
      <c r="AT100" s="204" t="s">
        <v>142</v>
      </c>
      <c r="AU100" s="204" t="s">
        <v>85</v>
      </c>
      <c r="AV100" s="12" t="s">
        <v>85</v>
      </c>
      <c r="AW100" s="12" t="s">
        <v>39</v>
      </c>
      <c r="AX100" s="12" t="s">
        <v>24</v>
      </c>
      <c r="AY100" s="204" t="s">
        <v>134</v>
      </c>
    </row>
    <row r="101" spans="2:65" s="1" customFormat="1" ht="22.5" customHeight="1">
      <c r="B101" s="173"/>
      <c r="C101" s="174" t="s">
        <v>140</v>
      </c>
      <c r="D101" s="174" t="s">
        <v>136</v>
      </c>
      <c r="E101" s="175" t="s">
        <v>161</v>
      </c>
      <c r="F101" s="176" t="s">
        <v>162</v>
      </c>
      <c r="G101" s="177" t="s">
        <v>156</v>
      </c>
      <c r="H101" s="178">
        <v>2</v>
      </c>
      <c r="I101" s="179"/>
      <c r="J101" s="180">
        <f>ROUND(I101*H101,2)</f>
        <v>0</v>
      </c>
      <c r="K101" s="176" t="s">
        <v>147</v>
      </c>
      <c r="L101" s="40"/>
      <c r="M101" s="181" t="s">
        <v>5</v>
      </c>
      <c r="N101" s="182" t="s">
        <v>47</v>
      </c>
      <c r="O101" s="41"/>
      <c r="P101" s="183">
        <f>O101*H101</f>
        <v>0</v>
      </c>
      <c r="Q101" s="183">
        <v>0</v>
      </c>
      <c r="R101" s="183">
        <f>Q101*H101</f>
        <v>0</v>
      </c>
      <c r="S101" s="183">
        <v>0</v>
      </c>
      <c r="T101" s="184">
        <f>S101*H101</f>
        <v>0</v>
      </c>
      <c r="AR101" s="23" t="s">
        <v>140</v>
      </c>
      <c r="AT101" s="23" t="s">
        <v>136</v>
      </c>
      <c r="AU101" s="23" t="s">
        <v>85</v>
      </c>
      <c r="AY101" s="23" t="s">
        <v>134</v>
      </c>
      <c r="BE101" s="185">
        <f>IF(N101="základní",J101,0)</f>
        <v>0</v>
      </c>
      <c r="BF101" s="185">
        <f>IF(N101="snížená",J101,0)</f>
        <v>0</v>
      </c>
      <c r="BG101" s="185">
        <f>IF(N101="zákl. přenesená",J101,0)</f>
        <v>0</v>
      </c>
      <c r="BH101" s="185">
        <f>IF(N101="sníž. přenesená",J101,0)</f>
        <v>0</v>
      </c>
      <c r="BI101" s="185">
        <f>IF(N101="nulová",J101,0)</f>
        <v>0</v>
      </c>
      <c r="BJ101" s="23" t="s">
        <v>24</v>
      </c>
      <c r="BK101" s="185">
        <f>ROUND(I101*H101,2)</f>
        <v>0</v>
      </c>
      <c r="BL101" s="23" t="s">
        <v>140</v>
      </c>
      <c r="BM101" s="23" t="s">
        <v>163</v>
      </c>
    </row>
    <row r="102" spans="2:47" s="1" customFormat="1" ht="13.5">
      <c r="B102" s="40"/>
      <c r="D102" s="187" t="s">
        <v>149</v>
      </c>
      <c r="F102" s="205" t="s">
        <v>164</v>
      </c>
      <c r="I102" s="206"/>
      <c r="L102" s="40"/>
      <c r="M102" s="207"/>
      <c r="N102" s="41"/>
      <c r="O102" s="41"/>
      <c r="P102" s="41"/>
      <c r="Q102" s="41"/>
      <c r="R102" s="41"/>
      <c r="S102" s="41"/>
      <c r="T102" s="69"/>
      <c r="AT102" s="23" t="s">
        <v>149</v>
      </c>
      <c r="AU102" s="23" t="s">
        <v>85</v>
      </c>
    </row>
    <row r="103" spans="2:47" s="1" customFormat="1" ht="121.5">
      <c r="B103" s="40"/>
      <c r="D103" s="187" t="s">
        <v>151</v>
      </c>
      <c r="F103" s="208" t="s">
        <v>159</v>
      </c>
      <c r="I103" s="206"/>
      <c r="L103" s="40"/>
      <c r="M103" s="207"/>
      <c r="N103" s="41"/>
      <c r="O103" s="41"/>
      <c r="P103" s="41"/>
      <c r="Q103" s="41"/>
      <c r="R103" s="41"/>
      <c r="S103" s="41"/>
      <c r="T103" s="69"/>
      <c r="AT103" s="23" t="s">
        <v>151</v>
      </c>
      <c r="AU103" s="23" t="s">
        <v>85</v>
      </c>
    </row>
    <row r="104" spans="2:51" s="11" customFormat="1" ht="13.5">
      <c r="B104" s="186"/>
      <c r="D104" s="187" t="s">
        <v>142</v>
      </c>
      <c r="E104" s="188" t="s">
        <v>5</v>
      </c>
      <c r="F104" s="189" t="s">
        <v>143</v>
      </c>
      <c r="H104" s="190" t="s">
        <v>5</v>
      </c>
      <c r="I104" s="191"/>
      <c r="L104" s="186"/>
      <c r="M104" s="192"/>
      <c r="N104" s="193"/>
      <c r="O104" s="193"/>
      <c r="P104" s="193"/>
      <c r="Q104" s="193"/>
      <c r="R104" s="193"/>
      <c r="S104" s="193"/>
      <c r="T104" s="194"/>
      <c r="AT104" s="190" t="s">
        <v>142</v>
      </c>
      <c r="AU104" s="190" t="s">
        <v>85</v>
      </c>
      <c r="AV104" s="11" t="s">
        <v>24</v>
      </c>
      <c r="AW104" s="11" t="s">
        <v>39</v>
      </c>
      <c r="AX104" s="11" t="s">
        <v>76</v>
      </c>
      <c r="AY104" s="190" t="s">
        <v>134</v>
      </c>
    </row>
    <row r="105" spans="2:51" s="12" customFormat="1" ht="13.5">
      <c r="B105" s="195"/>
      <c r="D105" s="196" t="s">
        <v>142</v>
      </c>
      <c r="E105" s="197" t="s">
        <v>5</v>
      </c>
      <c r="F105" s="198" t="s">
        <v>165</v>
      </c>
      <c r="H105" s="199">
        <v>2</v>
      </c>
      <c r="I105" s="200"/>
      <c r="L105" s="195"/>
      <c r="M105" s="201"/>
      <c r="N105" s="202"/>
      <c r="O105" s="202"/>
      <c r="P105" s="202"/>
      <c r="Q105" s="202"/>
      <c r="R105" s="202"/>
      <c r="S105" s="202"/>
      <c r="T105" s="203"/>
      <c r="AT105" s="204" t="s">
        <v>142</v>
      </c>
      <c r="AU105" s="204" t="s">
        <v>85</v>
      </c>
      <c r="AV105" s="12" t="s">
        <v>85</v>
      </c>
      <c r="AW105" s="12" t="s">
        <v>39</v>
      </c>
      <c r="AX105" s="12" t="s">
        <v>24</v>
      </c>
      <c r="AY105" s="204" t="s">
        <v>134</v>
      </c>
    </row>
    <row r="106" spans="2:65" s="1" customFormat="1" ht="22.5" customHeight="1">
      <c r="B106" s="173"/>
      <c r="C106" s="174" t="s">
        <v>166</v>
      </c>
      <c r="D106" s="174" t="s">
        <v>136</v>
      </c>
      <c r="E106" s="175" t="s">
        <v>167</v>
      </c>
      <c r="F106" s="176" t="s">
        <v>168</v>
      </c>
      <c r="G106" s="177" t="s">
        <v>156</v>
      </c>
      <c r="H106" s="178">
        <v>66</v>
      </c>
      <c r="I106" s="179"/>
      <c r="J106" s="180">
        <f>ROUND(I106*H106,2)</f>
        <v>0</v>
      </c>
      <c r="K106" s="176" t="s">
        <v>147</v>
      </c>
      <c r="L106" s="40"/>
      <c r="M106" s="181" t="s">
        <v>5</v>
      </c>
      <c r="N106" s="182" t="s">
        <v>47</v>
      </c>
      <c r="O106" s="41"/>
      <c r="P106" s="183">
        <f>O106*H106</f>
        <v>0</v>
      </c>
      <c r="Q106" s="183">
        <v>5E-05</v>
      </c>
      <c r="R106" s="183">
        <f>Q106*H106</f>
        <v>0.0033</v>
      </c>
      <c r="S106" s="183">
        <v>0</v>
      </c>
      <c r="T106" s="184">
        <f>S106*H106</f>
        <v>0</v>
      </c>
      <c r="AR106" s="23" t="s">
        <v>140</v>
      </c>
      <c r="AT106" s="23" t="s">
        <v>136</v>
      </c>
      <c r="AU106" s="23" t="s">
        <v>85</v>
      </c>
      <c r="AY106" s="23" t="s">
        <v>134</v>
      </c>
      <c r="BE106" s="185">
        <f>IF(N106="základní",J106,0)</f>
        <v>0</v>
      </c>
      <c r="BF106" s="185">
        <f>IF(N106="snížená",J106,0)</f>
        <v>0</v>
      </c>
      <c r="BG106" s="185">
        <f>IF(N106="zákl. přenesená",J106,0)</f>
        <v>0</v>
      </c>
      <c r="BH106" s="185">
        <f>IF(N106="sníž. přenesená",J106,0)</f>
        <v>0</v>
      </c>
      <c r="BI106" s="185">
        <f>IF(N106="nulová",J106,0)</f>
        <v>0</v>
      </c>
      <c r="BJ106" s="23" t="s">
        <v>24</v>
      </c>
      <c r="BK106" s="185">
        <f>ROUND(I106*H106,2)</f>
        <v>0</v>
      </c>
      <c r="BL106" s="23" t="s">
        <v>140</v>
      </c>
      <c r="BM106" s="23" t="s">
        <v>169</v>
      </c>
    </row>
    <row r="107" spans="2:47" s="1" customFormat="1" ht="27">
      <c r="B107" s="40"/>
      <c r="D107" s="187" t="s">
        <v>149</v>
      </c>
      <c r="F107" s="205" t="s">
        <v>170</v>
      </c>
      <c r="I107" s="206"/>
      <c r="L107" s="40"/>
      <c r="M107" s="207"/>
      <c r="N107" s="41"/>
      <c r="O107" s="41"/>
      <c r="P107" s="41"/>
      <c r="Q107" s="41"/>
      <c r="R107" s="41"/>
      <c r="S107" s="41"/>
      <c r="T107" s="69"/>
      <c r="AT107" s="23" t="s">
        <v>149</v>
      </c>
      <c r="AU107" s="23" t="s">
        <v>85</v>
      </c>
    </row>
    <row r="108" spans="2:47" s="1" customFormat="1" ht="108">
      <c r="B108" s="40"/>
      <c r="D108" s="187" t="s">
        <v>151</v>
      </c>
      <c r="F108" s="208" t="s">
        <v>171</v>
      </c>
      <c r="I108" s="206"/>
      <c r="L108" s="40"/>
      <c r="M108" s="207"/>
      <c r="N108" s="41"/>
      <c r="O108" s="41"/>
      <c r="P108" s="41"/>
      <c r="Q108" s="41"/>
      <c r="R108" s="41"/>
      <c r="S108" s="41"/>
      <c r="T108" s="69"/>
      <c r="AT108" s="23" t="s">
        <v>151</v>
      </c>
      <c r="AU108" s="23" t="s">
        <v>85</v>
      </c>
    </row>
    <row r="109" spans="2:51" s="11" customFormat="1" ht="13.5">
      <c r="B109" s="186"/>
      <c r="D109" s="187" t="s">
        <v>142</v>
      </c>
      <c r="E109" s="188" t="s">
        <v>5</v>
      </c>
      <c r="F109" s="189" t="s">
        <v>143</v>
      </c>
      <c r="H109" s="190" t="s">
        <v>5</v>
      </c>
      <c r="I109" s="191"/>
      <c r="L109" s="186"/>
      <c r="M109" s="192"/>
      <c r="N109" s="193"/>
      <c r="O109" s="193"/>
      <c r="P109" s="193"/>
      <c r="Q109" s="193"/>
      <c r="R109" s="193"/>
      <c r="S109" s="193"/>
      <c r="T109" s="194"/>
      <c r="AT109" s="190" t="s">
        <v>142</v>
      </c>
      <c r="AU109" s="190" t="s">
        <v>85</v>
      </c>
      <c r="AV109" s="11" t="s">
        <v>24</v>
      </c>
      <c r="AW109" s="11" t="s">
        <v>39</v>
      </c>
      <c r="AX109" s="11" t="s">
        <v>76</v>
      </c>
      <c r="AY109" s="190" t="s">
        <v>134</v>
      </c>
    </row>
    <row r="110" spans="2:51" s="12" customFormat="1" ht="13.5">
      <c r="B110" s="195"/>
      <c r="D110" s="196" t="s">
        <v>142</v>
      </c>
      <c r="E110" s="197" t="s">
        <v>5</v>
      </c>
      <c r="F110" s="198" t="s">
        <v>160</v>
      </c>
      <c r="H110" s="199">
        <v>66</v>
      </c>
      <c r="I110" s="200"/>
      <c r="L110" s="195"/>
      <c r="M110" s="201"/>
      <c r="N110" s="202"/>
      <c r="O110" s="202"/>
      <c r="P110" s="202"/>
      <c r="Q110" s="202"/>
      <c r="R110" s="202"/>
      <c r="S110" s="202"/>
      <c r="T110" s="203"/>
      <c r="AT110" s="204" t="s">
        <v>142</v>
      </c>
      <c r="AU110" s="204" t="s">
        <v>85</v>
      </c>
      <c r="AV110" s="12" t="s">
        <v>85</v>
      </c>
      <c r="AW110" s="12" t="s">
        <v>39</v>
      </c>
      <c r="AX110" s="12" t="s">
        <v>24</v>
      </c>
      <c r="AY110" s="204" t="s">
        <v>134</v>
      </c>
    </row>
    <row r="111" spans="2:65" s="1" customFormat="1" ht="22.5" customHeight="1">
      <c r="B111" s="173"/>
      <c r="C111" s="174" t="s">
        <v>172</v>
      </c>
      <c r="D111" s="174" t="s">
        <v>136</v>
      </c>
      <c r="E111" s="175" t="s">
        <v>173</v>
      </c>
      <c r="F111" s="176" t="s">
        <v>174</v>
      </c>
      <c r="G111" s="177" t="s">
        <v>156</v>
      </c>
      <c r="H111" s="178">
        <v>2</v>
      </c>
      <c r="I111" s="179"/>
      <c r="J111" s="180">
        <f>ROUND(I111*H111,2)</f>
        <v>0</v>
      </c>
      <c r="K111" s="176" t="s">
        <v>147</v>
      </c>
      <c r="L111" s="40"/>
      <c r="M111" s="181" t="s">
        <v>5</v>
      </c>
      <c r="N111" s="182" t="s">
        <v>47</v>
      </c>
      <c r="O111" s="41"/>
      <c r="P111" s="183">
        <f>O111*H111</f>
        <v>0</v>
      </c>
      <c r="Q111" s="183">
        <v>9E-05</v>
      </c>
      <c r="R111" s="183">
        <f>Q111*H111</f>
        <v>0.00018</v>
      </c>
      <c r="S111" s="183">
        <v>0</v>
      </c>
      <c r="T111" s="184">
        <f>S111*H111</f>
        <v>0</v>
      </c>
      <c r="AR111" s="23" t="s">
        <v>140</v>
      </c>
      <c r="AT111" s="23" t="s">
        <v>136</v>
      </c>
      <c r="AU111" s="23" t="s">
        <v>85</v>
      </c>
      <c r="AY111" s="23" t="s">
        <v>134</v>
      </c>
      <c r="BE111" s="185">
        <f>IF(N111="základní",J111,0)</f>
        <v>0</v>
      </c>
      <c r="BF111" s="185">
        <f>IF(N111="snížená",J111,0)</f>
        <v>0</v>
      </c>
      <c r="BG111" s="185">
        <f>IF(N111="zákl. přenesená",J111,0)</f>
        <v>0</v>
      </c>
      <c r="BH111" s="185">
        <f>IF(N111="sníž. přenesená",J111,0)</f>
        <v>0</v>
      </c>
      <c r="BI111" s="185">
        <f>IF(N111="nulová",J111,0)</f>
        <v>0</v>
      </c>
      <c r="BJ111" s="23" t="s">
        <v>24</v>
      </c>
      <c r="BK111" s="185">
        <f>ROUND(I111*H111,2)</f>
        <v>0</v>
      </c>
      <c r="BL111" s="23" t="s">
        <v>140</v>
      </c>
      <c r="BM111" s="23" t="s">
        <v>175</v>
      </c>
    </row>
    <row r="112" spans="2:47" s="1" customFormat="1" ht="27">
      <c r="B112" s="40"/>
      <c r="D112" s="187" t="s">
        <v>149</v>
      </c>
      <c r="F112" s="205" t="s">
        <v>176</v>
      </c>
      <c r="I112" s="206"/>
      <c r="L112" s="40"/>
      <c r="M112" s="207"/>
      <c r="N112" s="41"/>
      <c r="O112" s="41"/>
      <c r="P112" s="41"/>
      <c r="Q112" s="41"/>
      <c r="R112" s="41"/>
      <c r="S112" s="41"/>
      <c r="T112" s="69"/>
      <c r="AT112" s="23" t="s">
        <v>149</v>
      </c>
      <c r="AU112" s="23" t="s">
        <v>85</v>
      </c>
    </row>
    <row r="113" spans="2:47" s="1" customFormat="1" ht="108">
      <c r="B113" s="40"/>
      <c r="D113" s="187" t="s">
        <v>151</v>
      </c>
      <c r="F113" s="208" t="s">
        <v>171</v>
      </c>
      <c r="I113" s="206"/>
      <c r="L113" s="40"/>
      <c r="M113" s="207"/>
      <c r="N113" s="41"/>
      <c r="O113" s="41"/>
      <c r="P113" s="41"/>
      <c r="Q113" s="41"/>
      <c r="R113" s="41"/>
      <c r="S113" s="41"/>
      <c r="T113" s="69"/>
      <c r="AT113" s="23" t="s">
        <v>151</v>
      </c>
      <c r="AU113" s="23" t="s">
        <v>85</v>
      </c>
    </row>
    <row r="114" spans="2:51" s="11" customFormat="1" ht="13.5">
      <c r="B114" s="186"/>
      <c r="D114" s="187" t="s">
        <v>142</v>
      </c>
      <c r="E114" s="188" t="s">
        <v>5</v>
      </c>
      <c r="F114" s="189" t="s">
        <v>143</v>
      </c>
      <c r="H114" s="190" t="s">
        <v>5</v>
      </c>
      <c r="I114" s="191"/>
      <c r="L114" s="186"/>
      <c r="M114" s="192"/>
      <c r="N114" s="193"/>
      <c r="O114" s="193"/>
      <c r="P114" s="193"/>
      <c r="Q114" s="193"/>
      <c r="R114" s="193"/>
      <c r="S114" s="193"/>
      <c r="T114" s="194"/>
      <c r="AT114" s="190" t="s">
        <v>142</v>
      </c>
      <c r="AU114" s="190" t="s">
        <v>85</v>
      </c>
      <c r="AV114" s="11" t="s">
        <v>24</v>
      </c>
      <c r="AW114" s="11" t="s">
        <v>39</v>
      </c>
      <c r="AX114" s="11" t="s">
        <v>76</v>
      </c>
      <c r="AY114" s="190" t="s">
        <v>134</v>
      </c>
    </row>
    <row r="115" spans="2:51" s="12" customFormat="1" ht="13.5">
      <c r="B115" s="195"/>
      <c r="D115" s="196" t="s">
        <v>142</v>
      </c>
      <c r="E115" s="197" t="s">
        <v>5</v>
      </c>
      <c r="F115" s="198" t="s">
        <v>165</v>
      </c>
      <c r="H115" s="199">
        <v>2</v>
      </c>
      <c r="I115" s="200"/>
      <c r="L115" s="195"/>
      <c r="M115" s="201"/>
      <c r="N115" s="202"/>
      <c r="O115" s="202"/>
      <c r="P115" s="202"/>
      <c r="Q115" s="202"/>
      <c r="R115" s="202"/>
      <c r="S115" s="202"/>
      <c r="T115" s="203"/>
      <c r="AT115" s="204" t="s">
        <v>142</v>
      </c>
      <c r="AU115" s="204" t="s">
        <v>85</v>
      </c>
      <c r="AV115" s="12" t="s">
        <v>85</v>
      </c>
      <c r="AW115" s="12" t="s">
        <v>39</v>
      </c>
      <c r="AX115" s="12" t="s">
        <v>24</v>
      </c>
      <c r="AY115" s="204" t="s">
        <v>134</v>
      </c>
    </row>
    <row r="116" spans="2:65" s="1" customFormat="1" ht="22.5" customHeight="1">
      <c r="B116" s="173"/>
      <c r="C116" s="174" t="s">
        <v>177</v>
      </c>
      <c r="D116" s="174" t="s">
        <v>136</v>
      </c>
      <c r="E116" s="175" t="s">
        <v>178</v>
      </c>
      <c r="F116" s="176" t="s">
        <v>179</v>
      </c>
      <c r="G116" s="177" t="s">
        <v>139</v>
      </c>
      <c r="H116" s="178">
        <v>591.2</v>
      </c>
      <c r="I116" s="179"/>
      <c r="J116" s="180">
        <f>ROUND(I116*H116,2)</f>
        <v>0</v>
      </c>
      <c r="K116" s="176" t="s">
        <v>147</v>
      </c>
      <c r="L116" s="40"/>
      <c r="M116" s="181" t="s">
        <v>5</v>
      </c>
      <c r="N116" s="182" t="s">
        <v>47</v>
      </c>
      <c r="O116" s="41"/>
      <c r="P116" s="183">
        <f>O116*H116</f>
        <v>0</v>
      </c>
      <c r="Q116" s="183">
        <v>0</v>
      </c>
      <c r="R116" s="183">
        <f>Q116*H116</f>
        <v>0</v>
      </c>
      <c r="S116" s="183">
        <v>0.408</v>
      </c>
      <c r="T116" s="184">
        <f>S116*H116</f>
        <v>241.2096</v>
      </c>
      <c r="AR116" s="23" t="s">
        <v>140</v>
      </c>
      <c r="AT116" s="23" t="s">
        <v>136</v>
      </c>
      <c r="AU116" s="23" t="s">
        <v>85</v>
      </c>
      <c r="AY116" s="23" t="s">
        <v>134</v>
      </c>
      <c r="BE116" s="185">
        <f>IF(N116="základní",J116,0)</f>
        <v>0</v>
      </c>
      <c r="BF116" s="185">
        <f>IF(N116="snížená",J116,0)</f>
        <v>0</v>
      </c>
      <c r="BG116" s="185">
        <f>IF(N116="zákl. přenesená",J116,0)</f>
        <v>0</v>
      </c>
      <c r="BH116" s="185">
        <f>IF(N116="sníž. přenesená",J116,0)</f>
        <v>0</v>
      </c>
      <c r="BI116" s="185">
        <f>IF(N116="nulová",J116,0)</f>
        <v>0</v>
      </c>
      <c r="BJ116" s="23" t="s">
        <v>24</v>
      </c>
      <c r="BK116" s="185">
        <f>ROUND(I116*H116,2)</f>
        <v>0</v>
      </c>
      <c r="BL116" s="23" t="s">
        <v>140</v>
      </c>
      <c r="BM116" s="23" t="s">
        <v>180</v>
      </c>
    </row>
    <row r="117" spans="2:47" s="1" customFormat="1" ht="54">
      <c r="B117" s="40"/>
      <c r="D117" s="187" t="s">
        <v>149</v>
      </c>
      <c r="F117" s="205" t="s">
        <v>181</v>
      </c>
      <c r="I117" s="206"/>
      <c r="L117" s="40"/>
      <c r="M117" s="207"/>
      <c r="N117" s="41"/>
      <c r="O117" s="41"/>
      <c r="P117" s="41"/>
      <c r="Q117" s="41"/>
      <c r="R117" s="41"/>
      <c r="S117" s="41"/>
      <c r="T117" s="69"/>
      <c r="AT117" s="23" t="s">
        <v>149</v>
      </c>
      <c r="AU117" s="23" t="s">
        <v>85</v>
      </c>
    </row>
    <row r="118" spans="2:47" s="1" customFormat="1" ht="189">
      <c r="B118" s="40"/>
      <c r="D118" s="187" t="s">
        <v>151</v>
      </c>
      <c r="F118" s="208" t="s">
        <v>182</v>
      </c>
      <c r="I118" s="206"/>
      <c r="L118" s="40"/>
      <c r="M118" s="207"/>
      <c r="N118" s="41"/>
      <c r="O118" s="41"/>
      <c r="P118" s="41"/>
      <c r="Q118" s="41"/>
      <c r="R118" s="41"/>
      <c r="S118" s="41"/>
      <c r="T118" s="69"/>
      <c r="AT118" s="23" t="s">
        <v>151</v>
      </c>
      <c r="AU118" s="23" t="s">
        <v>85</v>
      </c>
    </row>
    <row r="119" spans="2:51" s="11" customFormat="1" ht="13.5">
      <c r="B119" s="186"/>
      <c r="D119" s="187" t="s">
        <v>142</v>
      </c>
      <c r="E119" s="188" t="s">
        <v>5</v>
      </c>
      <c r="F119" s="189" t="s">
        <v>183</v>
      </c>
      <c r="H119" s="190" t="s">
        <v>5</v>
      </c>
      <c r="I119" s="191"/>
      <c r="L119" s="186"/>
      <c r="M119" s="192"/>
      <c r="N119" s="193"/>
      <c r="O119" s="193"/>
      <c r="P119" s="193"/>
      <c r="Q119" s="193"/>
      <c r="R119" s="193"/>
      <c r="S119" s="193"/>
      <c r="T119" s="194"/>
      <c r="AT119" s="190" t="s">
        <v>142</v>
      </c>
      <c r="AU119" s="190" t="s">
        <v>85</v>
      </c>
      <c r="AV119" s="11" t="s">
        <v>24</v>
      </c>
      <c r="AW119" s="11" t="s">
        <v>39</v>
      </c>
      <c r="AX119" s="11" t="s">
        <v>76</v>
      </c>
      <c r="AY119" s="190" t="s">
        <v>134</v>
      </c>
    </row>
    <row r="120" spans="2:51" s="12" customFormat="1" ht="13.5">
      <c r="B120" s="195"/>
      <c r="D120" s="196" t="s">
        <v>142</v>
      </c>
      <c r="E120" s="197" t="s">
        <v>5</v>
      </c>
      <c r="F120" s="198" t="s">
        <v>184</v>
      </c>
      <c r="H120" s="199">
        <v>591.2</v>
      </c>
      <c r="I120" s="200"/>
      <c r="L120" s="195"/>
      <c r="M120" s="201"/>
      <c r="N120" s="202"/>
      <c r="O120" s="202"/>
      <c r="P120" s="202"/>
      <c r="Q120" s="202"/>
      <c r="R120" s="202"/>
      <c r="S120" s="202"/>
      <c r="T120" s="203"/>
      <c r="AT120" s="204" t="s">
        <v>142</v>
      </c>
      <c r="AU120" s="204" t="s">
        <v>85</v>
      </c>
      <c r="AV120" s="12" t="s">
        <v>85</v>
      </c>
      <c r="AW120" s="12" t="s">
        <v>39</v>
      </c>
      <c r="AX120" s="12" t="s">
        <v>24</v>
      </c>
      <c r="AY120" s="204" t="s">
        <v>134</v>
      </c>
    </row>
    <row r="121" spans="2:65" s="1" customFormat="1" ht="31.5" customHeight="1">
      <c r="B121" s="173"/>
      <c r="C121" s="174" t="s">
        <v>185</v>
      </c>
      <c r="D121" s="174" t="s">
        <v>136</v>
      </c>
      <c r="E121" s="175" t="s">
        <v>186</v>
      </c>
      <c r="F121" s="176" t="s">
        <v>187</v>
      </c>
      <c r="G121" s="177" t="s">
        <v>188</v>
      </c>
      <c r="H121" s="178">
        <v>1</v>
      </c>
      <c r="I121" s="179"/>
      <c r="J121" s="180">
        <f>ROUND(I121*H121,2)</f>
        <v>0</v>
      </c>
      <c r="K121" s="176" t="s">
        <v>5</v>
      </c>
      <c r="L121" s="40"/>
      <c r="M121" s="181" t="s">
        <v>5</v>
      </c>
      <c r="N121" s="182" t="s">
        <v>47</v>
      </c>
      <c r="O121" s="41"/>
      <c r="P121" s="183">
        <f>O121*H121</f>
        <v>0</v>
      </c>
      <c r="Q121" s="183">
        <v>0.01797</v>
      </c>
      <c r="R121" s="183">
        <f>Q121*H121</f>
        <v>0.01797</v>
      </c>
      <c r="S121" s="183">
        <v>0</v>
      </c>
      <c r="T121" s="184">
        <f>S121*H121</f>
        <v>0</v>
      </c>
      <c r="AR121" s="23" t="s">
        <v>140</v>
      </c>
      <c r="AT121" s="23" t="s">
        <v>136</v>
      </c>
      <c r="AU121" s="23" t="s">
        <v>85</v>
      </c>
      <c r="AY121" s="23" t="s">
        <v>134</v>
      </c>
      <c r="BE121" s="185">
        <f>IF(N121="základní",J121,0)</f>
        <v>0</v>
      </c>
      <c r="BF121" s="185">
        <f>IF(N121="snížená",J121,0)</f>
        <v>0</v>
      </c>
      <c r="BG121" s="185">
        <f>IF(N121="zákl. přenesená",J121,0)</f>
        <v>0</v>
      </c>
      <c r="BH121" s="185">
        <f>IF(N121="sníž. přenesená",J121,0)</f>
        <v>0</v>
      </c>
      <c r="BI121" s="185">
        <f>IF(N121="nulová",J121,0)</f>
        <v>0</v>
      </c>
      <c r="BJ121" s="23" t="s">
        <v>24</v>
      </c>
      <c r="BK121" s="185">
        <f>ROUND(I121*H121,2)</f>
        <v>0</v>
      </c>
      <c r="BL121" s="23" t="s">
        <v>140</v>
      </c>
      <c r="BM121" s="23" t="s">
        <v>189</v>
      </c>
    </row>
    <row r="122" spans="2:47" s="1" customFormat="1" ht="54">
      <c r="B122" s="40"/>
      <c r="D122" s="187" t="s">
        <v>190</v>
      </c>
      <c r="F122" s="208" t="s">
        <v>191</v>
      </c>
      <c r="I122" s="206"/>
      <c r="L122" s="40"/>
      <c r="M122" s="207"/>
      <c r="N122" s="41"/>
      <c r="O122" s="41"/>
      <c r="P122" s="41"/>
      <c r="Q122" s="41"/>
      <c r="R122" s="41"/>
      <c r="S122" s="41"/>
      <c r="T122" s="69"/>
      <c r="AT122" s="23" t="s">
        <v>190</v>
      </c>
      <c r="AU122" s="23" t="s">
        <v>85</v>
      </c>
    </row>
    <row r="123" spans="2:51" s="12" customFormat="1" ht="13.5">
      <c r="B123" s="195"/>
      <c r="D123" s="196" t="s">
        <v>142</v>
      </c>
      <c r="E123" s="197" t="s">
        <v>5</v>
      </c>
      <c r="F123" s="198" t="s">
        <v>192</v>
      </c>
      <c r="H123" s="199">
        <v>1</v>
      </c>
      <c r="I123" s="200"/>
      <c r="L123" s="195"/>
      <c r="M123" s="201"/>
      <c r="N123" s="202"/>
      <c r="O123" s="202"/>
      <c r="P123" s="202"/>
      <c r="Q123" s="202"/>
      <c r="R123" s="202"/>
      <c r="S123" s="202"/>
      <c r="T123" s="203"/>
      <c r="AT123" s="204" t="s">
        <v>142</v>
      </c>
      <c r="AU123" s="204" t="s">
        <v>85</v>
      </c>
      <c r="AV123" s="12" t="s">
        <v>85</v>
      </c>
      <c r="AW123" s="12" t="s">
        <v>39</v>
      </c>
      <c r="AX123" s="12" t="s">
        <v>24</v>
      </c>
      <c r="AY123" s="204" t="s">
        <v>134</v>
      </c>
    </row>
    <row r="124" spans="2:65" s="1" customFormat="1" ht="22.5" customHeight="1">
      <c r="B124" s="173"/>
      <c r="C124" s="174" t="s">
        <v>193</v>
      </c>
      <c r="D124" s="174" t="s">
        <v>136</v>
      </c>
      <c r="E124" s="175" t="s">
        <v>194</v>
      </c>
      <c r="F124" s="176" t="s">
        <v>195</v>
      </c>
      <c r="G124" s="177" t="s">
        <v>196</v>
      </c>
      <c r="H124" s="178">
        <v>1</v>
      </c>
      <c r="I124" s="179"/>
      <c r="J124" s="180">
        <f>ROUND(I124*H124,2)</f>
        <v>0</v>
      </c>
      <c r="K124" s="176" t="s">
        <v>147</v>
      </c>
      <c r="L124" s="40"/>
      <c r="M124" s="181" t="s">
        <v>5</v>
      </c>
      <c r="N124" s="182" t="s">
        <v>47</v>
      </c>
      <c r="O124" s="41"/>
      <c r="P124" s="183">
        <f>O124*H124</f>
        <v>0</v>
      </c>
      <c r="Q124" s="183">
        <v>0.01269</v>
      </c>
      <c r="R124" s="183">
        <f>Q124*H124</f>
        <v>0.01269</v>
      </c>
      <c r="S124" s="183">
        <v>0</v>
      </c>
      <c r="T124" s="184">
        <f>S124*H124</f>
        <v>0</v>
      </c>
      <c r="AR124" s="23" t="s">
        <v>140</v>
      </c>
      <c r="AT124" s="23" t="s">
        <v>136</v>
      </c>
      <c r="AU124" s="23" t="s">
        <v>85</v>
      </c>
      <c r="AY124" s="23" t="s">
        <v>134</v>
      </c>
      <c r="BE124" s="185">
        <f>IF(N124="základní",J124,0)</f>
        <v>0</v>
      </c>
      <c r="BF124" s="185">
        <f>IF(N124="snížená",J124,0)</f>
        <v>0</v>
      </c>
      <c r="BG124" s="185">
        <f>IF(N124="zákl. přenesená",J124,0)</f>
        <v>0</v>
      </c>
      <c r="BH124" s="185">
        <f>IF(N124="sníž. přenesená",J124,0)</f>
        <v>0</v>
      </c>
      <c r="BI124" s="185">
        <f>IF(N124="nulová",J124,0)</f>
        <v>0</v>
      </c>
      <c r="BJ124" s="23" t="s">
        <v>24</v>
      </c>
      <c r="BK124" s="185">
        <f>ROUND(I124*H124,2)</f>
        <v>0</v>
      </c>
      <c r="BL124" s="23" t="s">
        <v>140</v>
      </c>
      <c r="BM124" s="23" t="s">
        <v>197</v>
      </c>
    </row>
    <row r="125" spans="2:47" s="1" customFormat="1" ht="54">
      <c r="B125" s="40"/>
      <c r="D125" s="187" t="s">
        <v>149</v>
      </c>
      <c r="F125" s="205" t="s">
        <v>198</v>
      </c>
      <c r="I125" s="206"/>
      <c r="L125" s="40"/>
      <c r="M125" s="207"/>
      <c r="N125" s="41"/>
      <c r="O125" s="41"/>
      <c r="P125" s="41"/>
      <c r="Q125" s="41"/>
      <c r="R125" s="41"/>
      <c r="S125" s="41"/>
      <c r="T125" s="69"/>
      <c r="AT125" s="23" t="s">
        <v>149</v>
      </c>
      <c r="AU125" s="23" t="s">
        <v>85</v>
      </c>
    </row>
    <row r="126" spans="2:47" s="1" customFormat="1" ht="81">
      <c r="B126" s="40"/>
      <c r="D126" s="187" t="s">
        <v>151</v>
      </c>
      <c r="F126" s="208" t="s">
        <v>199</v>
      </c>
      <c r="I126" s="206"/>
      <c r="L126" s="40"/>
      <c r="M126" s="207"/>
      <c r="N126" s="41"/>
      <c r="O126" s="41"/>
      <c r="P126" s="41"/>
      <c r="Q126" s="41"/>
      <c r="R126" s="41"/>
      <c r="S126" s="41"/>
      <c r="T126" s="69"/>
      <c r="AT126" s="23" t="s">
        <v>151</v>
      </c>
      <c r="AU126" s="23" t="s">
        <v>85</v>
      </c>
    </row>
    <row r="127" spans="2:51" s="12" customFormat="1" ht="13.5">
      <c r="B127" s="195"/>
      <c r="D127" s="196" t="s">
        <v>142</v>
      </c>
      <c r="E127" s="197" t="s">
        <v>5</v>
      </c>
      <c r="F127" s="198" t="s">
        <v>200</v>
      </c>
      <c r="H127" s="199">
        <v>1</v>
      </c>
      <c r="I127" s="200"/>
      <c r="L127" s="195"/>
      <c r="M127" s="201"/>
      <c r="N127" s="202"/>
      <c r="O127" s="202"/>
      <c r="P127" s="202"/>
      <c r="Q127" s="202"/>
      <c r="R127" s="202"/>
      <c r="S127" s="202"/>
      <c r="T127" s="203"/>
      <c r="AT127" s="204" t="s">
        <v>142</v>
      </c>
      <c r="AU127" s="204" t="s">
        <v>85</v>
      </c>
      <c r="AV127" s="12" t="s">
        <v>85</v>
      </c>
      <c r="AW127" s="12" t="s">
        <v>39</v>
      </c>
      <c r="AX127" s="12" t="s">
        <v>24</v>
      </c>
      <c r="AY127" s="204" t="s">
        <v>134</v>
      </c>
    </row>
    <row r="128" spans="2:65" s="1" customFormat="1" ht="22.5" customHeight="1">
      <c r="B128" s="173"/>
      <c r="C128" s="174" t="s">
        <v>29</v>
      </c>
      <c r="D128" s="174" t="s">
        <v>136</v>
      </c>
      <c r="E128" s="175" t="s">
        <v>201</v>
      </c>
      <c r="F128" s="176" t="s">
        <v>202</v>
      </c>
      <c r="G128" s="177" t="s">
        <v>196</v>
      </c>
      <c r="H128" s="178">
        <v>3</v>
      </c>
      <c r="I128" s="179"/>
      <c r="J128" s="180">
        <f>ROUND(I128*H128,2)</f>
        <v>0</v>
      </c>
      <c r="K128" s="176" t="s">
        <v>5</v>
      </c>
      <c r="L128" s="40"/>
      <c r="M128" s="181" t="s">
        <v>5</v>
      </c>
      <c r="N128" s="182" t="s">
        <v>47</v>
      </c>
      <c r="O128" s="41"/>
      <c r="P128" s="183">
        <f>O128*H128</f>
        <v>0</v>
      </c>
      <c r="Q128" s="183">
        <v>0.01068</v>
      </c>
      <c r="R128" s="183">
        <f>Q128*H128</f>
        <v>0.03204</v>
      </c>
      <c r="S128" s="183">
        <v>0</v>
      </c>
      <c r="T128" s="184">
        <f>S128*H128</f>
        <v>0</v>
      </c>
      <c r="AR128" s="23" t="s">
        <v>140</v>
      </c>
      <c r="AT128" s="23" t="s">
        <v>136</v>
      </c>
      <c r="AU128" s="23" t="s">
        <v>85</v>
      </c>
      <c r="AY128" s="23" t="s">
        <v>134</v>
      </c>
      <c r="BE128" s="185">
        <f>IF(N128="základní",J128,0)</f>
        <v>0</v>
      </c>
      <c r="BF128" s="185">
        <f>IF(N128="snížená",J128,0)</f>
        <v>0</v>
      </c>
      <c r="BG128" s="185">
        <f>IF(N128="zákl. přenesená",J128,0)</f>
        <v>0</v>
      </c>
      <c r="BH128" s="185">
        <f>IF(N128="sníž. přenesená",J128,0)</f>
        <v>0</v>
      </c>
      <c r="BI128" s="185">
        <f>IF(N128="nulová",J128,0)</f>
        <v>0</v>
      </c>
      <c r="BJ128" s="23" t="s">
        <v>24</v>
      </c>
      <c r="BK128" s="185">
        <f>ROUND(I128*H128,2)</f>
        <v>0</v>
      </c>
      <c r="BL128" s="23" t="s">
        <v>140</v>
      </c>
      <c r="BM128" s="23" t="s">
        <v>203</v>
      </c>
    </row>
    <row r="129" spans="2:47" s="1" customFormat="1" ht="54">
      <c r="B129" s="40"/>
      <c r="D129" s="187" t="s">
        <v>149</v>
      </c>
      <c r="F129" s="205" t="s">
        <v>204</v>
      </c>
      <c r="I129" s="206"/>
      <c r="L129" s="40"/>
      <c r="M129" s="207"/>
      <c r="N129" s="41"/>
      <c r="O129" s="41"/>
      <c r="P129" s="41"/>
      <c r="Q129" s="41"/>
      <c r="R129" s="41"/>
      <c r="S129" s="41"/>
      <c r="T129" s="69"/>
      <c r="AT129" s="23" t="s">
        <v>149</v>
      </c>
      <c r="AU129" s="23" t="s">
        <v>85</v>
      </c>
    </row>
    <row r="130" spans="2:51" s="12" customFormat="1" ht="13.5">
      <c r="B130" s="195"/>
      <c r="D130" s="196" t="s">
        <v>142</v>
      </c>
      <c r="E130" s="197" t="s">
        <v>5</v>
      </c>
      <c r="F130" s="198" t="s">
        <v>205</v>
      </c>
      <c r="H130" s="199">
        <v>3</v>
      </c>
      <c r="I130" s="200"/>
      <c r="L130" s="195"/>
      <c r="M130" s="201"/>
      <c r="N130" s="202"/>
      <c r="O130" s="202"/>
      <c r="P130" s="202"/>
      <c r="Q130" s="202"/>
      <c r="R130" s="202"/>
      <c r="S130" s="202"/>
      <c r="T130" s="203"/>
      <c r="AT130" s="204" t="s">
        <v>142</v>
      </c>
      <c r="AU130" s="204" t="s">
        <v>85</v>
      </c>
      <c r="AV130" s="12" t="s">
        <v>85</v>
      </c>
      <c r="AW130" s="12" t="s">
        <v>39</v>
      </c>
      <c r="AX130" s="12" t="s">
        <v>24</v>
      </c>
      <c r="AY130" s="204" t="s">
        <v>134</v>
      </c>
    </row>
    <row r="131" spans="2:65" s="1" customFormat="1" ht="22.5" customHeight="1">
      <c r="B131" s="173"/>
      <c r="C131" s="174" t="s">
        <v>206</v>
      </c>
      <c r="D131" s="174" t="s">
        <v>136</v>
      </c>
      <c r="E131" s="175" t="s">
        <v>207</v>
      </c>
      <c r="F131" s="176" t="s">
        <v>208</v>
      </c>
      <c r="G131" s="177" t="s">
        <v>209</v>
      </c>
      <c r="H131" s="178">
        <v>67.76</v>
      </c>
      <c r="I131" s="179"/>
      <c r="J131" s="180">
        <f>ROUND(I131*H131,2)</f>
        <v>0</v>
      </c>
      <c r="K131" s="176" t="s">
        <v>147</v>
      </c>
      <c r="L131" s="40"/>
      <c r="M131" s="181" t="s">
        <v>5</v>
      </c>
      <c r="N131" s="182" t="s">
        <v>47</v>
      </c>
      <c r="O131" s="41"/>
      <c r="P131" s="183">
        <f>O131*H131</f>
        <v>0</v>
      </c>
      <c r="Q131" s="183">
        <v>0</v>
      </c>
      <c r="R131" s="183">
        <f>Q131*H131</f>
        <v>0</v>
      </c>
      <c r="S131" s="183">
        <v>0</v>
      </c>
      <c r="T131" s="184">
        <f>S131*H131</f>
        <v>0</v>
      </c>
      <c r="AR131" s="23" t="s">
        <v>140</v>
      </c>
      <c r="AT131" s="23" t="s">
        <v>136</v>
      </c>
      <c r="AU131" s="23" t="s">
        <v>85</v>
      </c>
      <c r="AY131" s="23" t="s">
        <v>134</v>
      </c>
      <c r="BE131" s="185">
        <f>IF(N131="základní",J131,0)</f>
        <v>0</v>
      </c>
      <c r="BF131" s="185">
        <f>IF(N131="snížená",J131,0)</f>
        <v>0</v>
      </c>
      <c r="BG131" s="185">
        <f>IF(N131="zákl. přenesená",J131,0)</f>
        <v>0</v>
      </c>
      <c r="BH131" s="185">
        <f>IF(N131="sníž. přenesená",J131,0)</f>
        <v>0</v>
      </c>
      <c r="BI131" s="185">
        <f>IF(N131="nulová",J131,0)</f>
        <v>0</v>
      </c>
      <c r="BJ131" s="23" t="s">
        <v>24</v>
      </c>
      <c r="BK131" s="185">
        <f>ROUND(I131*H131,2)</f>
        <v>0</v>
      </c>
      <c r="BL131" s="23" t="s">
        <v>140</v>
      </c>
      <c r="BM131" s="23" t="s">
        <v>210</v>
      </c>
    </row>
    <row r="132" spans="2:47" s="1" customFormat="1" ht="27">
      <c r="B132" s="40"/>
      <c r="D132" s="187" t="s">
        <v>149</v>
      </c>
      <c r="F132" s="205" t="s">
        <v>211</v>
      </c>
      <c r="I132" s="206"/>
      <c r="L132" s="40"/>
      <c r="M132" s="207"/>
      <c r="N132" s="41"/>
      <c r="O132" s="41"/>
      <c r="P132" s="41"/>
      <c r="Q132" s="41"/>
      <c r="R132" s="41"/>
      <c r="S132" s="41"/>
      <c r="T132" s="69"/>
      <c r="AT132" s="23" t="s">
        <v>149</v>
      </c>
      <c r="AU132" s="23" t="s">
        <v>85</v>
      </c>
    </row>
    <row r="133" spans="2:47" s="1" customFormat="1" ht="229.5">
      <c r="B133" s="40"/>
      <c r="D133" s="187" t="s">
        <v>151</v>
      </c>
      <c r="F133" s="208" t="s">
        <v>212</v>
      </c>
      <c r="I133" s="206"/>
      <c r="L133" s="40"/>
      <c r="M133" s="207"/>
      <c r="N133" s="41"/>
      <c r="O133" s="41"/>
      <c r="P133" s="41"/>
      <c r="Q133" s="41"/>
      <c r="R133" s="41"/>
      <c r="S133" s="41"/>
      <c r="T133" s="69"/>
      <c r="AT133" s="23" t="s">
        <v>151</v>
      </c>
      <c r="AU133" s="23" t="s">
        <v>85</v>
      </c>
    </row>
    <row r="134" spans="2:51" s="11" customFormat="1" ht="13.5">
      <c r="B134" s="186"/>
      <c r="D134" s="187" t="s">
        <v>142</v>
      </c>
      <c r="E134" s="188" t="s">
        <v>5</v>
      </c>
      <c r="F134" s="189" t="s">
        <v>213</v>
      </c>
      <c r="H134" s="190" t="s">
        <v>5</v>
      </c>
      <c r="I134" s="191"/>
      <c r="L134" s="186"/>
      <c r="M134" s="192"/>
      <c r="N134" s="193"/>
      <c r="O134" s="193"/>
      <c r="P134" s="193"/>
      <c r="Q134" s="193"/>
      <c r="R134" s="193"/>
      <c r="S134" s="193"/>
      <c r="T134" s="194"/>
      <c r="AT134" s="190" t="s">
        <v>142</v>
      </c>
      <c r="AU134" s="190" t="s">
        <v>85</v>
      </c>
      <c r="AV134" s="11" t="s">
        <v>24</v>
      </c>
      <c r="AW134" s="11" t="s">
        <v>39</v>
      </c>
      <c r="AX134" s="11" t="s">
        <v>76</v>
      </c>
      <c r="AY134" s="190" t="s">
        <v>134</v>
      </c>
    </row>
    <row r="135" spans="2:51" s="12" customFormat="1" ht="13.5">
      <c r="B135" s="195"/>
      <c r="D135" s="196" t="s">
        <v>142</v>
      </c>
      <c r="E135" s="197" t="s">
        <v>5</v>
      </c>
      <c r="F135" s="198" t="s">
        <v>214</v>
      </c>
      <c r="H135" s="199">
        <v>67.76</v>
      </c>
      <c r="I135" s="200"/>
      <c r="L135" s="195"/>
      <c r="M135" s="201"/>
      <c r="N135" s="202"/>
      <c r="O135" s="202"/>
      <c r="P135" s="202"/>
      <c r="Q135" s="202"/>
      <c r="R135" s="202"/>
      <c r="S135" s="202"/>
      <c r="T135" s="203"/>
      <c r="AT135" s="204" t="s">
        <v>142</v>
      </c>
      <c r="AU135" s="204" t="s">
        <v>85</v>
      </c>
      <c r="AV135" s="12" t="s">
        <v>85</v>
      </c>
      <c r="AW135" s="12" t="s">
        <v>39</v>
      </c>
      <c r="AX135" s="12" t="s">
        <v>24</v>
      </c>
      <c r="AY135" s="204" t="s">
        <v>134</v>
      </c>
    </row>
    <row r="136" spans="2:65" s="1" customFormat="1" ht="22.5" customHeight="1">
      <c r="B136" s="173"/>
      <c r="C136" s="174" t="s">
        <v>215</v>
      </c>
      <c r="D136" s="174" t="s">
        <v>136</v>
      </c>
      <c r="E136" s="175" t="s">
        <v>216</v>
      </c>
      <c r="F136" s="176" t="s">
        <v>217</v>
      </c>
      <c r="G136" s="177" t="s">
        <v>209</v>
      </c>
      <c r="H136" s="178">
        <v>589.1</v>
      </c>
      <c r="I136" s="179"/>
      <c r="J136" s="180">
        <f>ROUND(I136*H136,2)</f>
        <v>0</v>
      </c>
      <c r="K136" s="176" t="s">
        <v>147</v>
      </c>
      <c r="L136" s="40"/>
      <c r="M136" s="181" t="s">
        <v>5</v>
      </c>
      <c r="N136" s="182" t="s">
        <v>47</v>
      </c>
      <c r="O136" s="41"/>
      <c r="P136" s="183">
        <f>O136*H136</f>
        <v>0</v>
      </c>
      <c r="Q136" s="183">
        <v>0</v>
      </c>
      <c r="R136" s="183">
        <f>Q136*H136</f>
        <v>0</v>
      </c>
      <c r="S136" s="183">
        <v>0</v>
      </c>
      <c r="T136" s="184">
        <f>S136*H136</f>
        <v>0</v>
      </c>
      <c r="AR136" s="23" t="s">
        <v>140</v>
      </c>
      <c r="AT136" s="23" t="s">
        <v>136</v>
      </c>
      <c r="AU136" s="23" t="s">
        <v>85</v>
      </c>
      <c r="AY136" s="23" t="s">
        <v>134</v>
      </c>
      <c r="BE136" s="185">
        <f>IF(N136="základní",J136,0)</f>
        <v>0</v>
      </c>
      <c r="BF136" s="185">
        <f>IF(N136="snížená",J136,0)</f>
        <v>0</v>
      </c>
      <c r="BG136" s="185">
        <f>IF(N136="zákl. přenesená",J136,0)</f>
        <v>0</v>
      </c>
      <c r="BH136" s="185">
        <f>IF(N136="sníž. přenesená",J136,0)</f>
        <v>0</v>
      </c>
      <c r="BI136" s="185">
        <f>IF(N136="nulová",J136,0)</f>
        <v>0</v>
      </c>
      <c r="BJ136" s="23" t="s">
        <v>24</v>
      </c>
      <c r="BK136" s="185">
        <f>ROUND(I136*H136,2)</f>
        <v>0</v>
      </c>
      <c r="BL136" s="23" t="s">
        <v>140</v>
      </c>
      <c r="BM136" s="23" t="s">
        <v>218</v>
      </c>
    </row>
    <row r="137" spans="2:47" s="1" customFormat="1" ht="27">
      <c r="B137" s="40"/>
      <c r="D137" s="187" t="s">
        <v>149</v>
      </c>
      <c r="F137" s="205" t="s">
        <v>219</v>
      </c>
      <c r="I137" s="206"/>
      <c r="L137" s="40"/>
      <c r="M137" s="207"/>
      <c r="N137" s="41"/>
      <c r="O137" s="41"/>
      <c r="P137" s="41"/>
      <c r="Q137" s="41"/>
      <c r="R137" s="41"/>
      <c r="S137" s="41"/>
      <c r="T137" s="69"/>
      <c r="AT137" s="23" t="s">
        <v>149</v>
      </c>
      <c r="AU137" s="23" t="s">
        <v>85</v>
      </c>
    </row>
    <row r="138" spans="2:47" s="1" customFormat="1" ht="324">
      <c r="B138" s="40"/>
      <c r="D138" s="187" t="s">
        <v>151</v>
      </c>
      <c r="F138" s="208" t="s">
        <v>220</v>
      </c>
      <c r="I138" s="206"/>
      <c r="L138" s="40"/>
      <c r="M138" s="207"/>
      <c r="N138" s="41"/>
      <c r="O138" s="41"/>
      <c r="P138" s="41"/>
      <c r="Q138" s="41"/>
      <c r="R138" s="41"/>
      <c r="S138" s="41"/>
      <c r="T138" s="69"/>
      <c r="AT138" s="23" t="s">
        <v>151</v>
      </c>
      <c r="AU138" s="23" t="s">
        <v>85</v>
      </c>
    </row>
    <row r="139" spans="2:51" s="11" customFormat="1" ht="13.5">
      <c r="B139" s="186"/>
      <c r="D139" s="187" t="s">
        <v>142</v>
      </c>
      <c r="E139" s="188" t="s">
        <v>5</v>
      </c>
      <c r="F139" s="189" t="s">
        <v>183</v>
      </c>
      <c r="H139" s="190" t="s">
        <v>5</v>
      </c>
      <c r="I139" s="191"/>
      <c r="L139" s="186"/>
      <c r="M139" s="192"/>
      <c r="N139" s="193"/>
      <c r="O139" s="193"/>
      <c r="P139" s="193"/>
      <c r="Q139" s="193"/>
      <c r="R139" s="193"/>
      <c r="S139" s="193"/>
      <c r="T139" s="194"/>
      <c r="AT139" s="190" t="s">
        <v>142</v>
      </c>
      <c r="AU139" s="190" t="s">
        <v>85</v>
      </c>
      <c r="AV139" s="11" t="s">
        <v>24</v>
      </c>
      <c r="AW139" s="11" t="s">
        <v>39</v>
      </c>
      <c r="AX139" s="11" t="s">
        <v>76</v>
      </c>
      <c r="AY139" s="190" t="s">
        <v>134</v>
      </c>
    </row>
    <row r="140" spans="2:51" s="12" customFormat="1" ht="13.5">
      <c r="B140" s="195"/>
      <c r="D140" s="196" t="s">
        <v>142</v>
      </c>
      <c r="E140" s="197" t="s">
        <v>5</v>
      </c>
      <c r="F140" s="198" t="s">
        <v>221</v>
      </c>
      <c r="H140" s="199">
        <v>589.1</v>
      </c>
      <c r="I140" s="200"/>
      <c r="L140" s="195"/>
      <c r="M140" s="201"/>
      <c r="N140" s="202"/>
      <c r="O140" s="202"/>
      <c r="P140" s="202"/>
      <c r="Q140" s="202"/>
      <c r="R140" s="202"/>
      <c r="S140" s="202"/>
      <c r="T140" s="203"/>
      <c r="AT140" s="204" t="s">
        <v>142</v>
      </c>
      <c r="AU140" s="204" t="s">
        <v>85</v>
      </c>
      <c r="AV140" s="12" t="s">
        <v>85</v>
      </c>
      <c r="AW140" s="12" t="s">
        <v>39</v>
      </c>
      <c r="AX140" s="12" t="s">
        <v>24</v>
      </c>
      <c r="AY140" s="204" t="s">
        <v>134</v>
      </c>
    </row>
    <row r="141" spans="2:65" s="1" customFormat="1" ht="22.5" customHeight="1">
      <c r="B141" s="173"/>
      <c r="C141" s="174" t="s">
        <v>222</v>
      </c>
      <c r="D141" s="174" t="s">
        <v>136</v>
      </c>
      <c r="E141" s="175" t="s">
        <v>223</v>
      </c>
      <c r="F141" s="176" t="s">
        <v>224</v>
      </c>
      <c r="G141" s="177" t="s">
        <v>209</v>
      </c>
      <c r="H141" s="178">
        <v>8</v>
      </c>
      <c r="I141" s="179"/>
      <c r="J141" s="180">
        <f>ROUND(I141*H141,2)</f>
        <v>0</v>
      </c>
      <c r="K141" s="176" t="s">
        <v>147</v>
      </c>
      <c r="L141" s="40"/>
      <c r="M141" s="181" t="s">
        <v>5</v>
      </c>
      <c r="N141" s="182" t="s">
        <v>47</v>
      </c>
      <c r="O141" s="41"/>
      <c r="P141" s="183">
        <f>O141*H141</f>
        <v>0</v>
      </c>
      <c r="Q141" s="183">
        <v>0</v>
      </c>
      <c r="R141" s="183">
        <f>Q141*H141</f>
        <v>0</v>
      </c>
      <c r="S141" s="183">
        <v>0</v>
      </c>
      <c r="T141" s="184">
        <f>S141*H141</f>
        <v>0</v>
      </c>
      <c r="AR141" s="23" t="s">
        <v>140</v>
      </c>
      <c r="AT141" s="23" t="s">
        <v>136</v>
      </c>
      <c r="AU141" s="23" t="s">
        <v>85</v>
      </c>
      <c r="AY141" s="23" t="s">
        <v>134</v>
      </c>
      <c r="BE141" s="185">
        <f>IF(N141="základní",J141,0)</f>
        <v>0</v>
      </c>
      <c r="BF141" s="185">
        <f>IF(N141="snížená",J141,0)</f>
        <v>0</v>
      </c>
      <c r="BG141" s="185">
        <f>IF(N141="zákl. přenesená",J141,0)</f>
        <v>0</v>
      </c>
      <c r="BH141" s="185">
        <f>IF(N141="sníž. přenesená",J141,0)</f>
        <v>0</v>
      </c>
      <c r="BI141" s="185">
        <f>IF(N141="nulová",J141,0)</f>
        <v>0</v>
      </c>
      <c r="BJ141" s="23" t="s">
        <v>24</v>
      </c>
      <c r="BK141" s="185">
        <f>ROUND(I141*H141,2)</f>
        <v>0</v>
      </c>
      <c r="BL141" s="23" t="s">
        <v>140</v>
      </c>
      <c r="BM141" s="23" t="s">
        <v>225</v>
      </c>
    </row>
    <row r="142" spans="2:47" s="1" customFormat="1" ht="27">
      <c r="B142" s="40"/>
      <c r="D142" s="187" t="s">
        <v>149</v>
      </c>
      <c r="F142" s="205" t="s">
        <v>226</v>
      </c>
      <c r="I142" s="206"/>
      <c r="L142" s="40"/>
      <c r="M142" s="207"/>
      <c r="N142" s="41"/>
      <c r="O142" s="41"/>
      <c r="P142" s="41"/>
      <c r="Q142" s="41"/>
      <c r="R142" s="41"/>
      <c r="S142" s="41"/>
      <c r="T142" s="69"/>
      <c r="AT142" s="23" t="s">
        <v>149</v>
      </c>
      <c r="AU142" s="23" t="s">
        <v>85</v>
      </c>
    </row>
    <row r="143" spans="2:47" s="1" customFormat="1" ht="364.5">
      <c r="B143" s="40"/>
      <c r="D143" s="187" t="s">
        <v>151</v>
      </c>
      <c r="F143" s="208" t="s">
        <v>227</v>
      </c>
      <c r="I143" s="206"/>
      <c r="L143" s="40"/>
      <c r="M143" s="207"/>
      <c r="N143" s="41"/>
      <c r="O143" s="41"/>
      <c r="P143" s="41"/>
      <c r="Q143" s="41"/>
      <c r="R143" s="41"/>
      <c r="S143" s="41"/>
      <c r="T143" s="69"/>
      <c r="AT143" s="23" t="s">
        <v>151</v>
      </c>
      <c r="AU143" s="23" t="s">
        <v>85</v>
      </c>
    </row>
    <row r="144" spans="2:51" s="12" customFormat="1" ht="13.5">
      <c r="B144" s="195"/>
      <c r="D144" s="196" t="s">
        <v>142</v>
      </c>
      <c r="E144" s="197" t="s">
        <v>5</v>
      </c>
      <c r="F144" s="198" t="s">
        <v>228</v>
      </c>
      <c r="H144" s="199">
        <v>8</v>
      </c>
      <c r="I144" s="200"/>
      <c r="L144" s="195"/>
      <c r="M144" s="201"/>
      <c r="N144" s="202"/>
      <c r="O144" s="202"/>
      <c r="P144" s="202"/>
      <c r="Q144" s="202"/>
      <c r="R144" s="202"/>
      <c r="S144" s="202"/>
      <c r="T144" s="203"/>
      <c r="AT144" s="204" t="s">
        <v>142</v>
      </c>
      <c r="AU144" s="204" t="s">
        <v>85</v>
      </c>
      <c r="AV144" s="12" t="s">
        <v>85</v>
      </c>
      <c r="AW144" s="12" t="s">
        <v>39</v>
      </c>
      <c r="AX144" s="12" t="s">
        <v>24</v>
      </c>
      <c r="AY144" s="204" t="s">
        <v>134</v>
      </c>
    </row>
    <row r="145" spans="2:65" s="1" customFormat="1" ht="31.5" customHeight="1">
      <c r="B145" s="173"/>
      <c r="C145" s="174" t="s">
        <v>229</v>
      </c>
      <c r="D145" s="174" t="s">
        <v>136</v>
      </c>
      <c r="E145" s="175" t="s">
        <v>230</v>
      </c>
      <c r="F145" s="176" t="s">
        <v>231</v>
      </c>
      <c r="G145" s="177" t="s">
        <v>156</v>
      </c>
      <c r="H145" s="178">
        <v>68</v>
      </c>
      <c r="I145" s="179"/>
      <c r="J145" s="180">
        <f>ROUND(I145*H145,2)</f>
        <v>0</v>
      </c>
      <c r="K145" s="176" t="s">
        <v>5</v>
      </c>
      <c r="L145" s="40"/>
      <c r="M145" s="181" t="s">
        <v>5</v>
      </c>
      <c r="N145" s="182" t="s">
        <v>47</v>
      </c>
      <c r="O145" s="41"/>
      <c r="P145" s="183">
        <f>O145*H145</f>
        <v>0</v>
      </c>
      <c r="Q145" s="183">
        <v>0</v>
      </c>
      <c r="R145" s="183">
        <f>Q145*H145</f>
        <v>0</v>
      </c>
      <c r="S145" s="183">
        <v>0</v>
      </c>
      <c r="T145" s="184">
        <f>S145*H145</f>
        <v>0</v>
      </c>
      <c r="AR145" s="23" t="s">
        <v>140</v>
      </c>
      <c r="AT145" s="23" t="s">
        <v>136</v>
      </c>
      <c r="AU145" s="23" t="s">
        <v>85</v>
      </c>
      <c r="AY145" s="23" t="s">
        <v>134</v>
      </c>
      <c r="BE145" s="185">
        <f>IF(N145="základní",J145,0)</f>
        <v>0</v>
      </c>
      <c r="BF145" s="185">
        <f>IF(N145="snížená",J145,0)</f>
        <v>0</v>
      </c>
      <c r="BG145" s="185">
        <f>IF(N145="zákl. přenesená",J145,0)</f>
        <v>0</v>
      </c>
      <c r="BH145" s="185">
        <f>IF(N145="sníž. přenesená",J145,0)</f>
        <v>0</v>
      </c>
      <c r="BI145" s="185">
        <f>IF(N145="nulová",J145,0)</f>
        <v>0</v>
      </c>
      <c r="BJ145" s="23" t="s">
        <v>24</v>
      </c>
      <c r="BK145" s="185">
        <f>ROUND(I145*H145,2)</f>
        <v>0</v>
      </c>
      <c r="BL145" s="23" t="s">
        <v>140</v>
      </c>
      <c r="BM145" s="23" t="s">
        <v>232</v>
      </c>
    </row>
    <row r="146" spans="2:65" s="1" customFormat="1" ht="22.5" customHeight="1">
      <c r="B146" s="173"/>
      <c r="C146" s="174" t="s">
        <v>11</v>
      </c>
      <c r="D146" s="174" t="s">
        <v>136</v>
      </c>
      <c r="E146" s="175" t="s">
        <v>233</v>
      </c>
      <c r="F146" s="176" t="s">
        <v>234</v>
      </c>
      <c r="G146" s="177" t="s">
        <v>209</v>
      </c>
      <c r="H146" s="178">
        <v>81</v>
      </c>
      <c r="I146" s="179"/>
      <c r="J146" s="180">
        <f>ROUND(I146*H146,2)</f>
        <v>0</v>
      </c>
      <c r="K146" s="176" t="s">
        <v>147</v>
      </c>
      <c r="L146" s="40"/>
      <c r="M146" s="181" t="s">
        <v>5</v>
      </c>
      <c r="N146" s="182" t="s">
        <v>47</v>
      </c>
      <c r="O146" s="41"/>
      <c r="P146" s="183">
        <f>O146*H146</f>
        <v>0</v>
      </c>
      <c r="Q146" s="183">
        <v>0</v>
      </c>
      <c r="R146" s="183">
        <f>Q146*H146</f>
        <v>0</v>
      </c>
      <c r="S146" s="183">
        <v>0</v>
      </c>
      <c r="T146" s="184">
        <f>S146*H146</f>
        <v>0</v>
      </c>
      <c r="AR146" s="23" t="s">
        <v>140</v>
      </c>
      <c r="AT146" s="23" t="s">
        <v>136</v>
      </c>
      <c r="AU146" s="23" t="s">
        <v>85</v>
      </c>
      <c r="AY146" s="23" t="s">
        <v>134</v>
      </c>
      <c r="BE146" s="185">
        <f>IF(N146="základní",J146,0)</f>
        <v>0</v>
      </c>
      <c r="BF146" s="185">
        <f>IF(N146="snížená",J146,0)</f>
        <v>0</v>
      </c>
      <c r="BG146" s="185">
        <f>IF(N146="zákl. přenesená",J146,0)</f>
        <v>0</v>
      </c>
      <c r="BH146" s="185">
        <f>IF(N146="sníž. přenesená",J146,0)</f>
        <v>0</v>
      </c>
      <c r="BI146" s="185">
        <f>IF(N146="nulová",J146,0)</f>
        <v>0</v>
      </c>
      <c r="BJ146" s="23" t="s">
        <v>24</v>
      </c>
      <c r="BK146" s="185">
        <f>ROUND(I146*H146,2)</f>
        <v>0</v>
      </c>
      <c r="BL146" s="23" t="s">
        <v>140</v>
      </c>
      <c r="BM146" s="23" t="s">
        <v>235</v>
      </c>
    </row>
    <row r="147" spans="2:47" s="1" customFormat="1" ht="40.5">
      <c r="B147" s="40"/>
      <c r="D147" s="187" t="s">
        <v>149</v>
      </c>
      <c r="F147" s="205" t="s">
        <v>236</v>
      </c>
      <c r="I147" s="206"/>
      <c r="L147" s="40"/>
      <c r="M147" s="207"/>
      <c r="N147" s="41"/>
      <c r="O147" s="41"/>
      <c r="P147" s="41"/>
      <c r="Q147" s="41"/>
      <c r="R147" s="41"/>
      <c r="S147" s="41"/>
      <c r="T147" s="69"/>
      <c r="AT147" s="23" t="s">
        <v>149</v>
      </c>
      <c r="AU147" s="23" t="s">
        <v>85</v>
      </c>
    </row>
    <row r="148" spans="2:47" s="1" customFormat="1" ht="189">
      <c r="B148" s="40"/>
      <c r="D148" s="187" t="s">
        <v>151</v>
      </c>
      <c r="F148" s="208" t="s">
        <v>237</v>
      </c>
      <c r="I148" s="206"/>
      <c r="L148" s="40"/>
      <c r="M148" s="207"/>
      <c r="N148" s="41"/>
      <c r="O148" s="41"/>
      <c r="P148" s="41"/>
      <c r="Q148" s="41"/>
      <c r="R148" s="41"/>
      <c r="S148" s="41"/>
      <c r="T148" s="69"/>
      <c r="AT148" s="23" t="s">
        <v>151</v>
      </c>
      <c r="AU148" s="23" t="s">
        <v>85</v>
      </c>
    </row>
    <row r="149" spans="2:51" s="12" customFormat="1" ht="13.5">
      <c r="B149" s="195"/>
      <c r="D149" s="187" t="s">
        <v>142</v>
      </c>
      <c r="E149" s="204" t="s">
        <v>5</v>
      </c>
      <c r="F149" s="209" t="s">
        <v>238</v>
      </c>
      <c r="H149" s="210">
        <v>67.8</v>
      </c>
      <c r="I149" s="200"/>
      <c r="L149" s="195"/>
      <c r="M149" s="201"/>
      <c r="N149" s="202"/>
      <c r="O149" s="202"/>
      <c r="P149" s="202"/>
      <c r="Q149" s="202"/>
      <c r="R149" s="202"/>
      <c r="S149" s="202"/>
      <c r="T149" s="203"/>
      <c r="AT149" s="204" t="s">
        <v>142</v>
      </c>
      <c r="AU149" s="204" t="s">
        <v>85</v>
      </c>
      <c r="AV149" s="12" t="s">
        <v>85</v>
      </c>
      <c r="AW149" s="12" t="s">
        <v>39</v>
      </c>
      <c r="AX149" s="12" t="s">
        <v>76</v>
      </c>
      <c r="AY149" s="204" t="s">
        <v>134</v>
      </c>
    </row>
    <row r="150" spans="2:51" s="12" customFormat="1" ht="13.5">
      <c r="B150" s="195"/>
      <c r="D150" s="187" t="s">
        <v>142</v>
      </c>
      <c r="E150" s="204" t="s">
        <v>5</v>
      </c>
      <c r="F150" s="209" t="s">
        <v>239</v>
      </c>
      <c r="H150" s="210">
        <v>13.2</v>
      </c>
      <c r="I150" s="200"/>
      <c r="L150" s="195"/>
      <c r="M150" s="201"/>
      <c r="N150" s="202"/>
      <c r="O150" s="202"/>
      <c r="P150" s="202"/>
      <c r="Q150" s="202"/>
      <c r="R150" s="202"/>
      <c r="S150" s="202"/>
      <c r="T150" s="203"/>
      <c r="AT150" s="204" t="s">
        <v>142</v>
      </c>
      <c r="AU150" s="204" t="s">
        <v>85</v>
      </c>
      <c r="AV150" s="12" t="s">
        <v>85</v>
      </c>
      <c r="AW150" s="12" t="s">
        <v>39</v>
      </c>
      <c r="AX150" s="12" t="s">
        <v>76</v>
      </c>
      <c r="AY150" s="204" t="s">
        <v>134</v>
      </c>
    </row>
    <row r="151" spans="2:51" s="13" customFormat="1" ht="13.5">
      <c r="B151" s="211"/>
      <c r="D151" s="196" t="s">
        <v>142</v>
      </c>
      <c r="E151" s="212" t="s">
        <v>5</v>
      </c>
      <c r="F151" s="213" t="s">
        <v>240</v>
      </c>
      <c r="H151" s="214">
        <v>81</v>
      </c>
      <c r="I151" s="215"/>
      <c r="L151" s="211"/>
      <c r="M151" s="216"/>
      <c r="N151" s="217"/>
      <c r="O151" s="217"/>
      <c r="P151" s="217"/>
      <c r="Q151" s="217"/>
      <c r="R151" s="217"/>
      <c r="S151" s="217"/>
      <c r="T151" s="218"/>
      <c r="AT151" s="219" t="s">
        <v>142</v>
      </c>
      <c r="AU151" s="219" t="s">
        <v>85</v>
      </c>
      <c r="AV151" s="13" t="s">
        <v>140</v>
      </c>
      <c r="AW151" s="13" t="s">
        <v>39</v>
      </c>
      <c r="AX151" s="13" t="s">
        <v>24</v>
      </c>
      <c r="AY151" s="219" t="s">
        <v>134</v>
      </c>
    </row>
    <row r="152" spans="2:65" s="1" customFormat="1" ht="31.5" customHeight="1">
      <c r="B152" s="173"/>
      <c r="C152" s="174" t="s">
        <v>241</v>
      </c>
      <c r="D152" s="174" t="s">
        <v>136</v>
      </c>
      <c r="E152" s="175" t="s">
        <v>242</v>
      </c>
      <c r="F152" s="176" t="s">
        <v>243</v>
      </c>
      <c r="G152" s="177" t="s">
        <v>209</v>
      </c>
      <c r="H152" s="178">
        <v>582.5</v>
      </c>
      <c r="I152" s="179"/>
      <c r="J152" s="180">
        <f>ROUND(I152*H152,2)</f>
        <v>0</v>
      </c>
      <c r="K152" s="176" t="s">
        <v>5</v>
      </c>
      <c r="L152" s="40"/>
      <c r="M152" s="181" t="s">
        <v>5</v>
      </c>
      <c r="N152" s="182" t="s">
        <v>47</v>
      </c>
      <c r="O152" s="41"/>
      <c r="P152" s="183">
        <f>O152*H152</f>
        <v>0</v>
      </c>
      <c r="Q152" s="183">
        <v>0</v>
      </c>
      <c r="R152" s="183">
        <f>Q152*H152</f>
        <v>0</v>
      </c>
      <c r="S152" s="183">
        <v>0</v>
      </c>
      <c r="T152" s="184">
        <f>S152*H152</f>
        <v>0</v>
      </c>
      <c r="AR152" s="23" t="s">
        <v>140</v>
      </c>
      <c r="AT152" s="23" t="s">
        <v>136</v>
      </c>
      <c r="AU152" s="23" t="s">
        <v>85</v>
      </c>
      <c r="AY152" s="23" t="s">
        <v>134</v>
      </c>
      <c r="BE152" s="185">
        <f>IF(N152="základní",J152,0)</f>
        <v>0</v>
      </c>
      <c r="BF152" s="185">
        <f>IF(N152="snížená",J152,0)</f>
        <v>0</v>
      </c>
      <c r="BG152" s="185">
        <f>IF(N152="zákl. přenesená",J152,0)</f>
        <v>0</v>
      </c>
      <c r="BH152" s="185">
        <f>IF(N152="sníž. přenesená",J152,0)</f>
        <v>0</v>
      </c>
      <c r="BI152" s="185">
        <f>IF(N152="nulová",J152,0)</f>
        <v>0</v>
      </c>
      <c r="BJ152" s="23" t="s">
        <v>24</v>
      </c>
      <c r="BK152" s="185">
        <f>ROUND(I152*H152,2)</f>
        <v>0</v>
      </c>
      <c r="BL152" s="23" t="s">
        <v>140</v>
      </c>
      <c r="BM152" s="23" t="s">
        <v>244</v>
      </c>
    </row>
    <row r="153" spans="2:51" s="12" customFormat="1" ht="13.5">
      <c r="B153" s="195"/>
      <c r="D153" s="187" t="s">
        <v>142</v>
      </c>
      <c r="E153" s="204" t="s">
        <v>5</v>
      </c>
      <c r="F153" s="209" t="s">
        <v>245</v>
      </c>
      <c r="H153" s="210">
        <v>589.1</v>
      </c>
      <c r="I153" s="200"/>
      <c r="L153" s="195"/>
      <c r="M153" s="201"/>
      <c r="N153" s="202"/>
      <c r="O153" s="202"/>
      <c r="P153" s="202"/>
      <c r="Q153" s="202"/>
      <c r="R153" s="202"/>
      <c r="S153" s="202"/>
      <c r="T153" s="203"/>
      <c r="AT153" s="204" t="s">
        <v>142</v>
      </c>
      <c r="AU153" s="204" t="s">
        <v>85</v>
      </c>
      <c r="AV153" s="12" t="s">
        <v>85</v>
      </c>
      <c r="AW153" s="12" t="s">
        <v>39</v>
      </c>
      <c r="AX153" s="12" t="s">
        <v>76</v>
      </c>
      <c r="AY153" s="204" t="s">
        <v>134</v>
      </c>
    </row>
    <row r="154" spans="2:51" s="12" customFormat="1" ht="13.5">
      <c r="B154" s="195"/>
      <c r="D154" s="187" t="s">
        <v>142</v>
      </c>
      <c r="E154" s="204" t="s">
        <v>5</v>
      </c>
      <c r="F154" s="209" t="s">
        <v>246</v>
      </c>
      <c r="H154" s="210">
        <v>-6.6</v>
      </c>
      <c r="I154" s="200"/>
      <c r="L154" s="195"/>
      <c r="M154" s="201"/>
      <c r="N154" s="202"/>
      <c r="O154" s="202"/>
      <c r="P154" s="202"/>
      <c r="Q154" s="202"/>
      <c r="R154" s="202"/>
      <c r="S154" s="202"/>
      <c r="T154" s="203"/>
      <c r="AT154" s="204" t="s">
        <v>142</v>
      </c>
      <c r="AU154" s="204" t="s">
        <v>85</v>
      </c>
      <c r="AV154" s="12" t="s">
        <v>85</v>
      </c>
      <c r="AW154" s="12" t="s">
        <v>39</v>
      </c>
      <c r="AX154" s="12" t="s">
        <v>76</v>
      </c>
      <c r="AY154" s="204" t="s">
        <v>134</v>
      </c>
    </row>
    <row r="155" spans="2:51" s="13" customFormat="1" ht="13.5">
      <c r="B155" s="211"/>
      <c r="D155" s="196" t="s">
        <v>142</v>
      </c>
      <c r="E155" s="212" t="s">
        <v>5</v>
      </c>
      <c r="F155" s="213" t="s">
        <v>240</v>
      </c>
      <c r="H155" s="214">
        <v>582.5</v>
      </c>
      <c r="I155" s="215"/>
      <c r="L155" s="211"/>
      <c r="M155" s="216"/>
      <c r="N155" s="217"/>
      <c r="O155" s="217"/>
      <c r="P155" s="217"/>
      <c r="Q155" s="217"/>
      <c r="R155" s="217"/>
      <c r="S155" s="217"/>
      <c r="T155" s="218"/>
      <c r="AT155" s="219" t="s">
        <v>142</v>
      </c>
      <c r="AU155" s="219" t="s">
        <v>85</v>
      </c>
      <c r="AV155" s="13" t="s">
        <v>140</v>
      </c>
      <c r="AW155" s="13" t="s">
        <v>39</v>
      </c>
      <c r="AX155" s="13" t="s">
        <v>24</v>
      </c>
      <c r="AY155" s="219" t="s">
        <v>134</v>
      </c>
    </row>
    <row r="156" spans="2:65" s="1" customFormat="1" ht="22.5" customHeight="1">
      <c r="B156" s="173"/>
      <c r="C156" s="174" t="s">
        <v>247</v>
      </c>
      <c r="D156" s="174" t="s">
        <v>136</v>
      </c>
      <c r="E156" s="175" t="s">
        <v>248</v>
      </c>
      <c r="F156" s="176" t="s">
        <v>249</v>
      </c>
      <c r="G156" s="177" t="s">
        <v>209</v>
      </c>
      <c r="H156" s="178">
        <v>74.4</v>
      </c>
      <c r="I156" s="179"/>
      <c r="J156" s="180">
        <f>ROUND(I156*H156,2)</f>
        <v>0</v>
      </c>
      <c r="K156" s="176" t="s">
        <v>147</v>
      </c>
      <c r="L156" s="40"/>
      <c r="M156" s="181" t="s">
        <v>5</v>
      </c>
      <c r="N156" s="182" t="s">
        <v>47</v>
      </c>
      <c r="O156" s="41"/>
      <c r="P156" s="183">
        <f>O156*H156</f>
        <v>0</v>
      </c>
      <c r="Q156" s="183">
        <v>0</v>
      </c>
      <c r="R156" s="183">
        <f>Q156*H156</f>
        <v>0</v>
      </c>
      <c r="S156" s="183">
        <v>0</v>
      </c>
      <c r="T156" s="184">
        <f>S156*H156</f>
        <v>0</v>
      </c>
      <c r="AR156" s="23" t="s">
        <v>140</v>
      </c>
      <c r="AT156" s="23" t="s">
        <v>136</v>
      </c>
      <c r="AU156" s="23" t="s">
        <v>85</v>
      </c>
      <c r="AY156" s="23" t="s">
        <v>134</v>
      </c>
      <c r="BE156" s="185">
        <f>IF(N156="základní",J156,0)</f>
        <v>0</v>
      </c>
      <c r="BF156" s="185">
        <f>IF(N156="snížená",J156,0)</f>
        <v>0</v>
      </c>
      <c r="BG156" s="185">
        <f>IF(N156="zákl. přenesená",J156,0)</f>
        <v>0</v>
      </c>
      <c r="BH156" s="185">
        <f>IF(N156="sníž. přenesená",J156,0)</f>
        <v>0</v>
      </c>
      <c r="BI156" s="185">
        <f>IF(N156="nulová",J156,0)</f>
        <v>0</v>
      </c>
      <c r="BJ156" s="23" t="s">
        <v>24</v>
      </c>
      <c r="BK156" s="185">
        <f>ROUND(I156*H156,2)</f>
        <v>0</v>
      </c>
      <c r="BL156" s="23" t="s">
        <v>140</v>
      </c>
      <c r="BM156" s="23" t="s">
        <v>250</v>
      </c>
    </row>
    <row r="157" spans="2:47" s="1" customFormat="1" ht="27">
      <c r="B157" s="40"/>
      <c r="D157" s="187" t="s">
        <v>149</v>
      </c>
      <c r="F157" s="205" t="s">
        <v>251</v>
      </c>
      <c r="I157" s="206"/>
      <c r="L157" s="40"/>
      <c r="M157" s="207"/>
      <c r="N157" s="41"/>
      <c r="O157" s="41"/>
      <c r="P157" s="41"/>
      <c r="Q157" s="41"/>
      <c r="R157" s="41"/>
      <c r="S157" s="41"/>
      <c r="T157" s="69"/>
      <c r="AT157" s="23" t="s">
        <v>149</v>
      </c>
      <c r="AU157" s="23" t="s">
        <v>85</v>
      </c>
    </row>
    <row r="158" spans="2:47" s="1" customFormat="1" ht="148.5">
      <c r="B158" s="40"/>
      <c r="D158" s="187" t="s">
        <v>151</v>
      </c>
      <c r="F158" s="208" t="s">
        <v>252</v>
      </c>
      <c r="I158" s="206"/>
      <c r="L158" s="40"/>
      <c r="M158" s="207"/>
      <c r="N158" s="41"/>
      <c r="O158" s="41"/>
      <c r="P158" s="41"/>
      <c r="Q158" s="41"/>
      <c r="R158" s="41"/>
      <c r="S158" s="41"/>
      <c r="T158" s="69"/>
      <c r="AT158" s="23" t="s">
        <v>151</v>
      </c>
      <c r="AU158" s="23" t="s">
        <v>85</v>
      </c>
    </row>
    <row r="159" spans="2:51" s="11" customFormat="1" ht="13.5">
      <c r="B159" s="186"/>
      <c r="D159" s="187" t="s">
        <v>142</v>
      </c>
      <c r="E159" s="188" t="s">
        <v>5</v>
      </c>
      <c r="F159" s="189" t="s">
        <v>253</v>
      </c>
      <c r="H159" s="190" t="s">
        <v>5</v>
      </c>
      <c r="I159" s="191"/>
      <c r="L159" s="186"/>
      <c r="M159" s="192"/>
      <c r="N159" s="193"/>
      <c r="O159" s="193"/>
      <c r="P159" s="193"/>
      <c r="Q159" s="193"/>
      <c r="R159" s="193"/>
      <c r="S159" s="193"/>
      <c r="T159" s="194"/>
      <c r="AT159" s="190" t="s">
        <v>142</v>
      </c>
      <c r="AU159" s="190" t="s">
        <v>85</v>
      </c>
      <c r="AV159" s="11" t="s">
        <v>24</v>
      </c>
      <c r="AW159" s="11" t="s">
        <v>39</v>
      </c>
      <c r="AX159" s="11" t="s">
        <v>76</v>
      </c>
      <c r="AY159" s="190" t="s">
        <v>134</v>
      </c>
    </row>
    <row r="160" spans="2:51" s="12" customFormat="1" ht="13.5">
      <c r="B160" s="195"/>
      <c r="D160" s="187" t="s">
        <v>142</v>
      </c>
      <c r="E160" s="204" t="s">
        <v>5</v>
      </c>
      <c r="F160" s="209" t="s">
        <v>254</v>
      </c>
      <c r="H160" s="210">
        <v>67.8</v>
      </c>
      <c r="I160" s="200"/>
      <c r="L160" s="195"/>
      <c r="M160" s="201"/>
      <c r="N160" s="202"/>
      <c r="O160" s="202"/>
      <c r="P160" s="202"/>
      <c r="Q160" s="202"/>
      <c r="R160" s="202"/>
      <c r="S160" s="202"/>
      <c r="T160" s="203"/>
      <c r="AT160" s="204" t="s">
        <v>142</v>
      </c>
      <c r="AU160" s="204" t="s">
        <v>85</v>
      </c>
      <c r="AV160" s="12" t="s">
        <v>85</v>
      </c>
      <c r="AW160" s="12" t="s">
        <v>39</v>
      </c>
      <c r="AX160" s="12" t="s">
        <v>76</v>
      </c>
      <c r="AY160" s="204" t="s">
        <v>134</v>
      </c>
    </row>
    <row r="161" spans="2:51" s="12" customFormat="1" ht="13.5">
      <c r="B161" s="195"/>
      <c r="D161" s="187" t="s">
        <v>142</v>
      </c>
      <c r="E161" s="204" t="s">
        <v>5</v>
      </c>
      <c r="F161" s="209" t="s">
        <v>5</v>
      </c>
      <c r="H161" s="210">
        <v>0</v>
      </c>
      <c r="I161" s="200"/>
      <c r="L161" s="195"/>
      <c r="M161" s="201"/>
      <c r="N161" s="202"/>
      <c r="O161" s="202"/>
      <c r="P161" s="202"/>
      <c r="Q161" s="202"/>
      <c r="R161" s="202"/>
      <c r="S161" s="202"/>
      <c r="T161" s="203"/>
      <c r="AT161" s="204" t="s">
        <v>142</v>
      </c>
      <c r="AU161" s="204" t="s">
        <v>85</v>
      </c>
      <c r="AV161" s="12" t="s">
        <v>85</v>
      </c>
      <c r="AW161" s="12" t="s">
        <v>39</v>
      </c>
      <c r="AX161" s="12" t="s">
        <v>76</v>
      </c>
      <c r="AY161" s="204" t="s">
        <v>134</v>
      </c>
    </row>
    <row r="162" spans="2:51" s="11" customFormat="1" ht="13.5">
      <c r="B162" s="186"/>
      <c r="D162" s="187" t="s">
        <v>142</v>
      </c>
      <c r="E162" s="188" t="s">
        <v>5</v>
      </c>
      <c r="F162" s="189" t="s">
        <v>255</v>
      </c>
      <c r="H162" s="190" t="s">
        <v>5</v>
      </c>
      <c r="I162" s="191"/>
      <c r="L162" s="186"/>
      <c r="M162" s="192"/>
      <c r="N162" s="193"/>
      <c r="O162" s="193"/>
      <c r="P162" s="193"/>
      <c r="Q162" s="193"/>
      <c r="R162" s="193"/>
      <c r="S162" s="193"/>
      <c r="T162" s="194"/>
      <c r="AT162" s="190" t="s">
        <v>142</v>
      </c>
      <c r="AU162" s="190" t="s">
        <v>85</v>
      </c>
      <c r="AV162" s="11" t="s">
        <v>24</v>
      </c>
      <c r="AW162" s="11" t="s">
        <v>39</v>
      </c>
      <c r="AX162" s="11" t="s">
        <v>76</v>
      </c>
      <c r="AY162" s="190" t="s">
        <v>134</v>
      </c>
    </row>
    <row r="163" spans="2:51" s="12" customFormat="1" ht="13.5">
      <c r="B163" s="195"/>
      <c r="D163" s="187" t="s">
        <v>142</v>
      </c>
      <c r="E163" s="204" t="s">
        <v>5</v>
      </c>
      <c r="F163" s="209" t="s">
        <v>256</v>
      </c>
      <c r="H163" s="210">
        <v>6.6</v>
      </c>
      <c r="I163" s="200"/>
      <c r="L163" s="195"/>
      <c r="M163" s="201"/>
      <c r="N163" s="202"/>
      <c r="O163" s="202"/>
      <c r="P163" s="202"/>
      <c r="Q163" s="202"/>
      <c r="R163" s="202"/>
      <c r="S163" s="202"/>
      <c r="T163" s="203"/>
      <c r="AT163" s="204" t="s">
        <v>142</v>
      </c>
      <c r="AU163" s="204" t="s">
        <v>85</v>
      </c>
      <c r="AV163" s="12" t="s">
        <v>85</v>
      </c>
      <c r="AW163" s="12" t="s">
        <v>39</v>
      </c>
      <c r="AX163" s="12" t="s">
        <v>76</v>
      </c>
      <c r="AY163" s="204" t="s">
        <v>134</v>
      </c>
    </row>
    <row r="164" spans="2:51" s="13" customFormat="1" ht="13.5">
      <c r="B164" s="211"/>
      <c r="D164" s="196" t="s">
        <v>142</v>
      </c>
      <c r="E164" s="212" t="s">
        <v>5</v>
      </c>
      <c r="F164" s="213" t="s">
        <v>240</v>
      </c>
      <c r="H164" s="214">
        <v>74.4</v>
      </c>
      <c r="I164" s="215"/>
      <c r="L164" s="211"/>
      <c r="M164" s="216"/>
      <c r="N164" s="217"/>
      <c r="O164" s="217"/>
      <c r="P164" s="217"/>
      <c r="Q164" s="217"/>
      <c r="R164" s="217"/>
      <c r="S164" s="217"/>
      <c r="T164" s="218"/>
      <c r="AT164" s="219" t="s">
        <v>142</v>
      </c>
      <c r="AU164" s="219" t="s">
        <v>85</v>
      </c>
      <c r="AV164" s="13" t="s">
        <v>140</v>
      </c>
      <c r="AW164" s="13" t="s">
        <v>39</v>
      </c>
      <c r="AX164" s="13" t="s">
        <v>24</v>
      </c>
      <c r="AY164" s="219" t="s">
        <v>134</v>
      </c>
    </row>
    <row r="165" spans="2:65" s="1" customFormat="1" ht="22.5" customHeight="1">
      <c r="B165" s="173"/>
      <c r="C165" s="174" t="s">
        <v>257</v>
      </c>
      <c r="D165" s="174" t="s">
        <v>136</v>
      </c>
      <c r="E165" s="175" t="s">
        <v>258</v>
      </c>
      <c r="F165" s="176" t="s">
        <v>259</v>
      </c>
      <c r="G165" s="177" t="s">
        <v>209</v>
      </c>
      <c r="H165" s="178">
        <v>6.6</v>
      </c>
      <c r="I165" s="179"/>
      <c r="J165" s="180">
        <f>ROUND(I165*H165,2)</f>
        <v>0</v>
      </c>
      <c r="K165" s="176" t="s">
        <v>147</v>
      </c>
      <c r="L165" s="40"/>
      <c r="M165" s="181" t="s">
        <v>5</v>
      </c>
      <c r="N165" s="182" t="s">
        <v>47</v>
      </c>
      <c r="O165" s="41"/>
      <c r="P165" s="183">
        <f>O165*H165</f>
        <v>0</v>
      </c>
      <c r="Q165" s="183">
        <v>0</v>
      </c>
      <c r="R165" s="183">
        <f>Q165*H165</f>
        <v>0</v>
      </c>
      <c r="S165" s="183">
        <v>0</v>
      </c>
      <c r="T165" s="184">
        <f>S165*H165</f>
        <v>0</v>
      </c>
      <c r="AR165" s="23" t="s">
        <v>140</v>
      </c>
      <c r="AT165" s="23" t="s">
        <v>136</v>
      </c>
      <c r="AU165" s="23" t="s">
        <v>85</v>
      </c>
      <c r="AY165" s="23" t="s">
        <v>134</v>
      </c>
      <c r="BE165" s="185">
        <f>IF(N165="základní",J165,0)</f>
        <v>0</v>
      </c>
      <c r="BF165" s="185">
        <f>IF(N165="snížená",J165,0)</f>
        <v>0</v>
      </c>
      <c r="BG165" s="185">
        <f>IF(N165="zákl. přenesená",J165,0)</f>
        <v>0</v>
      </c>
      <c r="BH165" s="185">
        <f>IF(N165="sníž. přenesená",J165,0)</f>
        <v>0</v>
      </c>
      <c r="BI165" s="185">
        <f>IF(N165="nulová",J165,0)</f>
        <v>0</v>
      </c>
      <c r="BJ165" s="23" t="s">
        <v>24</v>
      </c>
      <c r="BK165" s="185">
        <f>ROUND(I165*H165,2)</f>
        <v>0</v>
      </c>
      <c r="BL165" s="23" t="s">
        <v>140</v>
      </c>
      <c r="BM165" s="23" t="s">
        <v>260</v>
      </c>
    </row>
    <row r="166" spans="2:47" s="1" customFormat="1" ht="27">
      <c r="B166" s="40"/>
      <c r="D166" s="187" t="s">
        <v>149</v>
      </c>
      <c r="F166" s="205" t="s">
        <v>261</v>
      </c>
      <c r="I166" s="206"/>
      <c r="L166" s="40"/>
      <c r="M166" s="207"/>
      <c r="N166" s="41"/>
      <c r="O166" s="41"/>
      <c r="P166" s="41"/>
      <c r="Q166" s="41"/>
      <c r="R166" s="41"/>
      <c r="S166" s="41"/>
      <c r="T166" s="69"/>
      <c r="AT166" s="23" t="s">
        <v>149</v>
      </c>
      <c r="AU166" s="23" t="s">
        <v>85</v>
      </c>
    </row>
    <row r="167" spans="2:47" s="1" customFormat="1" ht="409.5">
      <c r="B167" s="40"/>
      <c r="D167" s="187" t="s">
        <v>151</v>
      </c>
      <c r="F167" s="208" t="s">
        <v>262</v>
      </c>
      <c r="I167" s="206"/>
      <c r="L167" s="40"/>
      <c r="M167" s="207"/>
      <c r="N167" s="41"/>
      <c r="O167" s="41"/>
      <c r="P167" s="41"/>
      <c r="Q167" s="41"/>
      <c r="R167" s="41"/>
      <c r="S167" s="41"/>
      <c r="T167" s="69"/>
      <c r="AT167" s="23" t="s">
        <v>151</v>
      </c>
      <c r="AU167" s="23" t="s">
        <v>85</v>
      </c>
    </row>
    <row r="168" spans="2:51" s="11" customFormat="1" ht="13.5">
      <c r="B168" s="186"/>
      <c r="D168" s="187" t="s">
        <v>142</v>
      </c>
      <c r="E168" s="188" t="s">
        <v>5</v>
      </c>
      <c r="F168" s="189" t="s">
        <v>183</v>
      </c>
      <c r="H168" s="190" t="s">
        <v>5</v>
      </c>
      <c r="I168" s="191"/>
      <c r="L168" s="186"/>
      <c r="M168" s="192"/>
      <c r="N168" s="193"/>
      <c r="O168" s="193"/>
      <c r="P168" s="193"/>
      <c r="Q168" s="193"/>
      <c r="R168" s="193"/>
      <c r="S168" s="193"/>
      <c r="T168" s="194"/>
      <c r="AT168" s="190" t="s">
        <v>142</v>
      </c>
      <c r="AU168" s="190" t="s">
        <v>85</v>
      </c>
      <c r="AV168" s="11" t="s">
        <v>24</v>
      </c>
      <c r="AW168" s="11" t="s">
        <v>39</v>
      </c>
      <c r="AX168" s="11" t="s">
        <v>76</v>
      </c>
      <c r="AY168" s="190" t="s">
        <v>134</v>
      </c>
    </row>
    <row r="169" spans="2:51" s="12" customFormat="1" ht="13.5">
      <c r="B169" s="195"/>
      <c r="D169" s="196" t="s">
        <v>142</v>
      </c>
      <c r="E169" s="197" t="s">
        <v>5</v>
      </c>
      <c r="F169" s="198" t="s">
        <v>263</v>
      </c>
      <c r="H169" s="199">
        <v>6.6</v>
      </c>
      <c r="I169" s="200"/>
      <c r="L169" s="195"/>
      <c r="M169" s="201"/>
      <c r="N169" s="202"/>
      <c r="O169" s="202"/>
      <c r="P169" s="202"/>
      <c r="Q169" s="202"/>
      <c r="R169" s="202"/>
      <c r="S169" s="202"/>
      <c r="T169" s="203"/>
      <c r="AT169" s="204" t="s">
        <v>142</v>
      </c>
      <c r="AU169" s="204" t="s">
        <v>85</v>
      </c>
      <c r="AV169" s="12" t="s">
        <v>85</v>
      </c>
      <c r="AW169" s="12" t="s">
        <v>39</v>
      </c>
      <c r="AX169" s="12" t="s">
        <v>24</v>
      </c>
      <c r="AY169" s="204" t="s">
        <v>134</v>
      </c>
    </row>
    <row r="170" spans="2:65" s="1" customFormat="1" ht="22.5" customHeight="1">
      <c r="B170" s="173"/>
      <c r="C170" s="174" t="s">
        <v>264</v>
      </c>
      <c r="D170" s="174" t="s">
        <v>136</v>
      </c>
      <c r="E170" s="175" t="s">
        <v>265</v>
      </c>
      <c r="F170" s="176" t="s">
        <v>266</v>
      </c>
      <c r="G170" s="177" t="s">
        <v>139</v>
      </c>
      <c r="H170" s="178">
        <v>343.6</v>
      </c>
      <c r="I170" s="179"/>
      <c r="J170" s="180">
        <f>ROUND(I170*H170,2)</f>
        <v>0</v>
      </c>
      <c r="K170" s="176" t="s">
        <v>147</v>
      </c>
      <c r="L170" s="40"/>
      <c r="M170" s="181" t="s">
        <v>5</v>
      </c>
      <c r="N170" s="182" t="s">
        <v>47</v>
      </c>
      <c r="O170" s="41"/>
      <c r="P170" s="183">
        <f>O170*H170</f>
        <v>0</v>
      </c>
      <c r="Q170" s="183">
        <v>0</v>
      </c>
      <c r="R170" s="183">
        <f>Q170*H170</f>
        <v>0</v>
      </c>
      <c r="S170" s="183">
        <v>0</v>
      </c>
      <c r="T170" s="184">
        <f>S170*H170</f>
        <v>0</v>
      </c>
      <c r="AR170" s="23" t="s">
        <v>140</v>
      </c>
      <c r="AT170" s="23" t="s">
        <v>136</v>
      </c>
      <c r="AU170" s="23" t="s">
        <v>85</v>
      </c>
      <c r="AY170" s="23" t="s">
        <v>134</v>
      </c>
      <c r="BE170" s="185">
        <f>IF(N170="základní",J170,0)</f>
        <v>0</v>
      </c>
      <c r="BF170" s="185">
        <f>IF(N170="snížená",J170,0)</f>
        <v>0</v>
      </c>
      <c r="BG170" s="185">
        <f>IF(N170="zákl. přenesená",J170,0)</f>
        <v>0</v>
      </c>
      <c r="BH170" s="185">
        <f>IF(N170="sníž. přenesená",J170,0)</f>
        <v>0</v>
      </c>
      <c r="BI170" s="185">
        <f>IF(N170="nulová",J170,0)</f>
        <v>0</v>
      </c>
      <c r="BJ170" s="23" t="s">
        <v>24</v>
      </c>
      <c r="BK170" s="185">
        <f>ROUND(I170*H170,2)</f>
        <v>0</v>
      </c>
      <c r="BL170" s="23" t="s">
        <v>140</v>
      </c>
      <c r="BM170" s="23" t="s">
        <v>267</v>
      </c>
    </row>
    <row r="171" spans="2:47" s="1" customFormat="1" ht="27">
      <c r="B171" s="40"/>
      <c r="D171" s="187" t="s">
        <v>149</v>
      </c>
      <c r="F171" s="205" t="s">
        <v>268</v>
      </c>
      <c r="I171" s="206"/>
      <c r="L171" s="40"/>
      <c r="M171" s="207"/>
      <c r="N171" s="41"/>
      <c r="O171" s="41"/>
      <c r="P171" s="41"/>
      <c r="Q171" s="41"/>
      <c r="R171" s="41"/>
      <c r="S171" s="41"/>
      <c r="T171" s="69"/>
      <c r="AT171" s="23" t="s">
        <v>149</v>
      </c>
      <c r="AU171" s="23" t="s">
        <v>85</v>
      </c>
    </row>
    <row r="172" spans="2:47" s="1" customFormat="1" ht="121.5">
      <c r="B172" s="40"/>
      <c r="D172" s="196" t="s">
        <v>151</v>
      </c>
      <c r="F172" s="220" t="s">
        <v>269</v>
      </c>
      <c r="I172" s="206"/>
      <c r="L172" s="40"/>
      <c r="M172" s="207"/>
      <c r="N172" s="41"/>
      <c r="O172" s="41"/>
      <c r="P172" s="41"/>
      <c r="Q172" s="41"/>
      <c r="R172" s="41"/>
      <c r="S172" s="41"/>
      <c r="T172" s="69"/>
      <c r="AT172" s="23" t="s">
        <v>151</v>
      </c>
      <c r="AU172" s="23" t="s">
        <v>85</v>
      </c>
    </row>
    <row r="173" spans="2:65" s="1" customFormat="1" ht="22.5" customHeight="1">
      <c r="B173" s="173"/>
      <c r="C173" s="221" t="s">
        <v>270</v>
      </c>
      <c r="D173" s="221" t="s">
        <v>271</v>
      </c>
      <c r="E173" s="222" t="s">
        <v>272</v>
      </c>
      <c r="F173" s="223" t="s">
        <v>273</v>
      </c>
      <c r="G173" s="224" t="s">
        <v>274</v>
      </c>
      <c r="H173" s="225">
        <v>5.154</v>
      </c>
      <c r="I173" s="226"/>
      <c r="J173" s="227">
        <f>ROUND(I173*H173,2)</f>
        <v>0</v>
      </c>
      <c r="K173" s="223" t="s">
        <v>147</v>
      </c>
      <c r="L173" s="228"/>
      <c r="M173" s="229" t="s">
        <v>5</v>
      </c>
      <c r="N173" s="230" t="s">
        <v>47</v>
      </c>
      <c r="O173" s="41"/>
      <c r="P173" s="183">
        <f>O173*H173</f>
        <v>0</v>
      </c>
      <c r="Q173" s="183">
        <v>0.001</v>
      </c>
      <c r="R173" s="183">
        <f>Q173*H173</f>
        <v>0.005154</v>
      </c>
      <c r="S173" s="183">
        <v>0</v>
      </c>
      <c r="T173" s="184">
        <f>S173*H173</f>
        <v>0</v>
      </c>
      <c r="AR173" s="23" t="s">
        <v>185</v>
      </c>
      <c r="AT173" s="23" t="s">
        <v>271</v>
      </c>
      <c r="AU173" s="23" t="s">
        <v>85</v>
      </c>
      <c r="AY173" s="23" t="s">
        <v>134</v>
      </c>
      <c r="BE173" s="185">
        <f>IF(N173="základní",J173,0)</f>
        <v>0</v>
      </c>
      <c r="BF173" s="185">
        <f>IF(N173="snížená",J173,0)</f>
        <v>0</v>
      </c>
      <c r="BG173" s="185">
        <f>IF(N173="zákl. přenesená",J173,0)</f>
        <v>0</v>
      </c>
      <c r="BH173" s="185">
        <f>IF(N173="sníž. přenesená",J173,0)</f>
        <v>0</v>
      </c>
      <c r="BI173" s="185">
        <f>IF(N173="nulová",J173,0)</f>
        <v>0</v>
      </c>
      <c r="BJ173" s="23" t="s">
        <v>24</v>
      </c>
      <c r="BK173" s="185">
        <f>ROUND(I173*H173,2)</f>
        <v>0</v>
      </c>
      <c r="BL173" s="23" t="s">
        <v>140</v>
      </c>
      <c r="BM173" s="23" t="s">
        <v>275</v>
      </c>
    </row>
    <row r="174" spans="2:47" s="1" customFormat="1" ht="13.5">
      <c r="B174" s="40"/>
      <c r="D174" s="187" t="s">
        <v>149</v>
      </c>
      <c r="F174" s="205" t="s">
        <v>273</v>
      </c>
      <c r="I174" s="206"/>
      <c r="L174" s="40"/>
      <c r="M174" s="207"/>
      <c r="N174" s="41"/>
      <c r="O174" s="41"/>
      <c r="P174" s="41"/>
      <c r="Q174" s="41"/>
      <c r="R174" s="41"/>
      <c r="S174" s="41"/>
      <c r="T174" s="69"/>
      <c r="AT174" s="23" t="s">
        <v>149</v>
      </c>
      <c r="AU174" s="23" t="s">
        <v>85</v>
      </c>
    </row>
    <row r="175" spans="2:51" s="12" customFormat="1" ht="13.5">
      <c r="B175" s="195"/>
      <c r="D175" s="196" t="s">
        <v>142</v>
      </c>
      <c r="F175" s="198" t="s">
        <v>276</v>
      </c>
      <c r="H175" s="199">
        <v>5.154</v>
      </c>
      <c r="I175" s="200"/>
      <c r="L175" s="195"/>
      <c r="M175" s="201"/>
      <c r="N175" s="202"/>
      <c r="O175" s="202"/>
      <c r="P175" s="202"/>
      <c r="Q175" s="202"/>
      <c r="R175" s="202"/>
      <c r="S175" s="202"/>
      <c r="T175" s="203"/>
      <c r="AT175" s="204" t="s">
        <v>142</v>
      </c>
      <c r="AU175" s="204" t="s">
        <v>85</v>
      </c>
      <c r="AV175" s="12" t="s">
        <v>85</v>
      </c>
      <c r="AW175" s="12" t="s">
        <v>6</v>
      </c>
      <c r="AX175" s="12" t="s">
        <v>24</v>
      </c>
      <c r="AY175" s="204" t="s">
        <v>134</v>
      </c>
    </row>
    <row r="176" spans="2:65" s="1" customFormat="1" ht="22.5" customHeight="1">
      <c r="B176" s="173"/>
      <c r="C176" s="174" t="s">
        <v>10</v>
      </c>
      <c r="D176" s="174" t="s">
        <v>136</v>
      </c>
      <c r="E176" s="175" t="s">
        <v>277</v>
      </c>
      <c r="F176" s="176" t="s">
        <v>278</v>
      </c>
      <c r="G176" s="177" t="s">
        <v>139</v>
      </c>
      <c r="H176" s="178">
        <v>487.7</v>
      </c>
      <c r="I176" s="179"/>
      <c r="J176" s="180">
        <f>ROUND(I176*H176,2)</f>
        <v>0</v>
      </c>
      <c r="K176" s="176" t="s">
        <v>147</v>
      </c>
      <c r="L176" s="40"/>
      <c r="M176" s="181" t="s">
        <v>5</v>
      </c>
      <c r="N176" s="182" t="s">
        <v>47</v>
      </c>
      <c r="O176" s="41"/>
      <c r="P176" s="183">
        <f>O176*H176</f>
        <v>0</v>
      </c>
      <c r="Q176" s="183">
        <v>0</v>
      </c>
      <c r="R176" s="183">
        <f>Q176*H176</f>
        <v>0</v>
      </c>
      <c r="S176" s="183">
        <v>0</v>
      </c>
      <c r="T176" s="184">
        <f>S176*H176</f>
        <v>0</v>
      </c>
      <c r="AR176" s="23" t="s">
        <v>140</v>
      </c>
      <c r="AT176" s="23" t="s">
        <v>136</v>
      </c>
      <c r="AU176" s="23" t="s">
        <v>85</v>
      </c>
      <c r="AY176" s="23" t="s">
        <v>134</v>
      </c>
      <c r="BE176" s="185">
        <f>IF(N176="základní",J176,0)</f>
        <v>0</v>
      </c>
      <c r="BF176" s="185">
        <f>IF(N176="snížená",J176,0)</f>
        <v>0</v>
      </c>
      <c r="BG176" s="185">
        <f>IF(N176="zákl. přenesená",J176,0)</f>
        <v>0</v>
      </c>
      <c r="BH176" s="185">
        <f>IF(N176="sníž. přenesená",J176,0)</f>
        <v>0</v>
      </c>
      <c r="BI176" s="185">
        <f>IF(N176="nulová",J176,0)</f>
        <v>0</v>
      </c>
      <c r="BJ176" s="23" t="s">
        <v>24</v>
      </c>
      <c r="BK176" s="185">
        <f>ROUND(I176*H176,2)</f>
        <v>0</v>
      </c>
      <c r="BL176" s="23" t="s">
        <v>140</v>
      </c>
      <c r="BM176" s="23" t="s">
        <v>279</v>
      </c>
    </row>
    <row r="177" spans="2:47" s="1" customFormat="1" ht="13.5">
      <c r="B177" s="40"/>
      <c r="D177" s="187" t="s">
        <v>149</v>
      </c>
      <c r="F177" s="205" t="s">
        <v>280</v>
      </c>
      <c r="I177" s="206"/>
      <c r="L177" s="40"/>
      <c r="M177" s="207"/>
      <c r="N177" s="41"/>
      <c r="O177" s="41"/>
      <c r="P177" s="41"/>
      <c r="Q177" s="41"/>
      <c r="R177" s="41"/>
      <c r="S177" s="41"/>
      <c r="T177" s="69"/>
      <c r="AT177" s="23" t="s">
        <v>149</v>
      </c>
      <c r="AU177" s="23" t="s">
        <v>85</v>
      </c>
    </row>
    <row r="178" spans="2:47" s="1" customFormat="1" ht="162">
      <c r="B178" s="40"/>
      <c r="D178" s="187" t="s">
        <v>151</v>
      </c>
      <c r="F178" s="208" t="s">
        <v>281</v>
      </c>
      <c r="I178" s="206"/>
      <c r="L178" s="40"/>
      <c r="M178" s="207"/>
      <c r="N178" s="41"/>
      <c r="O178" s="41"/>
      <c r="P178" s="41"/>
      <c r="Q178" s="41"/>
      <c r="R178" s="41"/>
      <c r="S178" s="41"/>
      <c r="T178" s="69"/>
      <c r="AT178" s="23" t="s">
        <v>151</v>
      </c>
      <c r="AU178" s="23" t="s">
        <v>85</v>
      </c>
    </row>
    <row r="179" spans="2:51" s="11" customFormat="1" ht="13.5">
      <c r="B179" s="186"/>
      <c r="D179" s="187" t="s">
        <v>142</v>
      </c>
      <c r="E179" s="188" t="s">
        <v>5</v>
      </c>
      <c r="F179" s="189" t="s">
        <v>183</v>
      </c>
      <c r="H179" s="190" t="s">
        <v>5</v>
      </c>
      <c r="I179" s="191"/>
      <c r="L179" s="186"/>
      <c r="M179" s="192"/>
      <c r="N179" s="193"/>
      <c r="O179" s="193"/>
      <c r="P179" s="193"/>
      <c r="Q179" s="193"/>
      <c r="R179" s="193"/>
      <c r="S179" s="193"/>
      <c r="T179" s="194"/>
      <c r="AT179" s="190" t="s">
        <v>142</v>
      </c>
      <c r="AU179" s="190" t="s">
        <v>85</v>
      </c>
      <c r="AV179" s="11" t="s">
        <v>24</v>
      </c>
      <c r="AW179" s="11" t="s">
        <v>39</v>
      </c>
      <c r="AX179" s="11" t="s">
        <v>76</v>
      </c>
      <c r="AY179" s="190" t="s">
        <v>134</v>
      </c>
    </row>
    <row r="180" spans="2:51" s="12" customFormat="1" ht="13.5">
      <c r="B180" s="195"/>
      <c r="D180" s="196" t="s">
        <v>142</v>
      </c>
      <c r="E180" s="197" t="s">
        <v>5</v>
      </c>
      <c r="F180" s="198" t="s">
        <v>282</v>
      </c>
      <c r="H180" s="199">
        <v>487.7</v>
      </c>
      <c r="I180" s="200"/>
      <c r="L180" s="195"/>
      <c r="M180" s="201"/>
      <c r="N180" s="202"/>
      <c r="O180" s="202"/>
      <c r="P180" s="202"/>
      <c r="Q180" s="202"/>
      <c r="R180" s="202"/>
      <c r="S180" s="202"/>
      <c r="T180" s="203"/>
      <c r="AT180" s="204" t="s">
        <v>142</v>
      </c>
      <c r="AU180" s="204" t="s">
        <v>85</v>
      </c>
      <c r="AV180" s="12" t="s">
        <v>85</v>
      </c>
      <c r="AW180" s="12" t="s">
        <v>39</v>
      </c>
      <c r="AX180" s="12" t="s">
        <v>24</v>
      </c>
      <c r="AY180" s="204" t="s">
        <v>134</v>
      </c>
    </row>
    <row r="181" spans="2:65" s="1" customFormat="1" ht="22.5" customHeight="1">
      <c r="B181" s="173"/>
      <c r="C181" s="174" t="s">
        <v>283</v>
      </c>
      <c r="D181" s="174" t="s">
        <v>136</v>
      </c>
      <c r="E181" s="175" t="s">
        <v>284</v>
      </c>
      <c r="F181" s="176" t="s">
        <v>285</v>
      </c>
      <c r="G181" s="177" t="s">
        <v>139</v>
      </c>
      <c r="H181" s="178">
        <v>771</v>
      </c>
      <c r="I181" s="179"/>
      <c r="J181" s="180">
        <f>ROUND(I181*H181,2)</f>
        <v>0</v>
      </c>
      <c r="K181" s="176" t="s">
        <v>147</v>
      </c>
      <c r="L181" s="40"/>
      <c r="M181" s="181" t="s">
        <v>5</v>
      </c>
      <c r="N181" s="182" t="s">
        <v>47</v>
      </c>
      <c r="O181" s="41"/>
      <c r="P181" s="183">
        <f>O181*H181</f>
        <v>0</v>
      </c>
      <c r="Q181" s="183">
        <v>0</v>
      </c>
      <c r="R181" s="183">
        <f>Q181*H181</f>
        <v>0</v>
      </c>
      <c r="S181" s="183">
        <v>0</v>
      </c>
      <c r="T181" s="184">
        <f>S181*H181</f>
        <v>0</v>
      </c>
      <c r="AR181" s="23" t="s">
        <v>140</v>
      </c>
      <c r="AT181" s="23" t="s">
        <v>136</v>
      </c>
      <c r="AU181" s="23" t="s">
        <v>85</v>
      </c>
      <c r="AY181" s="23" t="s">
        <v>134</v>
      </c>
      <c r="BE181" s="185">
        <f>IF(N181="základní",J181,0)</f>
        <v>0</v>
      </c>
      <c r="BF181" s="185">
        <f>IF(N181="snížená",J181,0)</f>
        <v>0</v>
      </c>
      <c r="BG181" s="185">
        <f>IF(N181="zákl. přenesená",J181,0)</f>
        <v>0</v>
      </c>
      <c r="BH181" s="185">
        <f>IF(N181="sníž. přenesená",J181,0)</f>
        <v>0</v>
      </c>
      <c r="BI181" s="185">
        <f>IF(N181="nulová",J181,0)</f>
        <v>0</v>
      </c>
      <c r="BJ181" s="23" t="s">
        <v>24</v>
      </c>
      <c r="BK181" s="185">
        <f>ROUND(I181*H181,2)</f>
        <v>0</v>
      </c>
      <c r="BL181" s="23" t="s">
        <v>140</v>
      </c>
      <c r="BM181" s="23" t="s">
        <v>286</v>
      </c>
    </row>
    <row r="182" spans="2:47" s="1" customFormat="1" ht="27">
      <c r="B182" s="40"/>
      <c r="D182" s="187" t="s">
        <v>149</v>
      </c>
      <c r="F182" s="205" t="s">
        <v>287</v>
      </c>
      <c r="I182" s="206"/>
      <c r="L182" s="40"/>
      <c r="M182" s="207"/>
      <c r="N182" s="41"/>
      <c r="O182" s="41"/>
      <c r="P182" s="41"/>
      <c r="Q182" s="41"/>
      <c r="R182" s="41"/>
      <c r="S182" s="41"/>
      <c r="T182" s="69"/>
      <c r="AT182" s="23" t="s">
        <v>149</v>
      </c>
      <c r="AU182" s="23" t="s">
        <v>85</v>
      </c>
    </row>
    <row r="183" spans="2:47" s="1" customFormat="1" ht="121.5">
      <c r="B183" s="40"/>
      <c r="D183" s="187" t="s">
        <v>151</v>
      </c>
      <c r="F183" s="208" t="s">
        <v>288</v>
      </c>
      <c r="I183" s="206"/>
      <c r="L183" s="40"/>
      <c r="M183" s="207"/>
      <c r="N183" s="41"/>
      <c r="O183" s="41"/>
      <c r="P183" s="41"/>
      <c r="Q183" s="41"/>
      <c r="R183" s="41"/>
      <c r="S183" s="41"/>
      <c r="T183" s="69"/>
      <c r="AT183" s="23" t="s">
        <v>151</v>
      </c>
      <c r="AU183" s="23" t="s">
        <v>85</v>
      </c>
    </row>
    <row r="184" spans="2:51" s="11" customFormat="1" ht="13.5">
      <c r="B184" s="186"/>
      <c r="D184" s="187" t="s">
        <v>142</v>
      </c>
      <c r="E184" s="188" t="s">
        <v>5</v>
      </c>
      <c r="F184" s="189" t="s">
        <v>183</v>
      </c>
      <c r="H184" s="190" t="s">
        <v>5</v>
      </c>
      <c r="I184" s="191"/>
      <c r="L184" s="186"/>
      <c r="M184" s="192"/>
      <c r="N184" s="193"/>
      <c r="O184" s="193"/>
      <c r="P184" s="193"/>
      <c r="Q184" s="193"/>
      <c r="R184" s="193"/>
      <c r="S184" s="193"/>
      <c r="T184" s="194"/>
      <c r="AT184" s="190" t="s">
        <v>142</v>
      </c>
      <c r="AU184" s="190" t="s">
        <v>85</v>
      </c>
      <c r="AV184" s="11" t="s">
        <v>24</v>
      </c>
      <c r="AW184" s="11" t="s">
        <v>39</v>
      </c>
      <c r="AX184" s="11" t="s">
        <v>76</v>
      </c>
      <c r="AY184" s="190" t="s">
        <v>134</v>
      </c>
    </row>
    <row r="185" spans="2:51" s="12" customFormat="1" ht="13.5">
      <c r="B185" s="195"/>
      <c r="D185" s="196" t="s">
        <v>142</v>
      </c>
      <c r="E185" s="197" t="s">
        <v>5</v>
      </c>
      <c r="F185" s="198" t="s">
        <v>289</v>
      </c>
      <c r="H185" s="199">
        <v>771</v>
      </c>
      <c r="I185" s="200"/>
      <c r="L185" s="195"/>
      <c r="M185" s="201"/>
      <c r="N185" s="202"/>
      <c r="O185" s="202"/>
      <c r="P185" s="202"/>
      <c r="Q185" s="202"/>
      <c r="R185" s="202"/>
      <c r="S185" s="202"/>
      <c r="T185" s="203"/>
      <c r="AT185" s="204" t="s">
        <v>142</v>
      </c>
      <c r="AU185" s="204" t="s">
        <v>85</v>
      </c>
      <c r="AV185" s="12" t="s">
        <v>85</v>
      </c>
      <c r="AW185" s="12" t="s">
        <v>39</v>
      </c>
      <c r="AX185" s="12" t="s">
        <v>24</v>
      </c>
      <c r="AY185" s="204" t="s">
        <v>134</v>
      </c>
    </row>
    <row r="186" spans="2:65" s="1" customFormat="1" ht="22.5" customHeight="1">
      <c r="B186" s="173"/>
      <c r="C186" s="174" t="s">
        <v>290</v>
      </c>
      <c r="D186" s="174" t="s">
        <v>136</v>
      </c>
      <c r="E186" s="175" t="s">
        <v>291</v>
      </c>
      <c r="F186" s="176" t="s">
        <v>292</v>
      </c>
      <c r="G186" s="177" t="s">
        <v>139</v>
      </c>
      <c r="H186" s="178">
        <v>343.6</v>
      </c>
      <c r="I186" s="179"/>
      <c r="J186" s="180">
        <f>ROUND(I186*H186,2)</f>
        <v>0</v>
      </c>
      <c r="K186" s="176" t="s">
        <v>147</v>
      </c>
      <c r="L186" s="40"/>
      <c r="M186" s="181" t="s">
        <v>5</v>
      </c>
      <c r="N186" s="182" t="s">
        <v>47</v>
      </c>
      <c r="O186" s="41"/>
      <c r="P186" s="183">
        <f>O186*H186</f>
        <v>0</v>
      </c>
      <c r="Q186" s="183">
        <v>0</v>
      </c>
      <c r="R186" s="183">
        <f>Q186*H186</f>
        <v>0</v>
      </c>
      <c r="S186" s="183">
        <v>0</v>
      </c>
      <c r="T186" s="184">
        <f>S186*H186</f>
        <v>0</v>
      </c>
      <c r="AR186" s="23" t="s">
        <v>140</v>
      </c>
      <c r="AT186" s="23" t="s">
        <v>136</v>
      </c>
      <c r="AU186" s="23" t="s">
        <v>85</v>
      </c>
      <c r="AY186" s="23" t="s">
        <v>134</v>
      </c>
      <c r="BE186" s="185">
        <f>IF(N186="základní",J186,0)</f>
        <v>0</v>
      </c>
      <c r="BF186" s="185">
        <f>IF(N186="snížená",J186,0)</f>
        <v>0</v>
      </c>
      <c r="BG186" s="185">
        <f>IF(N186="zákl. přenesená",J186,0)</f>
        <v>0</v>
      </c>
      <c r="BH186" s="185">
        <f>IF(N186="sníž. přenesená",J186,0)</f>
        <v>0</v>
      </c>
      <c r="BI186" s="185">
        <f>IF(N186="nulová",J186,0)</f>
        <v>0</v>
      </c>
      <c r="BJ186" s="23" t="s">
        <v>24</v>
      </c>
      <c r="BK186" s="185">
        <f>ROUND(I186*H186,2)</f>
        <v>0</v>
      </c>
      <c r="BL186" s="23" t="s">
        <v>140</v>
      </c>
      <c r="BM186" s="23" t="s">
        <v>293</v>
      </c>
    </row>
    <row r="187" spans="2:47" s="1" customFormat="1" ht="27">
      <c r="B187" s="40"/>
      <c r="D187" s="187" t="s">
        <v>149</v>
      </c>
      <c r="F187" s="205" t="s">
        <v>294</v>
      </c>
      <c r="I187" s="206"/>
      <c r="L187" s="40"/>
      <c r="M187" s="207"/>
      <c r="N187" s="41"/>
      <c r="O187" s="41"/>
      <c r="P187" s="41"/>
      <c r="Q187" s="41"/>
      <c r="R187" s="41"/>
      <c r="S187" s="41"/>
      <c r="T187" s="69"/>
      <c r="AT187" s="23" t="s">
        <v>149</v>
      </c>
      <c r="AU187" s="23" t="s">
        <v>85</v>
      </c>
    </row>
    <row r="188" spans="2:47" s="1" customFormat="1" ht="121.5">
      <c r="B188" s="40"/>
      <c r="D188" s="187" t="s">
        <v>151</v>
      </c>
      <c r="F188" s="208" t="s">
        <v>295</v>
      </c>
      <c r="I188" s="206"/>
      <c r="L188" s="40"/>
      <c r="M188" s="207"/>
      <c r="N188" s="41"/>
      <c r="O188" s="41"/>
      <c r="P188" s="41"/>
      <c r="Q188" s="41"/>
      <c r="R188" s="41"/>
      <c r="S188" s="41"/>
      <c r="T188" s="69"/>
      <c r="AT188" s="23" t="s">
        <v>151</v>
      </c>
      <c r="AU188" s="23" t="s">
        <v>85</v>
      </c>
    </row>
    <row r="189" spans="2:51" s="11" customFormat="1" ht="13.5">
      <c r="B189" s="186"/>
      <c r="D189" s="187" t="s">
        <v>142</v>
      </c>
      <c r="E189" s="188" t="s">
        <v>5</v>
      </c>
      <c r="F189" s="189" t="s">
        <v>183</v>
      </c>
      <c r="H189" s="190" t="s">
        <v>5</v>
      </c>
      <c r="I189" s="191"/>
      <c r="L189" s="186"/>
      <c r="M189" s="192"/>
      <c r="N189" s="193"/>
      <c r="O189" s="193"/>
      <c r="P189" s="193"/>
      <c r="Q189" s="193"/>
      <c r="R189" s="193"/>
      <c r="S189" s="193"/>
      <c r="T189" s="194"/>
      <c r="AT189" s="190" t="s">
        <v>142</v>
      </c>
      <c r="AU189" s="190" t="s">
        <v>85</v>
      </c>
      <c r="AV189" s="11" t="s">
        <v>24</v>
      </c>
      <c r="AW189" s="11" t="s">
        <v>39</v>
      </c>
      <c r="AX189" s="11" t="s">
        <v>76</v>
      </c>
      <c r="AY189" s="190" t="s">
        <v>134</v>
      </c>
    </row>
    <row r="190" spans="2:51" s="12" customFormat="1" ht="13.5">
      <c r="B190" s="195"/>
      <c r="D190" s="196" t="s">
        <v>142</v>
      </c>
      <c r="E190" s="197" t="s">
        <v>5</v>
      </c>
      <c r="F190" s="198" t="s">
        <v>296</v>
      </c>
      <c r="H190" s="199">
        <v>343.6</v>
      </c>
      <c r="I190" s="200"/>
      <c r="L190" s="195"/>
      <c r="M190" s="201"/>
      <c r="N190" s="202"/>
      <c r="O190" s="202"/>
      <c r="P190" s="202"/>
      <c r="Q190" s="202"/>
      <c r="R190" s="202"/>
      <c r="S190" s="202"/>
      <c r="T190" s="203"/>
      <c r="AT190" s="204" t="s">
        <v>142</v>
      </c>
      <c r="AU190" s="204" t="s">
        <v>85</v>
      </c>
      <c r="AV190" s="12" t="s">
        <v>85</v>
      </c>
      <c r="AW190" s="12" t="s">
        <v>39</v>
      </c>
      <c r="AX190" s="12" t="s">
        <v>24</v>
      </c>
      <c r="AY190" s="204" t="s">
        <v>134</v>
      </c>
    </row>
    <row r="191" spans="2:65" s="1" customFormat="1" ht="22.5" customHeight="1">
      <c r="B191" s="173"/>
      <c r="C191" s="221" t="s">
        <v>297</v>
      </c>
      <c r="D191" s="221" t="s">
        <v>271</v>
      </c>
      <c r="E191" s="222" t="s">
        <v>298</v>
      </c>
      <c r="F191" s="223" t="s">
        <v>299</v>
      </c>
      <c r="G191" s="224" t="s">
        <v>209</v>
      </c>
      <c r="H191" s="225">
        <v>0.9</v>
      </c>
      <c r="I191" s="226"/>
      <c r="J191" s="227">
        <f>ROUND(I191*H191,2)</f>
        <v>0</v>
      </c>
      <c r="K191" s="223" t="s">
        <v>5</v>
      </c>
      <c r="L191" s="228"/>
      <c r="M191" s="229" t="s">
        <v>5</v>
      </c>
      <c r="N191" s="230" t="s">
        <v>47</v>
      </c>
      <c r="O191" s="41"/>
      <c r="P191" s="183">
        <f>O191*H191</f>
        <v>0</v>
      </c>
      <c r="Q191" s="183">
        <v>0</v>
      </c>
      <c r="R191" s="183">
        <f>Q191*H191</f>
        <v>0</v>
      </c>
      <c r="S191" s="183">
        <v>0</v>
      </c>
      <c r="T191" s="184">
        <f>S191*H191</f>
        <v>0</v>
      </c>
      <c r="AR191" s="23" t="s">
        <v>185</v>
      </c>
      <c r="AT191" s="23" t="s">
        <v>271</v>
      </c>
      <c r="AU191" s="23" t="s">
        <v>85</v>
      </c>
      <c r="AY191" s="23" t="s">
        <v>134</v>
      </c>
      <c r="BE191" s="185">
        <f>IF(N191="základní",J191,0)</f>
        <v>0</v>
      </c>
      <c r="BF191" s="185">
        <f>IF(N191="snížená",J191,0)</f>
        <v>0</v>
      </c>
      <c r="BG191" s="185">
        <f>IF(N191="zákl. přenesená",J191,0)</f>
        <v>0</v>
      </c>
      <c r="BH191" s="185">
        <f>IF(N191="sníž. přenesená",J191,0)</f>
        <v>0</v>
      </c>
      <c r="BI191" s="185">
        <f>IF(N191="nulová",J191,0)</f>
        <v>0</v>
      </c>
      <c r="BJ191" s="23" t="s">
        <v>24</v>
      </c>
      <c r="BK191" s="185">
        <f>ROUND(I191*H191,2)</f>
        <v>0</v>
      </c>
      <c r="BL191" s="23" t="s">
        <v>140</v>
      </c>
      <c r="BM191" s="23" t="s">
        <v>300</v>
      </c>
    </row>
    <row r="192" spans="2:51" s="12" customFormat="1" ht="13.5">
      <c r="B192" s="195"/>
      <c r="D192" s="196" t="s">
        <v>142</v>
      </c>
      <c r="E192" s="197" t="s">
        <v>5</v>
      </c>
      <c r="F192" s="198" t="s">
        <v>301</v>
      </c>
      <c r="H192" s="199">
        <v>0.9</v>
      </c>
      <c r="I192" s="200"/>
      <c r="L192" s="195"/>
      <c r="M192" s="201"/>
      <c r="N192" s="202"/>
      <c r="O192" s="202"/>
      <c r="P192" s="202"/>
      <c r="Q192" s="202"/>
      <c r="R192" s="202"/>
      <c r="S192" s="202"/>
      <c r="T192" s="203"/>
      <c r="AT192" s="204" t="s">
        <v>142</v>
      </c>
      <c r="AU192" s="204" t="s">
        <v>85</v>
      </c>
      <c r="AV192" s="12" t="s">
        <v>85</v>
      </c>
      <c r="AW192" s="12" t="s">
        <v>39</v>
      </c>
      <c r="AX192" s="12" t="s">
        <v>24</v>
      </c>
      <c r="AY192" s="204" t="s">
        <v>134</v>
      </c>
    </row>
    <row r="193" spans="2:65" s="1" customFormat="1" ht="22.5" customHeight="1">
      <c r="B193" s="173"/>
      <c r="C193" s="174" t="s">
        <v>302</v>
      </c>
      <c r="D193" s="174" t="s">
        <v>136</v>
      </c>
      <c r="E193" s="175" t="s">
        <v>303</v>
      </c>
      <c r="F193" s="176" t="s">
        <v>304</v>
      </c>
      <c r="G193" s="177" t="s">
        <v>156</v>
      </c>
      <c r="H193" s="178">
        <v>1</v>
      </c>
      <c r="I193" s="179"/>
      <c r="J193" s="180">
        <f>ROUND(I193*H193,2)</f>
        <v>0</v>
      </c>
      <c r="K193" s="176" t="s">
        <v>147</v>
      </c>
      <c r="L193" s="40"/>
      <c r="M193" s="181" t="s">
        <v>5</v>
      </c>
      <c r="N193" s="182" t="s">
        <v>47</v>
      </c>
      <c r="O193" s="41"/>
      <c r="P193" s="183">
        <f>O193*H193</f>
        <v>0</v>
      </c>
      <c r="Q193" s="183">
        <v>0.02135</v>
      </c>
      <c r="R193" s="183">
        <f>Q193*H193</f>
        <v>0.02135</v>
      </c>
      <c r="S193" s="183">
        <v>0</v>
      </c>
      <c r="T193" s="184">
        <f>S193*H193</f>
        <v>0</v>
      </c>
      <c r="AR193" s="23" t="s">
        <v>140</v>
      </c>
      <c r="AT193" s="23" t="s">
        <v>136</v>
      </c>
      <c r="AU193" s="23" t="s">
        <v>85</v>
      </c>
      <c r="AY193" s="23" t="s">
        <v>134</v>
      </c>
      <c r="BE193" s="185">
        <f>IF(N193="základní",J193,0)</f>
        <v>0</v>
      </c>
      <c r="BF193" s="185">
        <f>IF(N193="snížená",J193,0)</f>
        <v>0</v>
      </c>
      <c r="BG193" s="185">
        <f>IF(N193="zákl. přenesená",J193,0)</f>
        <v>0</v>
      </c>
      <c r="BH193" s="185">
        <f>IF(N193="sníž. přenesená",J193,0)</f>
        <v>0</v>
      </c>
      <c r="BI193" s="185">
        <f>IF(N193="nulová",J193,0)</f>
        <v>0</v>
      </c>
      <c r="BJ193" s="23" t="s">
        <v>24</v>
      </c>
      <c r="BK193" s="185">
        <f>ROUND(I193*H193,2)</f>
        <v>0</v>
      </c>
      <c r="BL193" s="23" t="s">
        <v>140</v>
      </c>
      <c r="BM193" s="23" t="s">
        <v>305</v>
      </c>
    </row>
    <row r="194" spans="2:47" s="1" customFormat="1" ht="27">
      <c r="B194" s="40"/>
      <c r="D194" s="187" t="s">
        <v>149</v>
      </c>
      <c r="F194" s="205" t="s">
        <v>306</v>
      </c>
      <c r="I194" s="206"/>
      <c r="L194" s="40"/>
      <c r="M194" s="207"/>
      <c r="N194" s="41"/>
      <c r="O194" s="41"/>
      <c r="P194" s="41"/>
      <c r="Q194" s="41"/>
      <c r="R194" s="41"/>
      <c r="S194" s="41"/>
      <c r="T194" s="69"/>
      <c r="AT194" s="23" t="s">
        <v>149</v>
      </c>
      <c r="AU194" s="23" t="s">
        <v>85</v>
      </c>
    </row>
    <row r="195" spans="2:51" s="12" customFormat="1" ht="13.5">
      <c r="B195" s="195"/>
      <c r="D195" s="196" t="s">
        <v>142</v>
      </c>
      <c r="E195" s="197" t="s">
        <v>5</v>
      </c>
      <c r="F195" s="198" t="s">
        <v>307</v>
      </c>
      <c r="H195" s="199">
        <v>1</v>
      </c>
      <c r="I195" s="200"/>
      <c r="L195" s="195"/>
      <c r="M195" s="201"/>
      <c r="N195" s="202"/>
      <c r="O195" s="202"/>
      <c r="P195" s="202"/>
      <c r="Q195" s="202"/>
      <c r="R195" s="202"/>
      <c r="S195" s="202"/>
      <c r="T195" s="203"/>
      <c r="AT195" s="204" t="s">
        <v>142</v>
      </c>
      <c r="AU195" s="204" t="s">
        <v>85</v>
      </c>
      <c r="AV195" s="12" t="s">
        <v>85</v>
      </c>
      <c r="AW195" s="12" t="s">
        <v>39</v>
      </c>
      <c r="AX195" s="12" t="s">
        <v>24</v>
      </c>
      <c r="AY195" s="204" t="s">
        <v>134</v>
      </c>
    </row>
    <row r="196" spans="2:65" s="1" customFormat="1" ht="22.5" customHeight="1">
      <c r="B196" s="173"/>
      <c r="C196" s="174" t="s">
        <v>308</v>
      </c>
      <c r="D196" s="174" t="s">
        <v>136</v>
      </c>
      <c r="E196" s="175" t="s">
        <v>309</v>
      </c>
      <c r="F196" s="176" t="s">
        <v>310</v>
      </c>
      <c r="G196" s="177" t="s">
        <v>188</v>
      </c>
      <c r="H196" s="178">
        <v>1</v>
      </c>
      <c r="I196" s="179"/>
      <c r="J196" s="180">
        <f>ROUND(I196*H196,2)</f>
        <v>0</v>
      </c>
      <c r="K196" s="176" t="s">
        <v>5</v>
      </c>
      <c r="L196" s="40"/>
      <c r="M196" s="181" t="s">
        <v>5</v>
      </c>
      <c r="N196" s="182" t="s">
        <v>47</v>
      </c>
      <c r="O196" s="41"/>
      <c r="P196" s="183">
        <f>O196*H196</f>
        <v>0</v>
      </c>
      <c r="Q196" s="183">
        <v>0</v>
      </c>
      <c r="R196" s="183">
        <f>Q196*H196</f>
        <v>0</v>
      </c>
      <c r="S196" s="183">
        <v>0</v>
      </c>
      <c r="T196" s="184">
        <f>S196*H196</f>
        <v>0</v>
      </c>
      <c r="AR196" s="23" t="s">
        <v>140</v>
      </c>
      <c r="AT196" s="23" t="s">
        <v>136</v>
      </c>
      <c r="AU196" s="23" t="s">
        <v>85</v>
      </c>
      <c r="AY196" s="23" t="s">
        <v>134</v>
      </c>
      <c r="BE196" s="185">
        <f>IF(N196="základní",J196,0)</f>
        <v>0</v>
      </c>
      <c r="BF196" s="185">
        <f>IF(N196="snížená",J196,0)</f>
        <v>0</v>
      </c>
      <c r="BG196" s="185">
        <f>IF(N196="zákl. přenesená",J196,0)</f>
        <v>0</v>
      </c>
      <c r="BH196" s="185">
        <f>IF(N196="sníž. přenesená",J196,0)</f>
        <v>0</v>
      </c>
      <c r="BI196" s="185">
        <f>IF(N196="nulová",J196,0)</f>
        <v>0</v>
      </c>
      <c r="BJ196" s="23" t="s">
        <v>24</v>
      </c>
      <c r="BK196" s="185">
        <f>ROUND(I196*H196,2)</f>
        <v>0</v>
      </c>
      <c r="BL196" s="23" t="s">
        <v>140</v>
      </c>
      <c r="BM196" s="23" t="s">
        <v>311</v>
      </c>
    </row>
    <row r="197" spans="2:47" s="1" customFormat="1" ht="13.5">
      <c r="B197" s="40"/>
      <c r="D197" s="187" t="s">
        <v>149</v>
      </c>
      <c r="F197" s="205" t="s">
        <v>312</v>
      </c>
      <c r="I197" s="206"/>
      <c r="L197" s="40"/>
      <c r="M197" s="207"/>
      <c r="N197" s="41"/>
      <c r="O197" s="41"/>
      <c r="P197" s="41"/>
      <c r="Q197" s="41"/>
      <c r="R197" s="41"/>
      <c r="S197" s="41"/>
      <c r="T197" s="69"/>
      <c r="AT197" s="23" t="s">
        <v>149</v>
      </c>
      <c r="AU197" s="23" t="s">
        <v>85</v>
      </c>
    </row>
    <row r="198" spans="2:63" s="10" customFormat="1" ht="29.85" customHeight="1">
      <c r="B198" s="159"/>
      <c r="D198" s="170" t="s">
        <v>75</v>
      </c>
      <c r="E198" s="171" t="s">
        <v>153</v>
      </c>
      <c r="F198" s="171" t="s">
        <v>313</v>
      </c>
      <c r="I198" s="162"/>
      <c r="J198" s="172">
        <f>BK198</f>
        <v>0</v>
      </c>
      <c r="L198" s="159"/>
      <c r="M198" s="164"/>
      <c r="N198" s="165"/>
      <c r="O198" s="165"/>
      <c r="P198" s="166">
        <f>SUM(P199:P212)</f>
        <v>0</v>
      </c>
      <c r="Q198" s="165"/>
      <c r="R198" s="166">
        <f>SUM(R199:R212)</f>
        <v>3.05367</v>
      </c>
      <c r="S198" s="165"/>
      <c r="T198" s="167">
        <f>SUM(T199:T212)</f>
        <v>0</v>
      </c>
      <c r="AR198" s="160" t="s">
        <v>24</v>
      </c>
      <c r="AT198" s="168" t="s">
        <v>75</v>
      </c>
      <c r="AU198" s="168" t="s">
        <v>24</v>
      </c>
      <c r="AY198" s="160" t="s">
        <v>134</v>
      </c>
      <c r="BK198" s="169">
        <f>SUM(BK199:BK212)</f>
        <v>0</v>
      </c>
    </row>
    <row r="199" spans="2:65" s="1" customFormat="1" ht="22.5" customHeight="1">
      <c r="B199" s="173"/>
      <c r="C199" s="174" t="s">
        <v>314</v>
      </c>
      <c r="D199" s="174" t="s">
        <v>136</v>
      </c>
      <c r="E199" s="175" t="s">
        <v>315</v>
      </c>
      <c r="F199" s="176" t="s">
        <v>316</v>
      </c>
      <c r="G199" s="177" t="s">
        <v>156</v>
      </c>
      <c r="H199" s="178">
        <v>3</v>
      </c>
      <c r="I199" s="179"/>
      <c r="J199" s="180">
        <f>ROUND(I199*H199,2)</f>
        <v>0</v>
      </c>
      <c r="K199" s="176" t="s">
        <v>147</v>
      </c>
      <c r="L199" s="40"/>
      <c r="M199" s="181" t="s">
        <v>5</v>
      </c>
      <c r="N199" s="182" t="s">
        <v>47</v>
      </c>
      <c r="O199" s="41"/>
      <c r="P199" s="183">
        <f>O199*H199</f>
        <v>0</v>
      </c>
      <c r="Q199" s="183">
        <v>0.17489</v>
      </c>
      <c r="R199" s="183">
        <f>Q199*H199</f>
        <v>0.52467</v>
      </c>
      <c r="S199" s="183">
        <v>0</v>
      </c>
      <c r="T199" s="184">
        <f>S199*H199</f>
        <v>0</v>
      </c>
      <c r="AR199" s="23" t="s">
        <v>140</v>
      </c>
      <c r="AT199" s="23" t="s">
        <v>136</v>
      </c>
      <c r="AU199" s="23" t="s">
        <v>85</v>
      </c>
      <c r="AY199" s="23" t="s">
        <v>134</v>
      </c>
      <c r="BE199" s="185">
        <f>IF(N199="základní",J199,0)</f>
        <v>0</v>
      </c>
      <c r="BF199" s="185">
        <f>IF(N199="snížená",J199,0)</f>
        <v>0</v>
      </c>
      <c r="BG199" s="185">
        <f>IF(N199="zákl. přenesená",J199,0)</f>
        <v>0</v>
      </c>
      <c r="BH199" s="185">
        <f>IF(N199="sníž. přenesená",J199,0)</f>
        <v>0</v>
      </c>
      <c r="BI199" s="185">
        <f>IF(N199="nulová",J199,0)</f>
        <v>0</v>
      </c>
      <c r="BJ199" s="23" t="s">
        <v>24</v>
      </c>
      <c r="BK199" s="185">
        <f>ROUND(I199*H199,2)</f>
        <v>0</v>
      </c>
      <c r="BL199" s="23" t="s">
        <v>140</v>
      </c>
      <c r="BM199" s="23" t="s">
        <v>317</v>
      </c>
    </row>
    <row r="200" spans="2:47" s="1" customFormat="1" ht="27">
      <c r="B200" s="40"/>
      <c r="D200" s="187" t="s">
        <v>149</v>
      </c>
      <c r="F200" s="205" t="s">
        <v>318</v>
      </c>
      <c r="I200" s="206"/>
      <c r="L200" s="40"/>
      <c r="M200" s="207"/>
      <c r="N200" s="41"/>
      <c r="O200" s="41"/>
      <c r="P200" s="41"/>
      <c r="Q200" s="41"/>
      <c r="R200" s="41"/>
      <c r="S200" s="41"/>
      <c r="T200" s="69"/>
      <c r="AT200" s="23" t="s">
        <v>149</v>
      </c>
      <c r="AU200" s="23" t="s">
        <v>85</v>
      </c>
    </row>
    <row r="201" spans="2:47" s="1" customFormat="1" ht="67.5">
      <c r="B201" s="40"/>
      <c r="D201" s="187" t="s">
        <v>151</v>
      </c>
      <c r="F201" s="208" t="s">
        <v>319</v>
      </c>
      <c r="I201" s="206"/>
      <c r="L201" s="40"/>
      <c r="M201" s="207"/>
      <c r="N201" s="41"/>
      <c r="O201" s="41"/>
      <c r="P201" s="41"/>
      <c r="Q201" s="41"/>
      <c r="R201" s="41"/>
      <c r="S201" s="41"/>
      <c r="T201" s="69"/>
      <c r="AT201" s="23" t="s">
        <v>151</v>
      </c>
      <c r="AU201" s="23" t="s">
        <v>85</v>
      </c>
    </row>
    <row r="202" spans="2:51" s="12" customFormat="1" ht="13.5">
      <c r="B202" s="195"/>
      <c r="D202" s="196" t="s">
        <v>142</v>
      </c>
      <c r="E202" s="197" t="s">
        <v>5</v>
      </c>
      <c r="F202" s="198" t="s">
        <v>320</v>
      </c>
      <c r="H202" s="199">
        <v>3</v>
      </c>
      <c r="I202" s="200"/>
      <c r="L202" s="195"/>
      <c r="M202" s="201"/>
      <c r="N202" s="202"/>
      <c r="O202" s="202"/>
      <c r="P202" s="202"/>
      <c r="Q202" s="202"/>
      <c r="R202" s="202"/>
      <c r="S202" s="202"/>
      <c r="T202" s="203"/>
      <c r="AT202" s="204" t="s">
        <v>142</v>
      </c>
      <c r="AU202" s="204" t="s">
        <v>85</v>
      </c>
      <c r="AV202" s="12" t="s">
        <v>85</v>
      </c>
      <c r="AW202" s="12" t="s">
        <v>39</v>
      </c>
      <c r="AX202" s="12" t="s">
        <v>24</v>
      </c>
      <c r="AY202" s="204" t="s">
        <v>134</v>
      </c>
    </row>
    <row r="203" spans="2:65" s="1" customFormat="1" ht="22.5" customHeight="1">
      <c r="B203" s="173"/>
      <c r="C203" s="174" t="s">
        <v>321</v>
      </c>
      <c r="D203" s="174" t="s">
        <v>136</v>
      </c>
      <c r="E203" s="175" t="s">
        <v>322</v>
      </c>
      <c r="F203" s="176" t="s">
        <v>323</v>
      </c>
      <c r="G203" s="177" t="s">
        <v>156</v>
      </c>
      <c r="H203" s="178">
        <v>1</v>
      </c>
      <c r="I203" s="179"/>
      <c r="J203" s="180">
        <f>ROUND(I203*H203,2)</f>
        <v>0</v>
      </c>
      <c r="K203" s="176" t="s">
        <v>147</v>
      </c>
      <c r="L203" s="40"/>
      <c r="M203" s="181" t="s">
        <v>5</v>
      </c>
      <c r="N203" s="182" t="s">
        <v>47</v>
      </c>
      <c r="O203" s="41"/>
      <c r="P203" s="183">
        <f>O203*H203</f>
        <v>0</v>
      </c>
      <c r="Q203" s="183">
        <v>0</v>
      </c>
      <c r="R203" s="183">
        <f>Q203*H203</f>
        <v>0</v>
      </c>
      <c r="S203" s="183">
        <v>0</v>
      </c>
      <c r="T203" s="184">
        <f>S203*H203</f>
        <v>0</v>
      </c>
      <c r="AR203" s="23" t="s">
        <v>140</v>
      </c>
      <c r="AT203" s="23" t="s">
        <v>136</v>
      </c>
      <c r="AU203" s="23" t="s">
        <v>85</v>
      </c>
      <c r="AY203" s="23" t="s">
        <v>134</v>
      </c>
      <c r="BE203" s="185">
        <f>IF(N203="základní",J203,0)</f>
        <v>0</v>
      </c>
      <c r="BF203" s="185">
        <f>IF(N203="snížená",J203,0)</f>
        <v>0</v>
      </c>
      <c r="BG203" s="185">
        <f>IF(N203="zákl. přenesená",J203,0)</f>
        <v>0</v>
      </c>
      <c r="BH203" s="185">
        <f>IF(N203="sníž. přenesená",J203,0)</f>
        <v>0</v>
      </c>
      <c r="BI203" s="185">
        <f>IF(N203="nulová",J203,0)</f>
        <v>0</v>
      </c>
      <c r="BJ203" s="23" t="s">
        <v>24</v>
      </c>
      <c r="BK203" s="185">
        <f>ROUND(I203*H203,2)</f>
        <v>0</v>
      </c>
      <c r="BL203" s="23" t="s">
        <v>140</v>
      </c>
      <c r="BM203" s="23" t="s">
        <v>324</v>
      </c>
    </row>
    <row r="204" spans="2:47" s="1" customFormat="1" ht="13.5">
      <c r="B204" s="40"/>
      <c r="D204" s="187" t="s">
        <v>149</v>
      </c>
      <c r="F204" s="205" t="s">
        <v>325</v>
      </c>
      <c r="I204" s="206"/>
      <c r="L204" s="40"/>
      <c r="M204" s="207"/>
      <c r="N204" s="41"/>
      <c r="O204" s="41"/>
      <c r="P204" s="41"/>
      <c r="Q204" s="41"/>
      <c r="R204" s="41"/>
      <c r="S204" s="41"/>
      <c r="T204" s="69"/>
      <c r="AT204" s="23" t="s">
        <v>149</v>
      </c>
      <c r="AU204" s="23" t="s">
        <v>85</v>
      </c>
    </row>
    <row r="205" spans="2:47" s="1" customFormat="1" ht="27">
      <c r="B205" s="40"/>
      <c r="D205" s="187" t="s">
        <v>151</v>
      </c>
      <c r="F205" s="208" t="s">
        <v>326</v>
      </c>
      <c r="I205" s="206"/>
      <c r="L205" s="40"/>
      <c r="M205" s="207"/>
      <c r="N205" s="41"/>
      <c r="O205" s="41"/>
      <c r="P205" s="41"/>
      <c r="Q205" s="41"/>
      <c r="R205" s="41"/>
      <c r="S205" s="41"/>
      <c r="T205" s="69"/>
      <c r="AT205" s="23" t="s">
        <v>151</v>
      </c>
      <c r="AU205" s="23" t="s">
        <v>85</v>
      </c>
    </row>
    <row r="206" spans="2:51" s="12" customFormat="1" ht="13.5">
      <c r="B206" s="195"/>
      <c r="D206" s="196" t="s">
        <v>142</v>
      </c>
      <c r="E206" s="197" t="s">
        <v>5</v>
      </c>
      <c r="F206" s="198" t="s">
        <v>327</v>
      </c>
      <c r="H206" s="199">
        <v>1</v>
      </c>
      <c r="I206" s="200"/>
      <c r="L206" s="195"/>
      <c r="M206" s="201"/>
      <c r="N206" s="202"/>
      <c r="O206" s="202"/>
      <c r="P206" s="202"/>
      <c r="Q206" s="202"/>
      <c r="R206" s="202"/>
      <c r="S206" s="202"/>
      <c r="T206" s="203"/>
      <c r="AT206" s="204" t="s">
        <v>142</v>
      </c>
      <c r="AU206" s="204" t="s">
        <v>85</v>
      </c>
      <c r="AV206" s="12" t="s">
        <v>85</v>
      </c>
      <c r="AW206" s="12" t="s">
        <v>39</v>
      </c>
      <c r="AX206" s="12" t="s">
        <v>24</v>
      </c>
      <c r="AY206" s="204" t="s">
        <v>134</v>
      </c>
    </row>
    <row r="207" spans="2:65" s="1" customFormat="1" ht="31.5" customHeight="1">
      <c r="B207" s="173"/>
      <c r="C207" s="174" t="s">
        <v>328</v>
      </c>
      <c r="D207" s="174" t="s">
        <v>136</v>
      </c>
      <c r="E207" s="175" t="s">
        <v>329</v>
      </c>
      <c r="F207" s="176" t="s">
        <v>330</v>
      </c>
      <c r="G207" s="177" t="s">
        <v>196</v>
      </c>
      <c r="H207" s="178">
        <v>10.8</v>
      </c>
      <c r="I207" s="179"/>
      <c r="J207" s="180">
        <f>ROUND(I207*H207,2)</f>
        <v>0</v>
      </c>
      <c r="K207" s="176" t="s">
        <v>147</v>
      </c>
      <c r="L207" s="40"/>
      <c r="M207" s="181" t="s">
        <v>5</v>
      </c>
      <c r="N207" s="182" t="s">
        <v>47</v>
      </c>
      <c r="O207" s="41"/>
      <c r="P207" s="183">
        <f>O207*H207</f>
        <v>0</v>
      </c>
      <c r="Q207" s="183">
        <v>0</v>
      </c>
      <c r="R207" s="183">
        <f>Q207*H207</f>
        <v>0</v>
      </c>
      <c r="S207" s="183">
        <v>0</v>
      </c>
      <c r="T207" s="184">
        <f>S207*H207</f>
        <v>0</v>
      </c>
      <c r="AR207" s="23" t="s">
        <v>140</v>
      </c>
      <c r="AT207" s="23" t="s">
        <v>136</v>
      </c>
      <c r="AU207" s="23" t="s">
        <v>85</v>
      </c>
      <c r="AY207" s="23" t="s">
        <v>134</v>
      </c>
      <c r="BE207" s="185">
        <f>IF(N207="základní",J207,0)</f>
        <v>0</v>
      </c>
      <c r="BF207" s="185">
        <f>IF(N207="snížená",J207,0)</f>
        <v>0</v>
      </c>
      <c r="BG207" s="185">
        <f>IF(N207="zákl. přenesená",J207,0)</f>
        <v>0</v>
      </c>
      <c r="BH207" s="185">
        <f>IF(N207="sníž. přenesená",J207,0)</f>
        <v>0</v>
      </c>
      <c r="BI207" s="185">
        <f>IF(N207="nulová",J207,0)</f>
        <v>0</v>
      </c>
      <c r="BJ207" s="23" t="s">
        <v>24</v>
      </c>
      <c r="BK207" s="185">
        <f>ROUND(I207*H207,2)</f>
        <v>0</v>
      </c>
      <c r="BL207" s="23" t="s">
        <v>140</v>
      </c>
      <c r="BM207" s="23" t="s">
        <v>331</v>
      </c>
    </row>
    <row r="208" spans="2:47" s="1" customFormat="1" ht="27">
      <c r="B208" s="40"/>
      <c r="D208" s="187" t="s">
        <v>149</v>
      </c>
      <c r="F208" s="205" t="s">
        <v>332</v>
      </c>
      <c r="I208" s="206"/>
      <c r="L208" s="40"/>
      <c r="M208" s="207"/>
      <c r="N208" s="41"/>
      <c r="O208" s="41"/>
      <c r="P208" s="41"/>
      <c r="Q208" s="41"/>
      <c r="R208" s="41"/>
      <c r="S208" s="41"/>
      <c r="T208" s="69"/>
      <c r="AT208" s="23" t="s">
        <v>149</v>
      </c>
      <c r="AU208" s="23" t="s">
        <v>85</v>
      </c>
    </row>
    <row r="209" spans="2:47" s="1" customFormat="1" ht="27">
      <c r="B209" s="40"/>
      <c r="D209" s="187" t="s">
        <v>151</v>
      </c>
      <c r="F209" s="208" t="s">
        <v>333</v>
      </c>
      <c r="I209" s="206"/>
      <c r="L209" s="40"/>
      <c r="M209" s="207"/>
      <c r="N209" s="41"/>
      <c r="O209" s="41"/>
      <c r="P209" s="41"/>
      <c r="Q209" s="41"/>
      <c r="R209" s="41"/>
      <c r="S209" s="41"/>
      <c r="T209" s="69"/>
      <c r="AT209" s="23" t="s">
        <v>151</v>
      </c>
      <c r="AU209" s="23" t="s">
        <v>85</v>
      </c>
    </row>
    <row r="210" spans="2:51" s="12" customFormat="1" ht="13.5">
      <c r="B210" s="195"/>
      <c r="D210" s="196" t="s">
        <v>142</v>
      </c>
      <c r="E210" s="197" t="s">
        <v>5</v>
      </c>
      <c r="F210" s="198" t="s">
        <v>334</v>
      </c>
      <c r="H210" s="199">
        <v>10.8</v>
      </c>
      <c r="I210" s="200"/>
      <c r="L210" s="195"/>
      <c r="M210" s="201"/>
      <c r="N210" s="202"/>
      <c r="O210" s="202"/>
      <c r="P210" s="202"/>
      <c r="Q210" s="202"/>
      <c r="R210" s="202"/>
      <c r="S210" s="202"/>
      <c r="T210" s="203"/>
      <c r="AT210" s="204" t="s">
        <v>142</v>
      </c>
      <c r="AU210" s="204" t="s">
        <v>85</v>
      </c>
      <c r="AV210" s="12" t="s">
        <v>85</v>
      </c>
      <c r="AW210" s="12" t="s">
        <v>39</v>
      </c>
      <c r="AX210" s="12" t="s">
        <v>24</v>
      </c>
      <c r="AY210" s="204" t="s">
        <v>134</v>
      </c>
    </row>
    <row r="211" spans="2:65" s="1" customFormat="1" ht="22.5" customHeight="1">
      <c r="B211" s="173"/>
      <c r="C211" s="174" t="s">
        <v>335</v>
      </c>
      <c r="D211" s="174" t="s">
        <v>136</v>
      </c>
      <c r="E211" s="175" t="s">
        <v>336</v>
      </c>
      <c r="F211" s="176" t="s">
        <v>337</v>
      </c>
      <c r="G211" s="177" t="s">
        <v>188</v>
      </c>
      <c r="H211" s="178">
        <v>1</v>
      </c>
      <c r="I211" s="179"/>
      <c r="J211" s="180">
        <f>ROUND(I211*H211,2)</f>
        <v>0</v>
      </c>
      <c r="K211" s="176" t="s">
        <v>5</v>
      </c>
      <c r="L211" s="40"/>
      <c r="M211" s="181" t="s">
        <v>5</v>
      </c>
      <c r="N211" s="182" t="s">
        <v>47</v>
      </c>
      <c r="O211" s="41"/>
      <c r="P211" s="183">
        <f>O211*H211</f>
        <v>0</v>
      </c>
      <c r="Q211" s="183">
        <v>2.529</v>
      </c>
      <c r="R211" s="183">
        <f>Q211*H211</f>
        <v>2.529</v>
      </c>
      <c r="S211" s="183">
        <v>0</v>
      </c>
      <c r="T211" s="184">
        <f>S211*H211</f>
        <v>0</v>
      </c>
      <c r="AR211" s="23" t="s">
        <v>140</v>
      </c>
      <c r="AT211" s="23" t="s">
        <v>136</v>
      </c>
      <c r="AU211" s="23" t="s">
        <v>85</v>
      </c>
      <c r="AY211" s="23" t="s">
        <v>134</v>
      </c>
      <c r="BE211" s="185">
        <f>IF(N211="základní",J211,0)</f>
        <v>0</v>
      </c>
      <c r="BF211" s="185">
        <f>IF(N211="snížená",J211,0)</f>
        <v>0</v>
      </c>
      <c r="BG211" s="185">
        <f>IF(N211="zákl. přenesená",J211,0)</f>
        <v>0</v>
      </c>
      <c r="BH211" s="185">
        <f>IF(N211="sníž. přenesená",J211,0)</f>
        <v>0</v>
      </c>
      <c r="BI211" s="185">
        <f>IF(N211="nulová",J211,0)</f>
        <v>0</v>
      </c>
      <c r="BJ211" s="23" t="s">
        <v>24</v>
      </c>
      <c r="BK211" s="185">
        <f>ROUND(I211*H211,2)</f>
        <v>0</v>
      </c>
      <c r="BL211" s="23" t="s">
        <v>140</v>
      </c>
      <c r="BM211" s="23" t="s">
        <v>338</v>
      </c>
    </row>
    <row r="212" spans="2:47" s="1" customFormat="1" ht="108">
      <c r="B212" s="40"/>
      <c r="D212" s="187" t="s">
        <v>190</v>
      </c>
      <c r="F212" s="208" t="s">
        <v>339</v>
      </c>
      <c r="I212" s="206"/>
      <c r="L212" s="40"/>
      <c r="M212" s="207"/>
      <c r="N212" s="41"/>
      <c r="O212" s="41"/>
      <c r="P212" s="41"/>
      <c r="Q212" s="41"/>
      <c r="R212" s="41"/>
      <c r="S212" s="41"/>
      <c r="T212" s="69"/>
      <c r="AT212" s="23" t="s">
        <v>190</v>
      </c>
      <c r="AU212" s="23" t="s">
        <v>85</v>
      </c>
    </row>
    <row r="213" spans="2:63" s="10" customFormat="1" ht="29.85" customHeight="1">
      <c r="B213" s="159"/>
      <c r="D213" s="170" t="s">
        <v>75</v>
      </c>
      <c r="E213" s="171" t="s">
        <v>140</v>
      </c>
      <c r="F213" s="171" t="s">
        <v>340</v>
      </c>
      <c r="I213" s="162"/>
      <c r="J213" s="172">
        <f>BK213</f>
        <v>0</v>
      </c>
      <c r="L213" s="159"/>
      <c r="M213" s="164"/>
      <c r="N213" s="165"/>
      <c r="O213" s="165"/>
      <c r="P213" s="166">
        <f>SUM(P214:P262)</f>
        <v>0</v>
      </c>
      <c r="Q213" s="165"/>
      <c r="R213" s="166">
        <f>SUM(R214:R262)</f>
        <v>1469.758302</v>
      </c>
      <c r="S213" s="165"/>
      <c r="T213" s="167">
        <f>SUM(T214:T262)</f>
        <v>0</v>
      </c>
      <c r="AR213" s="160" t="s">
        <v>24</v>
      </c>
      <c r="AT213" s="168" t="s">
        <v>75</v>
      </c>
      <c r="AU213" s="168" t="s">
        <v>24</v>
      </c>
      <c r="AY213" s="160" t="s">
        <v>134</v>
      </c>
      <c r="BK213" s="169">
        <f>SUM(BK214:BK262)</f>
        <v>0</v>
      </c>
    </row>
    <row r="214" spans="2:65" s="1" customFormat="1" ht="22.5" customHeight="1">
      <c r="B214" s="173"/>
      <c r="C214" s="174" t="s">
        <v>341</v>
      </c>
      <c r="D214" s="174" t="s">
        <v>136</v>
      </c>
      <c r="E214" s="175" t="s">
        <v>342</v>
      </c>
      <c r="F214" s="176" t="s">
        <v>343</v>
      </c>
      <c r="G214" s="177" t="s">
        <v>209</v>
      </c>
      <c r="H214" s="178">
        <v>220.1</v>
      </c>
      <c r="I214" s="179"/>
      <c r="J214" s="180">
        <f>ROUND(I214*H214,2)</f>
        <v>0</v>
      </c>
      <c r="K214" s="176" t="s">
        <v>147</v>
      </c>
      <c r="L214" s="40"/>
      <c r="M214" s="181" t="s">
        <v>5</v>
      </c>
      <c r="N214" s="182" t="s">
        <v>47</v>
      </c>
      <c r="O214" s="41"/>
      <c r="P214" s="183">
        <f>O214*H214</f>
        <v>0</v>
      </c>
      <c r="Q214" s="183">
        <v>2.0875</v>
      </c>
      <c r="R214" s="183">
        <f>Q214*H214</f>
        <v>459.45874999999995</v>
      </c>
      <c r="S214" s="183">
        <v>0</v>
      </c>
      <c r="T214" s="184">
        <f>S214*H214</f>
        <v>0</v>
      </c>
      <c r="AR214" s="23" t="s">
        <v>140</v>
      </c>
      <c r="AT214" s="23" t="s">
        <v>136</v>
      </c>
      <c r="AU214" s="23" t="s">
        <v>85</v>
      </c>
      <c r="AY214" s="23" t="s">
        <v>134</v>
      </c>
      <c r="BE214" s="185">
        <f>IF(N214="základní",J214,0)</f>
        <v>0</v>
      </c>
      <c r="BF214" s="185">
        <f>IF(N214="snížená",J214,0)</f>
        <v>0</v>
      </c>
      <c r="BG214" s="185">
        <f>IF(N214="zákl. přenesená",J214,0)</f>
        <v>0</v>
      </c>
      <c r="BH214" s="185">
        <f>IF(N214="sníž. přenesená",J214,0)</f>
        <v>0</v>
      </c>
      <c r="BI214" s="185">
        <f>IF(N214="nulová",J214,0)</f>
        <v>0</v>
      </c>
      <c r="BJ214" s="23" t="s">
        <v>24</v>
      </c>
      <c r="BK214" s="185">
        <f>ROUND(I214*H214,2)</f>
        <v>0</v>
      </c>
      <c r="BL214" s="23" t="s">
        <v>140</v>
      </c>
      <c r="BM214" s="23" t="s">
        <v>344</v>
      </c>
    </row>
    <row r="215" spans="2:47" s="1" customFormat="1" ht="27">
      <c r="B215" s="40"/>
      <c r="D215" s="187" t="s">
        <v>149</v>
      </c>
      <c r="F215" s="205" t="s">
        <v>345</v>
      </c>
      <c r="I215" s="206"/>
      <c r="L215" s="40"/>
      <c r="M215" s="207"/>
      <c r="N215" s="41"/>
      <c r="O215" s="41"/>
      <c r="P215" s="41"/>
      <c r="Q215" s="41"/>
      <c r="R215" s="41"/>
      <c r="S215" s="41"/>
      <c r="T215" s="69"/>
      <c r="AT215" s="23" t="s">
        <v>149</v>
      </c>
      <c r="AU215" s="23" t="s">
        <v>85</v>
      </c>
    </row>
    <row r="216" spans="2:47" s="1" customFormat="1" ht="81">
      <c r="B216" s="40"/>
      <c r="D216" s="187" t="s">
        <v>151</v>
      </c>
      <c r="F216" s="208" t="s">
        <v>346</v>
      </c>
      <c r="I216" s="206"/>
      <c r="L216" s="40"/>
      <c r="M216" s="207"/>
      <c r="N216" s="41"/>
      <c r="O216" s="41"/>
      <c r="P216" s="41"/>
      <c r="Q216" s="41"/>
      <c r="R216" s="41"/>
      <c r="S216" s="41"/>
      <c r="T216" s="69"/>
      <c r="AT216" s="23" t="s">
        <v>151</v>
      </c>
      <c r="AU216" s="23" t="s">
        <v>85</v>
      </c>
    </row>
    <row r="217" spans="2:51" s="11" customFormat="1" ht="13.5">
      <c r="B217" s="186"/>
      <c r="D217" s="187" t="s">
        <v>142</v>
      </c>
      <c r="E217" s="188" t="s">
        <v>5</v>
      </c>
      <c r="F217" s="189" t="s">
        <v>347</v>
      </c>
      <c r="H217" s="190" t="s">
        <v>5</v>
      </c>
      <c r="I217" s="191"/>
      <c r="L217" s="186"/>
      <c r="M217" s="192"/>
      <c r="N217" s="193"/>
      <c r="O217" s="193"/>
      <c r="P217" s="193"/>
      <c r="Q217" s="193"/>
      <c r="R217" s="193"/>
      <c r="S217" s="193"/>
      <c r="T217" s="194"/>
      <c r="AT217" s="190" t="s">
        <v>142</v>
      </c>
      <c r="AU217" s="190" t="s">
        <v>85</v>
      </c>
      <c r="AV217" s="11" t="s">
        <v>24</v>
      </c>
      <c r="AW217" s="11" t="s">
        <v>39</v>
      </c>
      <c r="AX217" s="11" t="s">
        <v>76</v>
      </c>
      <c r="AY217" s="190" t="s">
        <v>134</v>
      </c>
    </row>
    <row r="218" spans="2:51" s="12" customFormat="1" ht="13.5">
      <c r="B218" s="195"/>
      <c r="D218" s="187" t="s">
        <v>142</v>
      </c>
      <c r="E218" s="204" t="s">
        <v>5</v>
      </c>
      <c r="F218" s="209" t="s">
        <v>348</v>
      </c>
      <c r="H218" s="210">
        <v>105.1</v>
      </c>
      <c r="I218" s="200"/>
      <c r="L218" s="195"/>
      <c r="M218" s="201"/>
      <c r="N218" s="202"/>
      <c r="O218" s="202"/>
      <c r="P218" s="202"/>
      <c r="Q218" s="202"/>
      <c r="R218" s="202"/>
      <c r="S218" s="202"/>
      <c r="T218" s="203"/>
      <c r="AT218" s="204" t="s">
        <v>142</v>
      </c>
      <c r="AU218" s="204" t="s">
        <v>85</v>
      </c>
      <c r="AV218" s="12" t="s">
        <v>85</v>
      </c>
      <c r="AW218" s="12" t="s">
        <v>39</v>
      </c>
      <c r="AX218" s="12" t="s">
        <v>76</v>
      </c>
      <c r="AY218" s="204" t="s">
        <v>134</v>
      </c>
    </row>
    <row r="219" spans="2:51" s="12" customFormat="1" ht="13.5">
      <c r="B219" s="195"/>
      <c r="D219" s="187" t="s">
        <v>142</v>
      </c>
      <c r="E219" s="204" t="s">
        <v>5</v>
      </c>
      <c r="F219" s="209" t="s">
        <v>349</v>
      </c>
      <c r="H219" s="210">
        <v>115</v>
      </c>
      <c r="I219" s="200"/>
      <c r="L219" s="195"/>
      <c r="M219" s="201"/>
      <c r="N219" s="202"/>
      <c r="O219" s="202"/>
      <c r="P219" s="202"/>
      <c r="Q219" s="202"/>
      <c r="R219" s="202"/>
      <c r="S219" s="202"/>
      <c r="T219" s="203"/>
      <c r="AT219" s="204" t="s">
        <v>142</v>
      </c>
      <c r="AU219" s="204" t="s">
        <v>85</v>
      </c>
      <c r="AV219" s="12" t="s">
        <v>85</v>
      </c>
      <c r="AW219" s="12" t="s">
        <v>39</v>
      </c>
      <c r="AX219" s="12" t="s">
        <v>76</v>
      </c>
      <c r="AY219" s="204" t="s">
        <v>134</v>
      </c>
    </row>
    <row r="220" spans="2:51" s="13" customFormat="1" ht="13.5">
      <c r="B220" s="211"/>
      <c r="D220" s="196" t="s">
        <v>142</v>
      </c>
      <c r="E220" s="212" t="s">
        <v>5</v>
      </c>
      <c r="F220" s="213" t="s">
        <v>240</v>
      </c>
      <c r="H220" s="214">
        <v>220.1</v>
      </c>
      <c r="I220" s="215"/>
      <c r="L220" s="211"/>
      <c r="M220" s="216"/>
      <c r="N220" s="217"/>
      <c r="O220" s="217"/>
      <c r="P220" s="217"/>
      <c r="Q220" s="217"/>
      <c r="R220" s="217"/>
      <c r="S220" s="217"/>
      <c r="T220" s="218"/>
      <c r="AT220" s="219" t="s">
        <v>142</v>
      </c>
      <c r="AU220" s="219" t="s">
        <v>85</v>
      </c>
      <c r="AV220" s="13" t="s">
        <v>140</v>
      </c>
      <c r="AW220" s="13" t="s">
        <v>39</v>
      </c>
      <c r="AX220" s="13" t="s">
        <v>24</v>
      </c>
      <c r="AY220" s="219" t="s">
        <v>134</v>
      </c>
    </row>
    <row r="221" spans="2:65" s="1" customFormat="1" ht="22.5" customHeight="1">
      <c r="B221" s="173"/>
      <c r="C221" s="174" t="s">
        <v>350</v>
      </c>
      <c r="D221" s="174" t="s">
        <v>136</v>
      </c>
      <c r="E221" s="175" t="s">
        <v>351</v>
      </c>
      <c r="F221" s="176" t="s">
        <v>352</v>
      </c>
      <c r="G221" s="177" t="s">
        <v>139</v>
      </c>
      <c r="H221" s="178">
        <v>544</v>
      </c>
      <c r="I221" s="179"/>
      <c r="J221" s="180">
        <f>ROUND(I221*H221,2)</f>
        <v>0</v>
      </c>
      <c r="K221" s="176" t="s">
        <v>147</v>
      </c>
      <c r="L221" s="40"/>
      <c r="M221" s="181" t="s">
        <v>5</v>
      </c>
      <c r="N221" s="182" t="s">
        <v>47</v>
      </c>
      <c r="O221" s="41"/>
      <c r="P221" s="183">
        <f>O221*H221</f>
        <v>0</v>
      </c>
      <c r="Q221" s="183">
        <v>0.00021</v>
      </c>
      <c r="R221" s="183">
        <f>Q221*H221</f>
        <v>0.11424000000000001</v>
      </c>
      <c r="S221" s="183">
        <v>0</v>
      </c>
      <c r="T221" s="184">
        <f>S221*H221</f>
        <v>0</v>
      </c>
      <c r="AR221" s="23" t="s">
        <v>140</v>
      </c>
      <c r="AT221" s="23" t="s">
        <v>136</v>
      </c>
      <c r="AU221" s="23" t="s">
        <v>85</v>
      </c>
      <c r="AY221" s="23" t="s">
        <v>134</v>
      </c>
      <c r="BE221" s="185">
        <f>IF(N221="základní",J221,0)</f>
        <v>0</v>
      </c>
      <c r="BF221" s="185">
        <f>IF(N221="snížená",J221,0)</f>
        <v>0</v>
      </c>
      <c r="BG221" s="185">
        <f>IF(N221="zákl. přenesená",J221,0)</f>
        <v>0</v>
      </c>
      <c r="BH221" s="185">
        <f>IF(N221="sníž. přenesená",J221,0)</f>
        <v>0</v>
      </c>
      <c r="BI221" s="185">
        <f>IF(N221="nulová",J221,0)</f>
        <v>0</v>
      </c>
      <c r="BJ221" s="23" t="s">
        <v>24</v>
      </c>
      <c r="BK221" s="185">
        <f>ROUND(I221*H221,2)</f>
        <v>0</v>
      </c>
      <c r="BL221" s="23" t="s">
        <v>140</v>
      </c>
      <c r="BM221" s="23" t="s">
        <v>353</v>
      </c>
    </row>
    <row r="222" spans="2:47" s="1" customFormat="1" ht="27">
      <c r="B222" s="40"/>
      <c r="D222" s="187" t="s">
        <v>149</v>
      </c>
      <c r="F222" s="205" t="s">
        <v>354</v>
      </c>
      <c r="I222" s="206"/>
      <c r="L222" s="40"/>
      <c r="M222" s="207"/>
      <c r="N222" s="41"/>
      <c r="O222" s="41"/>
      <c r="P222" s="41"/>
      <c r="Q222" s="41"/>
      <c r="R222" s="41"/>
      <c r="S222" s="41"/>
      <c r="T222" s="69"/>
      <c r="AT222" s="23" t="s">
        <v>149</v>
      </c>
      <c r="AU222" s="23" t="s">
        <v>85</v>
      </c>
    </row>
    <row r="223" spans="2:47" s="1" customFormat="1" ht="121.5">
      <c r="B223" s="40"/>
      <c r="D223" s="187" t="s">
        <v>151</v>
      </c>
      <c r="F223" s="208" t="s">
        <v>355</v>
      </c>
      <c r="I223" s="206"/>
      <c r="L223" s="40"/>
      <c r="M223" s="207"/>
      <c r="N223" s="41"/>
      <c r="O223" s="41"/>
      <c r="P223" s="41"/>
      <c r="Q223" s="41"/>
      <c r="R223" s="41"/>
      <c r="S223" s="41"/>
      <c r="T223" s="69"/>
      <c r="AT223" s="23" t="s">
        <v>151</v>
      </c>
      <c r="AU223" s="23" t="s">
        <v>85</v>
      </c>
    </row>
    <row r="224" spans="2:51" s="11" customFormat="1" ht="13.5">
      <c r="B224" s="186"/>
      <c r="D224" s="187" t="s">
        <v>142</v>
      </c>
      <c r="E224" s="188" t="s">
        <v>5</v>
      </c>
      <c r="F224" s="189" t="s">
        <v>356</v>
      </c>
      <c r="H224" s="190" t="s">
        <v>5</v>
      </c>
      <c r="I224" s="191"/>
      <c r="L224" s="186"/>
      <c r="M224" s="192"/>
      <c r="N224" s="193"/>
      <c r="O224" s="193"/>
      <c r="P224" s="193"/>
      <c r="Q224" s="193"/>
      <c r="R224" s="193"/>
      <c r="S224" s="193"/>
      <c r="T224" s="194"/>
      <c r="AT224" s="190" t="s">
        <v>142</v>
      </c>
      <c r="AU224" s="190" t="s">
        <v>85</v>
      </c>
      <c r="AV224" s="11" t="s">
        <v>24</v>
      </c>
      <c r="AW224" s="11" t="s">
        <v>39</v>
      </c>
      <c r="AX224" s="11" t="s">
        <v>76</v>
      </c>
      <c r="AY224" s="190" t="s">
        <v>134</v>
      </c>
    </row>
    <row r="225" spans="2:51" s="12" customFormat="1" ht="13.5">
      <c r="B225" s="195"/>
      <c r="D225" s="196" t="s">
        <v>142</v>
      </c>
      <c r="E225" s="197" t="s">
        <v>5</v>
      </c>
      <c r="F225" s="198" t="s">
        <v>357</v>
      </c>
      <c r="H225" s="199">
        <v>544</v>
      </c>
      <c r="I225" s="200"/>
      <c r="L225" s="195"/>
      <c r="M225" s="201"/>
      <c r="N225" s="202"/>
      <c r="O225" s="202"/>
      <c r="P225" s="202"/>
      <c r="Q225" s="202"/>
      <c r="R225" s="202"/>
      <c r="S225" s="202"/>
      <c r="T225" s="203"/>
      <c r="AT225" s="204" t="s">
        <v>142</v>
      </c>
      <c r="AU225" s="204" t="s">
        <v>85</v>
      </c>
      <c r="AV225" s="12" t="s">
        <v>85</v>
      </c>
      <c r="AW225" s="12" t="s">
        <v>39</v>
      </c>
      <c r="AX225" s="12" t="s">
        <v>24</v>
      </c>
      <c r="AY225" s="204" t="s">
        <v>134</v>
      </c>
    </row>
    <row r="226" spans="2:65" s="1" customFormat="1" ht="22.5" customHeight="1">
      <c r="B226" s="173"/>
      <c r="C226" s="174" t="s">
        <v>358</v>
      </c>
      <c r="D226" s="174" t="s">
        <v>136</v>
      </c>
      <c r="E226" s="175" t="s">
        <v>359</v>
      </c>
      <c r="F226" s="176" t="s">
        <v>360</v>
      </c>
      <c r="G226" s="177" t="s">
        <v>139</v>
      </c>
      <c r="H226" s="178">
        <v>605.1</v>
      </c>
      <c r="I226" s="179"/>
      <c r="J226" s="180">
        <f>ROUND(I226*H226,2)</f>
        <v>0</v>
      </c>
      <c r="K226" s="176" t="s">
        <v>147</v>
      </c>
      <c r="L226" s="40"/>
      <c r="M226" s="181" t="s">
        <v>5</v>
      </c>
      <c r="N226" s="182" t="s">
        <v>47</v>
      </c>
      <c r="O226" s="41"/>
      <c r="P226" s="183">
        <f>O226*H226</f>
        <v>0</v>
      </c>
      <c r="Q226" s="183">
        <v>0.00021</v>
      </c>
      <c r="R226" s="183">
        <f>Q226*H226</f>
        <v>0.12707100000000002</v>
      </c>
      <c r="S226" s="183">
        <v>0</v>
      </c>
      <c r="T226" s="184">
        <f>S226*H226</f>
        <v>0</v>
      </c>
      <c r="AR226" s="23" t="s">
        <v>140</v>
      </c>
      <c r="AT226" s="23" t="s">
        <v>136</v>
      </c>
      <c r="AU226" s="23" t="s">
        <v>85</v>
      </c>
      <c r="AY226" s="23" t="s">
        <v>134</v>
      </c>
      <c r="BE226" s="185">
        <f>IF(N226="základní",J226,0)</f>
        <v>0</v>
      </c>
      <c r="BF226" s="185">
        <f>IF(N226="snížená",J226,0)</f>
        <v>0</v>
      </c>
      <c r="BG226" s="185">
        <f>IF(N226="zákl. přenesená",J226,0)</f>
        <v>0</v>
      </c>
      <c r="BH226" s="185">
        <f>IF(N226="sníž. přenesená",J226,0)</f>
        <v>0</v>
      </c>
      <c r="BI226" s="185">
        <f>IF(N226="nulová",J226,0)</f>
        <v>0</v>
      </c>
      <c r="BJ226" s="23" t="s">
        <v>24</v>
      </c>
      <c r="BK226" s="185">
        <f>ROUND(I226*H226,2)</f>
        <v>0</v>
      </c>
      <c r="BL226" s="23" t="s">
        <v>140</v>
      </c>
      <c r="BM226" s="23" t="s">
        <v>361</v>
      </c>
    </row>
    <row r="227" spans="2:47" s="1" customFormat="1" ht="40.5">
      <c r="B227" s="40"/>
      <c r="D227" s="187" t="s">
        <v>149</v>
      </c>
      <c r="F227" s="205" t="s">
        <v>362</v>
      </c>
      <c r="I227" s="206"/>
      <c r="L227" s="40"/>
      <c r="M227" s="207"/>
      <c r="N227" s="41"/>
      <c r="O227" s="41"/>
      <c r="P227" s="41"/>
      <c r="Q227" s="41"/>
      <c r="R227" s="41"/>
      <c r="S227" s="41"/>
      <c r="T227" s="69"/>
      <c r="AT227" s="23" t="s">
        <v>149</v>
      </c>
      <c r="AU227" s="23" t="s">
        <v>85</v>
      </c>
    </row>
    <row r="228" spans="2:47" s="1" customFormat="1" ht="121.5">
      <c r="B228" s="40"/>
      <c r="D228" s="187" t="s">
        <v>151</v>
      </c>
      <c r="F228" s="208" t="s">
        <v>355</v>
      </c>
      <c r="I228" s="206"/>
      <c r="L228" s="40"/>
      <c r="M228" s="207"/>
      <c r="N228" s="41"/>
      <c r="O228" s="41"/>
      <c r="P228" s="41"/>
      <c r="Q228" s="41"/>
      <c r="R228" s="41"/>
      <c r="S228" s="41"/>
      <c r="T228" s="69"/>
      <c r="AT228" s="23" t="s">
        <v>151</v>
      </c>
      <c r="AU228" s="23" t="s">
        <v>85</v>
      </c>
    </row>
    <row r="229" spans="2:51" s="11" customFormat="1" ht="13.5">
      <c r="B229" s="186"/>
      <c r="D229" s="187" t="s">
        <v>142</v>
      </c>
      <c r="E229" s="188" t="s">
        <v>5</v>
      </c>
      <c r="F229" s="189" t="s">
        <v>356</v>
      </c>
      <c r="H229" s="190" t="s">
        <v>5</v>
      </c>
      <c r="I229" s="191"/>
      <c r="L229" s="186"/>
      <c r="M229" s="192"/>
      <c r="N229" s="193"/>
      <c r="O229" s="193"/>
      <c r="P229" s="193"/>
      <c r="Q229" s="193"/>
      <c r="R229" s="193"/>
      <c r="S229" s="193"/>
      <c r="T229" s="194"/>
      <c r="AT229" s="190" t="s">
        <v>142</v>
      </c>
      <c r="AU229" s="190" t="s">
        <v>85</v>
      </c>
      <c r="AV229" s="11" t="s">
        <v>24</v>
      </c>
      <c r="AW229" s="11" t="s">
        <v>39</v>
      </c>
      <c r="AX229" s="11" t="s">
        <v>76</v>
      </c>
      <c r="AY229" s="190" t="s">
        <v>134</v>
      </c>
    </row>
    <row r="230" spans="2:51" s="12" customFormat="1" ht="13.5">
      <c r="B230" s="195"/>
      <c r="D230" s="196" t="s">
        <v>142</v>
      </c>
      <c r="E230" s="197" t="s">
        <v>5</v>
      </c>
      <c r="F230" s="198" t="s">
        <v>363</v>
      </c>
      <c r="H230" s="199">
        <v>605.1</v>
      </c>
      <c r="I230" s="200"/>
      <c r="L230" s="195"/>
      <c r="M230" s="201"/>
      <c r="N230" s="202"/>
      <c r="O230" s="202"/>
      <c r="P230" s="202"/>
      <c r="Q230" s="202"/>
      <c r="R230" s="202"/>
      <c r="S230" s="202"/>
      <c r="T230" s="203"/>
      <c r="AT230" s="204" t="s">
        <v>142</v>
      </c>
      <c r="AU230" s="204" t="s">
        <v>85</v>
      </c>
      <c r="AV230" s="12" t="s">
        <v>85</v>
      </c>
      <c r="AW230" s="12" t="s">
        <v>39</v>
      </c>
      <c r="AX230" s="12" t="s">
        <v>24</v>
      </c>
      <c r="AY230" s="204" t="s">
        <v>134</v>
      </c>
    </row>
    <row r="231" spans="2:65" s="1" customFormat="1" ht="22.5" customHeight="1">
      <c r="B231" s="173"/>
      <c r="C231" s="221" t="s">
        <v>364</v>
      </c>
      <c r="D231" s="221" t="s">
        <v>271</v>
      </c>
      <c r="E231" s="222" t="s">
        <v>365</v>
      </c>
      <c r="F231" s="223" t="s">
        <v>366</v>
      </c>
      <c r="G231" s="224" t="s">
        <v>139</v>
      </c>
      <c r="H231" s="225">
        <v>1252.13</v>
      </c>
      <c r="I231" s="226"/>
      <c r="J231" s="227">
        <f>ROUND(I231*H231,2)</f>
        <v>0</v>
      </c>
      <c r="K231" s="223" t="s">
        <v>5</v>
      </c>
      <c r="L231" s="228"/>
      <c r="M231" s="229" t="s">
        <v>5</v>
      </c>
      <c r="N231" s="230" t="s">
        <v>47</v>
      </c>
      <c r="O231" s="41"/>
      <c r="P231" s="183">
        <f>O231*H231</f>
        <v>0</v>
      </c>
      <c r="Q231" s="183">
        <v>0.0005</v>
      </c>
      <c r="R231" s="183">
        <f>Q231*H231</f>
        <v>0.6260650000000001</v>
      </c>
      <c r="S231" s="183">
        <v>0</v>
      </c>
      <c r="T231" s="184">
        <f>S231*H231</f>
        <v>0</v>
      </c>
      <c r="AR231" s="23" t="s">
        <v>185</v>
      </c>
      <c r="AT231" s="23" t="s">
        <v>271</v>
      </c>
      <c r="AU231" s="23" t="s">
        <v>85</v>
      </c>
      <c r="AY231" s="23" t="s">
        <v>134</v>
      </c>
      <c r="BE231" s="185">
        <f>IF(N231="základní",J231,0)</f>
        <v>0</v>
      </c>
      <c r="BF231" s="185">
        <f>IF(N231="snížená",J231,0)</f>
        <v>0</v>
      </c>
      <c r="BG231" s="185">
        <f>IF(N231="zákl. přenesená",J231,0)</f>
        <v>0</v>
      </c>
      <c r="BH231" s="185">
        <f>IF(N231="sníž. přenesená",J231,0)</f>
        <v>0</v>
      </c>
      <c r="BI231" s="185">
        <f>IF(N231="nulová",J231,0)</f>
        <v>0</v>
      </c>
      <c r="BJ231" s="23" t="s">
        <v>24</v>
      </c>
      <c r="BK231" s="185">
        <f>ROUND(I231*H231,2)</f>
        <v>0</v>
      </c>
      <c r="BL231" s="23" t="s">
        <v>140</v>
      </c>
      <c r="BM231" s="23" t="s">
        <v>367</v>
      </c>
    </row>
    <row r="232" spans="2:47" s="1" customFormat="1" ht="27">
      <c r="B232" s="40"/>
      <c r="D232" s="187" t="s">
        <v>149</v>
      </c>
      <c r="F232" s="205" t="s">
        <v>368</v>
      </c>
      <c r="I232" s="206"/>
      <c r="L232" s="40"/>
      <c r="M232" s="207"/>
      <c r="N232" s="41"/>
      <c r="O232" s="41"/>
      <c r="P232" s="41"/>
      <c r="Q232" s="41"/>
      <c r="R232" s="41"/>
      <c r="S232" s="41"/>
      <c r="T232" s="69"/>
      <c r="AT232" s="23" t="s">
        <v>149</v>
      </c>
      <c r="AU232" s="23" t="s">
        <v>85</v>
      </c>
    </row>
    <row r="233" spans="2:51" s="12" customFormat="1" ht="13.5">
      <c r="B233" s="195"/>
      <c r="D233" s="196" t="s">
        <v>142</v>
      </c>
      <c r="E233" s="197" t="s">
        <v>5</v>
      </c>
      <c r="F233" s="198" t="s">
        <v>369</v>
      </c>
      <c r="H233" s="199">
        <v>1252.13</v>
      </c>
      <c r="I233" s="200"/>
      <c r="L233" s="195"/>
      <c r="M233" s="201"/>
      <c r="N233" s="202"/>
      <c r="O233" s="202"/>
      <c r="P233" s="202"/>
      <c r="Q233" s="202"/>
      <c r="R233" s="202"/>
      <c r="S233" s="202"/>
      <c r="T233" s="203"/>
      <c r="AT233" s="204" t="s">
        <v>142</v>
      </c>
      <c r="AU233" s="204" t="s">
        <v>85</v>
      </c>
      <c r="AV233" s="12" t="s">
        <v>85</v>
      </c>
      <c r="AW233" s="12" t="s">
        <v>39</v>
      </c>
      <c r="AX233" s="12" t="s">
        <v>24</v>
      </c>
      <c r="AY233" s="204" t="s">
        <v>134</v>
      </c>
    </row>
    <row r="234" spans="2:65" s="1" customFormat="1" ht="22.5" customHeight="1">
      <c r="B234" s="173"/>
      <c r="C234" s="174" t="s">
        <v>370</v>
      </c>
      <c r="D234" s="174" t="s">
        <v>136</v>
      </c>
      <c r="E234" s="175" t="s">
        <v>371</v>
      </c>
      <c r="F234" s="176" t="s">
        <v>372</v>
      </c>
      <c r="G234" s="177" t="s">
        <v>209</v>
      </c>
      <c r="H234" s="178">
        <v>116.4</v>
      </c>
      <c r="I234" s="179"/>
      <c r="J234" s="180">
        <f>ROUND(I234*H234,2)</f>
        <v>0</v>
      </c>
      <c r="K234" s="176" t="s">
        <v>147</v>
      </c>
      <c r="L234" s="40"/>
      <c r="M234" s="181" t="s">
        <v>5</v>
      </c>
      <c r="N234" s="182" t="s">
        <v>47</v>
      </c>
      <c r="O234" s="41"/>
      <c r="P234" s="183">
        <f>O234*H234</f>
        <v>0</v>
      </c>
      <c r="Q234" s="183">
        <v>2.43408</v>
      </c>
      <c r="R234" s="183">
        <f>Q234*H234</f>
        <v>283.326912</v>
      </c>
      <c r="S234" s="183">
        <v>0</v>
      </c>
      <c r="T234" s="184">
        <f>S234*H234</f>
        <v>0</v>
      </c>
      <c r="AR234" s="23" t="s">
        <v>140</v>
      </c>
      <c r="AT234" s="23" t="s">
        <v>136</v>
      </c>
      <c r="AU234" s="23" t="s">
        <v>85</v>
      </c>
      <c r="AY234" s="23" t="s">
        <v>134</v>
      </c>
      <c r="BE234" s="185">
        <f>IF(N234="základní",J234,0)</f>
        <v>0</v>
      </c>
      <c r="BF234" s="185">
        <f>IF(N234="snížená",J234,0)</f>
        <v>0</v>
      </c>
      <c r="BG234" s="185">
        <f>IF(N234="zákl. přenesená",J234,0)</f>
        <v>0</v>
      </c>
      <c r="BH234" s="185">
        <f>IF(N234="sníž. přenesená",J234,0)</f>
        <v>0</v>
      </c>
      <c r="BI234" s="185">
        <f>IF(N234="nulová",J234,0)</f>
        <v>0</v>
      </c>
      <c r="BJ234" s="23" t="s">
        <v>24</v>
      </c>
      <c r="BK234" s="185">
        <f>ROUND(I234*H234,2)</f>
        <v>0</v>
      </c>
      <c r="BL234" s="23" t="s">
        <v>140</v>
      </c>
      <c r="BM234" s="23" t="s">
        <v>373</v>
      </c>
    </row>
    <row r="235" spans="2:47" s="1" customFormat="1" ht="27">
      <c r="B235" s="40"/>
      <c r="D235" s="187" t="s">
        <v>149</v>
      </c>
      <c r="F235" s="205" t="s">
        <v>374</v>
      </c>
      <c r="I235" s="206"/>
      <c r="L235" s="40"/>
      <c r="M235" s="207"/>
      <c r="N235" s="41"/>
      <c r="O235" s="41"/>
      <c r="P235" s="41"/>
      <c r="Q235" s="41"/>
      <c r="R235" s="41"/>
      <c r="S235" s="41"/>
      <c r="T235" s="69"/>
      <c r="AT235" s="23" t="s">
        <v>149</v>
      </c>
      <c r="AU235" s="23" t="s">
        <v>85</v>
      </c>
    </row>
    <row r="236" spans="2:47" s="1" customFormat="1" ht="81">
      <c r="B236" s="40"/>
      <c r="D236" s="187" t="s">
        <v>151</v>
      </c>
      <c r="F236" s="208" t="s">
        <v>375</v>
      </c>
      <c r="I236" s="206"/>
      <c r="L236" s="40"/>
      <c r="M236" s="207"/>
      <c r="N236" s="41"/>
      <c r="O236" s="41"/>
      <c r="P236" s="41"/>
      <c r="Q236" s="41"/>
      <c r="R236" s="41"/>
      <c r="S236" s="41"/>
      <c r="T236" s="69"/>
      <c r="AT236" s="23" t="s">
        <v>151</v>
      </c>
      <c r="AU236" s="23" t="s">
        <v>85</v>
      </c>
    </row>
    <row r="237" spans="2:51" s="11" customFormat="1" ht="13.5">
      <c r="B237" s="186"/>
      <c r="D237" s="187" t="s">
        <v>142</v>
      </c>
      <c r="E237" s="188" t="s">
        <v>5</v>
      </c>
      <c r="F237" s="189" t="s">
        <v>376</v>
      </c>
      <c r="H237" s="190" t="s">
        <v>5</v>
      </c>
      <c r="I237" s="191"/>
      <c r="L237" s="186"/>
      <c r="M237" s="192"/>
      <c r="N237" s="193"/>
      <c r="O237" s="193"/>
      <c r="P237" s="193"/>
      <c r="Q237" s="193"/>
      <c r="R237" s="193"/>
      <c r="S237" s="193"/>
      <c r="T237" s="194"/>
      <c r="AT237" s="190" t="s">
        <v>142</v>
      </c>
      <c r="AU237" s="190" t="s">
        <v>85</v>
      </c>
      <c r="AV237" s="11" t="s">
        <v>24</v>
      </c>
      <c r="AW237" s="11" t="s">
        <v>39</v>
      </c>
      <c r="AX237" s="11" t="s">
        <v>76</v>
      </c>
      <c r="AY237" s="190" t="s">
        <v>134</v>
      </c>
    </row>
    <row r="238" spans="2:51" s="12" customFormat="1" ht="13.5">
      <c r="B238" s="195"/>
      <c r="D238" s="187" t="s">
        <v>142</v>
      </c>
      <c r="E238" s="204" t="s">
        <v>5</v>
      </c>
      <c r="F238" s="209" t="s">
        <v>1159</v>
      </c>
      <c r="H238" s="210">
        <v>116.4</v>
      </c>
      <c r="I238" s="200"/>
      <c r="L238" s="195"/>
      <c r="M238" s="201"/>
      <c r="N238" s="202"/>
      <c r="O238" s="202"/>
      <c r="P238" s="202"/>
      <c r="Q238" s="202"/>
      <c r="R238" s="202"/>
      <c r="S238" s="202"/>
      <c r="T238" s="203"/>
      <c r="AT238" s="204" t="s">
        <v>142</v>
      </c>
      <c r="AU238" s="204" t="s">
        <v>85</v>
      </c>
      <c r="AV238" s="12" t="s">
        <v>85</v>
      </c>
      <c r="AW238" s="12" t="s">
        <v>39</v>
      </c>
      <c r="AX238" s="12" t="s">
        <v>76</v>
      </c>
      <c r="AY238" s="204" t="s">
        <v>134</v>
      </c>
    </row>
    <row r="239" spans="2:65" s="1" customFormat="1" ht="22.5" customHeight="1">
      <c r="B239" s="173"/>
      <c r="C239" s="174" t="s">
        <v>377</v>
      </c>
      <c r="D239" s="174" t="s">
        <v>136</v>
      </c>
      <c r="E239" s="175" t="s">
        <v>378</v>
      </c>
      <c r="F239" s="176" t="s">
        <v>379</v>
      </c>
      <c r="G239" s="177" t="s">
        <v>209</v>
      </c>
      <c r="H239" s="178">
        <v>130.3</v>
      </c>
      <c r="I239" s="179"/>
      <c r="J239" s="180">
        <f>ROUND(I239*H239,2)</f>
        <v>0</v>
      </c>
      <c r="K239" s="176" t="s">
        <v>147</v>
      </c>
      <c r="L239" s="40"/>
      <c r="M239" s="181" t="s">
        <v>5</v>
      </c>
      <c r="N239" s="182" t="s">
        <v>47</v>
      </c>
      <c r="O239" s="41"/>
      <c r="P239" s="183">
        <f>O239*H239</f>
        <v>0</v>
      </c>
      <c r="Q239" s="183">
        <v>2.43408</v>
      </c>
      <c r="R239" s="183">
        <f>Q239*H239</f>
        <v>317.160624</v>
      </c>
      <c r="S239" s="183">
        <v>0</v>
      </c>
      <c r="T239" s="184">
        <f>S239*H239</f>
        <v>0</v>
      </c>
      <c r="AR239" s="23" t="s">
        <v>140</v>
      </c>
      <c r="AT239" s="23" t="s">
        <v>136</v>
      </c>
      <c r="AU239" s="23" t="s">
        <v>85</v>
      </c>
      <c r="AY239" s="23" t="s">
        <v>134</v>
      </c>
      <c r="BE239" s="185">
        <f>IF(N239="základní",J239,0)</f>
        <v>0</v>
      </c>
      <c r="BF239" s="185">
        <f>IF(N239="snížená",J239,0)</f>
        <v>0</v>
      </c>
      <c r="BG239" s="185">
        <f>IF(N239="zákl. přenesená",J239,0)</f>
        <v>0</v>
      </c>
      <c r="BH239" s="185">
        <f>IF(N239="sníž. přenesená",J239,0)</f>
        <v>0</v>
      </c>
      <c r="BI239" s="185">
        <f>IF(N239="nulová",J239,0)</f>
        <v>0</v>
      </c>
      <c r="BJ239" s="23" t="s">
        <v>24</v>
      </c>
      <c r="BK239" s="185">
        <f>ROUND(I239*H239,2)</f>
        <v>0</v>
      </c>
      <c r="BL239" s="23" t="s">
        <v>140</v>
      </c>
      <c r="BM239" s="23" t="s">
        <v>380</v>
      </c>
    </row>
    <row r="240" spans="2:47" s="1" customFormat="1" ht="27">
      <c r="B240" s="40"/>
      <c r="D240" s="187" t="s">
        <v>149</v>
      </c>
      <c r="F240" s="205" t="s">
        <v>381</v>
      </c>
      <c r="I240" s="206"/>
      <c r="L240" s="40"/>
      <c r="M240" s="207"/>
      <c r="N240" s="41"/>
      <c r="O240" s="41"/>
      <c r="P240" s="41"/>
      <c r="Q240" s="41"/>
      <c r="R240" s="41"/>
      <c r="S240" s="41"/>
      <c r="T240" s="69"/>
      <c r="AT240" s="23" t="s">
        <v>149</v>
      </c>
      <c r="AU240" s="23" t="s">
        <v>85</v>
      </c>
    </row>
    <row r="241" spans="2:47" s="1" customFormat="1" ht="81">
      <c r="B241" s="40"/>
      <c r="D241" s="187" t="s">
        <v>151</v>
      </c>
      <c r="F241" s="208" t="s">
        <v>375</v>
      </c>
      <c r="I241" s="206"/>
      <c r="L241" s="40"/>
      <c r="M241" s="207"/>
      <c r="N241" s="41"/>
      <c r="O241" s="41"/>
      <c r="P241" s="41"/>
      <c r="Q241" s="41"/>
      <c r="R241" s="41"/>
      <c r="S241" s="41"/>
      <c r="T241" s="69"/>
      <c r="AT241" s="23" t="s">
        <v>151</v>
      </c>
      <c r="AU241" s="23" t="s">
        <v>85</v>
      </c>
    </row>
    <row r="242" spans="2:51" s="11" customFormat="1" ht="13.5">
      <c r="B242" s="186"/>
      <c r="D242" s="187" t="s">
        <v>142</v>
      </c>
      <c r="E242" s="188" t="s">
        <v>5</v>
      </c>
      <c r="F242" s="189" t="s">
        <v>376</v>
      </c>
      <c r="H242" s="190" t="s">
        <v>5</v>
      </c>
      <c r="I242" s="191"/>
      <c r="L242" s="186"/>
      <c r="M242" s="192"/>
      <c r="N242" s="193"/>
      <c r="O242" s="193"/>
      <c r="P242" s="193"/>
      <c r="Q242" s="193"/>
      <c r="R242" s="193"/>
      <c r="S242" s="193"/>
      <c r="T242" s="194"/>
      <c r="AT242" s="190" t="s">
        <v>142</v>
      </c>
      <c r="AU242" s="190" t="s">
        <v>85</v>
      </c>
      <c r="AV242" s="11" t="s">
        <v>24</v>
      </c>
      <c r="AW242" s="11" t="s">
        <v>39</v>
      </c>
      <c r="AX242" s="11" t="s">
        <v>76</v>
      </c>
      <c r="AY242" s="190" t="s">
        <v>134</v>
      </c>
    </row>
    <row r="243" spans="2:51" s="12" customFormat="1" ht="13.5">
      <c r="B243" s="195"/>
      <c r="D243" s="187" t="s">
        <v>142</v>
      </c>
      <c r="E243" s="204" t="s">
        <v>5</v>
      </c>
      <c r="F243" s="209" t="s">
        <v>1160</v>
      </c>
      <c r="H243" s="210">
        <v>130.3</v>
      </c>
      <c r="I243" s="200"/>
      <c r="L243" s="195"/>
      <c r="M243" s="201"/>
      <c r="N243" s="202"/>
      <c r="O243" s="202"/>
      <c r="P243" s="202"/>
      <c r="Q243" s="202"/>
      <c r="R243" s="202"/>
      <c r="S243" s="202"/>
      <c r="T243" s="203"/>
      <c r="AT243" s="204" t="s">
        <v>142</v>
      </c>
      <c r="AU243" s="204" t="s">
        <v>85</v>
      </c>
      <c r="AV243" s="12" t="s">
        <v>85</v>
      </c>
      <c r="AW243" s="12" t="s">
        <v>39</v>
      </c>
      <c r="AX243" s="12" t="s">
        <v>76</v>
      </c>
      <c r="AY243" s="204" t="s">
        <v>134</v>
      </c>
    </row>
    <row r="244" spans="2:65" s="1" customFormat="1" ht="22.5" customHeight="1">
      <c r="B244" s="173"/>
      <c r="C244" s="174" t="s">
        <v>382</v>
      </c>
      <c r="D244" s="174" t="s">
        <v>136</v>
      </c>
      <c r="E244" s="175" t="s">
        <v>383</v>
      </c>
      <c r="F244" s="176" t="s">
        <v>384</v>
      </c>
      <c r="G244" s="177" t="s">
        <v>139</v>
      </c>
      <c r="H244" s="178">
        <v>311</v>
      </c>
      <c r="I244" s="179"/>
      <c r="J244" s="180">
        <f>ROUND(I244*H244,2)</f>
        <v>0</v>
      </c>
      <c r="K244" s="176" t="s">
        <v>147</v>
      </c>
      <c r="L244" s="40"/>
      <c r="M244" s="181" t="s">
        <v>5</v>
      </c>
      <c r="N244" s="182" t="s">
        <v>47</v>
      </c>
      <c r="O244" s="41"/>
      <c r="P244" s="183">
        <f>O244*H244</f>
        <v>0</v>
      </c>
      <c r="Q244" s="183">
        <v>0</v>
      </c>
      <c r="R244" s="183">
        <f>Q244*H244</f>
        <v>0</v>
      </c>
      <c r="S244" s="183">
        <v>0</v>
      </c>
      <c r="T244" s="184">
        <f>S244*H244</f>
        <v>0</v>
      </c>
      <c r="AR244" s="23" t="s">
        <v>140</v>
      </c>
      <c r="AT244" s="23" t="s">
        <v>136</v>
      </c>
      <c r="AU244" s="23" t="s">
        <v>85</v>
      </c>
      <c r="AY244" s="23" t="s">
        <v>134</v>
      </c>
      <c r="BE244" s="185">
        <f>IF(N244="základní",J244,0)</f>
        <v>0</v>
      </c>
      <c r="BF244" s="185">
        <f>IF(N244="snížená",J244,0)</f>
        <v>0</v>
      </c>
      <c r="BG244" s="185">
        <f>IF(N244="zákl. přenesená",J244,0)</f>
        <v>0</v>
      </c>
      <c r="BH244" s="185">
        <f>IF(N244="sníž. přenesená",J244,0)</f>
        <v>0</v>
      </c>
      <c r="BI244" s="185">
        <f>IF(N244="nulová",J244,0)</f>
        <v>0</v>
      </c>
      <c r="BJ244" s="23" t="s">
        <v>24</v>
      </c>
      <c r="BK244" s="185">
        <f>ROUND(I244*H244,2)</f>
        <v>0</v>
      </c>
      <c r="BL244" s="23" t="s">
        <v>140</v>
      </c>
      <c r="BM244" s="23" t="s">
        <v>385</v>
      </c>
    </row>
    <row r="245" spans="2:47" s="1" customFormat="1" ht="27">
      <c r="B245" s="40"/>
      <c r="D245" s="187" t="s">
        <v>149</v>
      </c>
      <c r="F245" s="205" t="s">
        <v>386</v>
      </c>
      <c r="I245" s="206"/>
      <c r="L245" s="40"/>
      <c r="M245" s="207"/>
      <c r="N245" s="41"/>
      <c r="O245" s="41"/>
      <c r="P245" s="41"/>
      <c r="Q245" s="41"/>
      <c r="R245" s="41"/>
      <c r="S245" s="41"/>
      <c r="T245" s="69"/>
      <c r="AT245" s="23" t="s">
        <v>149</v>
      </c>
      <c r="AU245" s="23" t="s">
        <v>85</v>
      </c>
    </row>
    <row r="246" spans="2:47" s="1" customFormat="1" ht="81">
      <c r="B246" s="40"/>
      <c r="D246" s="187" t="s">
        <v>151</v>
      </c>
      <c r="F246" s="208" t="s">
        <v>375</v>
      </c>
      <c r="I246" s="206"/>
      <c r="L246" s="40"/>
      <c r="M246" s="207"/>
      <c r="N246" s="41"/>
      <c r="O246" s="41"/>
      <c r="P246" s="41"/>
      <c r="Q246" s="41"/>
      <c r="R246" s="41"/>
      <c r="S246" s="41"/>
      <c r="T246" s="69"/>
      <c r="AT246" s="23" t="s">
        <v>151</v>
      </c>
      <c r="AU246" s="23" t="s">
        <v>85</v>
      </c>
    </row>
    <row r="247" spans="2:51" s="12" customFormat="1" ht="13.5">
      <c r="B247" s="195"/>
      <c r="D247" s="187" t="s">
        <v>142</v>
      </c>
      <c r="E247" s="204" t="s">
        <v>5</v>
      </c>
      <c r="F247" s="209" t="s">
        <v>1161</v>
      </c>
      <c r="H247" s="210">
        <v>311</v>
      </c>
      <c r="I247" s="200"/>
      <c r="L247" s="195"/>
      <c r="M247" s="201"/>
      <c r="N247" s="202"/>
      <c r="O247" s="202"/>
      <c r="P247" s="202"/>
      <c r="Q247" s="202"/>
      <c r="R247" s="202"/>
      <c r="S247" s="202"/>
      <c r="T247" s="203"/>
      <c r="AT247" s="204" t="s">
        <v>142</v>
      </c>
      <c r="AU247" s="204" t="s">
        <v>85</v>
      </c>
      <c r="AV247" s="12" t="s">
        <v>85</v>
      </c>
      <c r="AW247" s="12" t="s">
        <v>39</v>
      </c>
      <c r="AX247" s="12" t="s">
        <v>76</v>
      </c>
      <c r="AY247" s="204" t="s">
        <v>134</v>
      </c>
    </row>
    <row r="248" spans="2:65" s="1" customFormat="1" ht="22.5" customHeight="1">
      <c r="B248" s="173"/>
      <c r="C248" s="174" t="s">
        <v>387</v>
      </c>
      <c r="D248" s="174" t="s">
        <v>136</v>
      </c>
      <c r="E248" s="175" t="s">
        <v>388</v>
      </c>
      <c r="F248" s="176" t="s">
        <v>389</v>
      </c>
      <c r="G248" s="177" t="s">
        <v>139</v>
      </c>
      <c r="H248" s="178">
        <v>320</v>
      </c>
      <c r="I248" s="179"/>
      <c r="J248" s="180">
        <f>ROUND(I248*H248,2)</f>
        <v>0</v>
      </c>
      <c r="K248" s="176" t="s">
        <v>147</v>
      </c>
      <c r="L248" s="40"/>
      <c r="M248" s="181" t="s">
        <v>5</v>
      </c>
      <c r="N248" s="182" t="s">
        <v>47</v>
      </c>
      <c r="O248" s="41"/>
      <c r="P248" s="183">
        <f>O248*H248</f>
        <v>0</v>
      </c>
      <c r="Q248" s="183">
        <v>0</v>
      </c>
      <c r="R248" s="183">
        <f>Q248*H248</f>
        <v>0</v>
      </c>
      <c r="S248" s="183">
        <v>0</v>
      </c>
      <c r="T248" s="184">
        <f>S248*H248</f>
        <v>0</v>
      </c>
      <c r="AR248" s="23" t="s">
        <v>140</v>
      </c>
      <c r="AT248" s="23" t="s">
        <v>136</v>
      </c>
      <c r="AU248" s="23" t="s">
        <v>85</v>
      </c>
      <c r="AY248" s="23" t="s">
        <v>134</v>
      </c>
      <c r="BE248" s="185">
        <f>IF(N248="základní",J248,0)</f>
        <v>0</v>
      </c>
      <c r="BF248" s="185">
        <f>IF(N248="snížená",J248,0)</f>
        <v>0</v>
      </c>
      <c r="BG248" s="185">
        <f>IF(N248="zákl. přenesená",J248,0)</f>
        <v>0</v>
      </c>
      <c r="BH248" s="185">
        <f>IF(N248="sníž. přenesená",J248,0)</f>
        <v>0</v>
      </c>
      <c r="BI248" s="185">
        <f>IF(N248="nulová",J248,0)</f>
        <v>0</v>
      </c>
      <c r="BJ248" s="23" t="s">
        <v>24</v>
      </c>
      <c r="BK248" s="185">
        <f>ROUND(I248*H248,2)</f>
        <v>0</v>
      </c>
      <c r="BL248" s="23" t="s">
        <v>140</v>
      </c>
      <c r="BM248" s="23" t="s">
        <v>390</v>
      </c>
    </row>
    <row r="249" spans="2:47" s="1" customFormat="1" ht="27">
      <c r="B249" s="40"/>
      <c r="D249" s="187" t="s">
        <v>149</v>
      </c>
      <c r="F249" s="205" t="s">
        <v>391</v>
      </c>
      <c r="I249" s="206"/>
      <c r="L249" s="40"/>
      <c r="M249" s="207"/>
      <c r="N249" s="41"/>
      <c r="O249" s="41"/>
      <c r="P249" s="41"/>
      <c r="Q249" s="41"/>
      <c r="R249" s="41"/>
      <c r="S249" s="41"/>
      <c r="T249" s="69"/>
      <c r="AT249" s="23" t="s">
        <v>149</v>
      </c>
      <c r="AU249" s="23" t="s">
        <v>85</v>
      </c>
    </row>
    <row r="250" spans="2:47" s="1" customFormat="1" ht="81">
      <c r="B250" s="40"/>
      <c r="D250" s="187" t="s">
        <v>151</v>
      </c>
      <c r="F250" s="208" t="s">
        <v>375</v>
      </c>
      <c r="I250" s="206"/>
      <c r="L250" s="40"/>
      <c r="M250" s="207"/>
      <c r="N250" s="41"/>
      <c r="O250" s="41"/>
      <c r="P250" s="41"/>
      <c r="Q250" s="41"/>
      <c r="R250" s="41"/>
      <c r="S250" s="41"/>
      <c r="T250" s="69"/>
      <c r="AT250" s="23" t="s">
        <v>151</v>
      </c>
      <c r="AU250" s="23" t="s">
        <v>85</v>
      </c>
    </row>
    <row r="251" spans="2:51" s="12" customFormat="1" ht="13.5">
      <c r="B251" s="195"/>
      <c r="D251" s="187" t="s">
        <v>142</v>
      </c>
      <c r="E251" s="204" t="s">
        <v>5</v>
      </c>
      <c r="F251" s="209" t="s">
        <v>1162</v>
      </c>
      <c r="H251" s="210">
        <v>320</v>
      </c>
      <c r="I251" s="200"/>
      <c r="L251" s="195"/>
      <c r="M251" s="201"/>
      <c r="N251" s="202"/>
      <c r="O251" s="202"/>
      <c r="P251" s="202"/>
      <c r="Q251" s="202"/>
      <c r="R251" s="202"/>
      <c r="S251" s="202"/>
      <c r="T251" s="203"/>
      <c r="AT251" s="204" t="s">
        <v>142</v>
      </c>
      <c r="AU251" s="204" t="s">
        <v>85</v>
      </c>
      <c r="AV251" s="12" t="s">
        <v>85</v>
      </c>
      <c r="AW251" s="12" t="s">
        <v>39</v>
      </c>
      <c r="AX251" s="12" t="s">
        <v>76</v>
      </c>
      <c r="AY251" s="204" t="s">
        <v>134</v>
      </c>
    </row>
    <row r="252" spans="2:65" s="1" customFormat="1" ht="22.5" customHeight="1">
      <c r="B252" s="173"/>
      <c r="C252" s="174" t="s">
        <v>392</v>
      </c>
      <c r="D252" s="174" t="s">
        <v>136</v>
      </c>
      <c r="E252" s="175" t="s">
        <v>393</v>
      </c>
      <c r="F252" s="176" t="s">
        <v>394</v>
      </c>
      <c r="G252" s="177" t="s">
        <v>209</v>
      </c>
      <c r="H252" s="178">
        <v>128.7</v>
      </c>
      <c r="I252" s="179"/>
      <c r="J252" s="180">
        <f>ROUND(I252*H252,2)</f>
        <v>0</v>
      </c>
      <c r="K252" s="176" t="s">
        <v>147</v>
      </c>
      <c r="L252" s="40"/>
      <c r="M252" s="181" t="s">
        <v>5</v>
      </c>
      <c r="N252" s="182" t="s">
        <v>47</v>
      </c>
      <c r="O252" s="41"/>
      <c r="P252" s="183">
        <f>O252*H252</f>
        <v>0</v>
      </c>
      <c r="Q252" s="183">
        <v>1.9968</v>
      </c>
      <c r="R252" s="183">
        <f>Q252*H252</f>
        <v>256.98816</v>
      </c>
      <c r="S252" s="183">
        <v>0</v>
      </c>
      <c r="T252" s="184">
        <f>S252*H252</f>
        <v>0</v>
      </c>
      <c r="AR252" s="23" t="s">
        <v>140</v>
      </c>
      <c r="AT252" s="23" t="s">
        <v>136</v>
      </c>
      <c r="AU252" s="23" t="s">
        <v>85</v>
      </c>
      <c r="AY252" s="23" t="s">
        <v>134</v>
      </c>
      <c r="BE252" s="185">
        <f>IF(N252="základní",J252,0)</f>
        <v>0</v>
      </c>
      <c r="BF252" s="185">
        <f>IF(N252="snížená",J252,0)</f>
        <v>0</v>
      </c>
      <c r="BG252" s="185">
        <f>IF(N252="zákl. přenesená",J252,0)</f>
        <v>0</v>
      </c>
      <c r="BH252" s="185">
        <f>IF(N252="sníž. přenesená",J252,0)</f>
        <v>0</v>
      </c>
      <c r="BI252" s="185">
        <f>IF(N252="nulová",J252,0)</f>
        <v>0</v>
      </c>
      <c r="BJ252" s="23" t="s">
        <v>24</v>
      </c>
      <c r="BK252" s="185">
        <f>ROUND(I252*H252,2)</f>
        <v>0</v>
      </c>
      <c r="BL252" s="23" t="s">
        <v>140</v>
      </c>
      <c r="BM252" s="23" t="s">
        <v>395</v>
      </c>
    </row>
    <row r="253" spans="2:47" s="1" customFormat="1" ht="27">
      <c r="B253" s="40"/>
      <c r="D253" s="187" t="s">
        <v>149</v>
      </c>
      <c r="F253" s="205" t="s">
        <v>396</v>
      </c>
      <c r="I253" s="206"/>
      <c r="L253" s="40"/>
      <c r="M253" s="207"/>
      <c r="N253" s="41"/>
      <c r="O253" s="41"/>
      <c r="P253" s="41"/>
      <c r="Q253" s="41"/>
      <c r="R253" s="41"/>
      <c r="S253" s="41"/>
      <c r="T253" s="69"/>
      <c r="AT253" s="23" t="s">
        <v>149</v>
      </c>
      <c r="AU253" s="23" t="s">
        <v>85</v>
      </c>
    </row>
    <row r="254" spans="2:47" s="1" customFormat="1" ht="94.5">
      <c r="B254" s="40"/>
      <c r="D254" s="187" t="s">
        <v>151</v>
      </c>
      <c r="F254" s="208" t="s">
        <v>397</v>
      </c>
      <c r="I254" s="206"/>
      <c r="L254" s="40"/>
      <c r="M254" s="207"/>
      <c r="N254" s="41"/>
      <c r="O254" s="41"/>
      <c r="P254" s="41"/>
      <c r="Q254" s="41"/>
      <c r="R254" s="41"/>
      <c r="S254" s="41"/>
      <c r="T254" s="69"/>
      <c r="AT254" s="23" t="s">
        <v>151</v>
      </c>
      <c r="AU254" s="23" t="s">
        <v>85</v>
      </c>
    </row>
    <row r="255" spans="2:51" s="11" customFormat="1" ht="13.5">
      <c r="B255" s="186"/>
      <c r="D255" s="187" t="s">
        <v>142</v>
      </c>
      <c r="E255" s="188" t="s">
        <v>5</v>
      </c>
      <c r="F255" s="189" t="s">
        <v>356</v>
      </c>
      <c r="H255" s="190" t="s">
        <v>5</v>
      </c>
      <c r="I255" s="191"/>
      <c r="L255" s="186"/>
      <c r="M255" s="192"/>
      <c r="N255" s="193"/>
      <c r="O255" s="193"/>
      <c r="P255" s="193"/>
      <c r="Q255" s="193"/>
      <c r="R255" s="193"/>
      <c r="S255" s="193"/>
      <c r="T255" s="194"/>
      <c r="AT255" s="190" t="s">
        <v>142</v>
      </c>
      <c r="AU255" s="190" t="s">
        <v>85</v>
      </c>
      <c r="AV255" s="11" t="s">
        <v>24</v>
      </c>
      <c r="AW255" s="11" t="s">
        <v>39</v>
      </c>
      <c r="AX255" s="11" t="s">
        <v>76</v>
      </c>
      <c r="AY255" s="190" t="s">
        <v>134</v>
      </c>
    </row>
    <row r="256" spans="2:51" s="12" customFormat="1" ht="13.5">
      <c r="B256" s="195"/>
      <c r="D256" s="187" t="s">
        <v>142</v>
      </c>
      <c r="E256" s="204" t="s">
        <v>5</v>
      </c>
      <c r="F256" s="209" t="s">
        <v>398</v>
      </c>
      <c r="H256" s="210">
        <v>34.2</v>
      </c>
      <c r="I256" s="200"/>
      <c r="L256" s="195"/>
      <c r="M256" s="201"/>
      <c r="N256" s="202"/>
      <c r="O256" s="202"/>
      <c r="P256" s="202"/>
      <c r="Q256" s="202"/>
      <c r="R256" s="202"/>
      <c r="S256" s="202"/>
      <c r="T256" s="203"/>
      <c r="AT256" s="204" t="s">
        <v>142</v>
      </c>
      <c r="AU256" s="204" t="s">
        <v>85</v>
      </c>
      <c r="AV256" s="12" t="s">
        <v>85</v>
      </c>
      <c r="AW256" s="12" t="s">
        <v>39</v>
      </c>
      <c r="AX256" s="12" t="s">
        <v>76</v>
      </c>
      <c r="AY256" s="204" t="s">
        <v>134</v>
      </c>
    </row>
    <row r="257" spans="2:51" s="12" customFormat="1" ht="13.5">
      <c r="B257" s="195"/>
      <c r="D257" s="187" t="s">
        <v>142</v>
      </c>
      <c r="E257" s="204" t="s">
        <v>5</v>
      </c>
      <c r="F257" s="209" t="s">
        <v>399</v>
      </c>
      <c r="H257" s="210">
        <v>94.5</v>
      </c>
      <c r="I257" s="200"/>
      <c r="L257" s="195"/>
      <c r="M257" s="201"/>
      <c r="N257" s="202"/>
      <c r="O257" s="202"/>
      <c r="P257" s="202"/>
      <c r="Q257" s="202"/>
      <c r="R257" s="202"/>
      <c r="S257" s="202"/>
      <c r="T257" s="203"/>
      <c r="AT257" s="204" t="s">
        <v>142</v>
      </c>
      <c r="AU257" s="204" t="s">
        <v>85</v>
      </c>
      <c r="AV257" s="12" t="s">
        <v>85</v>
      </c>
      <c r="AW257" s="12" t="s">
        <v>39</v>
      </c>
      <c r="AX257" s="12" t="s">
        <v>76</v>
      </c>
      <c r="AY257" s="204" t="s">
        <v>134</v>
      </c>
    </row>
    <row r="258" spans="2:51" s="13" customFormat="1" ht="13.5">
      <c r="B258" s="211"/>
      <c r="D258" s="196" t="s">
        <v>142</v>
      </c>
      <c r="E258" s="212" t="s">
        <v>5</v>
      </c>
      <c r="F258" s="213" t="s">
        <v>240</v>
      </c>
      <c r="H258" s="214">
        <v>128.7</v>
      </c>
      <c r="I258" s="215"/>
      <c r="L258" s="211"/>
      <c r="M258" s="216"/>
      <c r="N258" s="217"/>
      <c r="O258" s="217"/>
      <c r="P258" s="217"/>
      <c r="Q258" s="217"/>
      <c r="R258" s="217"/>
      <c r="S258" s="217"/>
      <c r="T258" s="218"/>
      <c r="AT258" s="219" t="s">
        <v>142</v>
      </c>
      <c r="AU258" s="219" t="s">
        <v>85</v>
      </c>
      <c r="AV258" s="13" t="s">
        <v>140</v>
      </c>
      <c r="AW258" s="13" t="s">
        <v>39</v>
      </c>
      <c r="AX258" s="13" t="s">
        <v>24</v>
      </c>
      <c r="AY258" s="219" t="s">
        <v>134</v>
      </c>
    </row>
    <row r="259" spans="2:65" s="1" customFormat="1" ht="22.5" customHeight="1">
      <c r="B259" s="173"/>
      <c r="C259" s="174" t="s">
        <v>400</v>
      </c>
      <c r="D259" s="174" t="s">
        <v>136</v>
      </c>
      <c r="E259" s="175" t="s">
        <v>401</v>
      </c>
      <c r="F259" s="176" t="s">
        <v>1169</v>
      </c>
      <c r="G259" s="177" t="s">
        <v>209</v>
      </c>
      <c r="H259" s="178">
        <v>76.1</v>
      </c>
      <c r="I259" s="179"/>
      <c r="J259" s="180">
        <f>ROUND(I259*H259,2)</f>
        <v>0</v>
      </c>
      <c r="K259" s="176" t="s">
        <v>5</v>
      </c>
      <c r="L259" s="40"/>
      <c r="M259" s="181" t="s">
        <v>5</v>
      </c>
      <c r="N259" s="182" t="s">
        <v>47</v>
      </c>
      <c r="O259" s="41"/>
      <c r="P259" s="183">
        <f>O259*H259</f>
        <v>0</v>
      </c>
      <c r="Q259" s="183">
        <v>1.9968</v>
      </c>
      <c r="R259" s="183">
        <f>Q259*H259</f>
        <v>151.95647999999997</v>
      </c>
      <c r="S259" s="183">
        <v>0</v>
      </c>
      <c r="T259" s="184">
        <f>S259*H259</f>
        <v>0</v>
      </c>
      <c r="AR259" s="23" t="s">
        <v>140</v>
      </c>
      <c r="AT259" s="23" t="s">
        <v>136</v>
      </c>
      <c r="AU259" s="23" t="s">
        <v>85</v>
      </c>
      <c r="AY259" s="23" t="s">
        <v>134</v>
      </c>
      <c r="BE259" s="185">
        <f>IF(N259="základní",J259,0)</f>
        <v>0</v>
      </c>
      <c r="BF259" s="185">
        <f>IF(N259="snížená",J259,0)</f>
        <v>0</v>
      </c>
      <c r="BG259" s="185">
        <f>IF(N259="zákl. přenesená",J259,0)</f>
        <v>0</v>
      </c>
      <c r="BH259" s="185">
        <f>IF(N259="sníž. přenesená",J259,0)</f>
        <v>0</v>
      </c>
      <c r="BI259" s="185">
        <f>IF(N259="nulová",J259,0)</f>
        <v>0</v>
      </c>
      <c r="BJ259" s="23" t="s">
        <v>24</v>
      </c>
      <c r="BK259" s="185">
        <f>ROUND(I259*H259,2)</f>
        <v>0</v>
      </c>
      <c r="BL259" s="23" t="s">
        <v>140</v>
      </c>
      <c r="BM259" s="23" t="s">
        <v>402</v>
      </c>
    </row>
    <row r="260" spans="2:47" s="1" customFormat="1" ht="27">
      <c r="B260" s="40"/>
      <c r="D260" s="187" t="s">
        <v>149</v>
      </c>
      <c r="F260" s="205" t="s">
        <v>1170</v>
      </c>
      <c r="I260" s="206"/>
      <c r="L260" s="40"/>
      <c r="M260" s="207"/>
      <c r="N260" s="41"/>
      <c r="O260" s="41"/>
      <c r="P260" s="41"/>
      <c r="Q260" s="41"/>
      <c r="R260" s="41"/>
      <c r="S260" s="41"/>
      <c r="T260" s="69"/>
      <c r="AT260" s="23" t="s">
        <v>149</v>
      </c>
      <c r="AU260" s="23" t="s">
        <v>85</v>
      </c>
    </row>
    <row r="261" spans="2:51" s="11" customFormat="1" ht="13.5">
      <c r="B261" s="186"/>
      <c r="D261" s="187" t="s">
        <v>142</v>
      </c>
      <c r="E261" s="188" t="s">
        <v>5</v>
      </c>
      <c r="F261" s="189" t="s">
        <v>376</v>
      </c>
      <c r="H261" s="190" t="s">
        <v>5</v>
      </c>
      <c r="I261" s="191"/>
      <c r="L261" s="186"/>
      <c r="M261" s="192"/>
      <c r="N261" s="193"/>
      <c r="O261" s="193"/>
      <c r="P261" s="193"/>
      <c r="Q261" s="193"/>
      <c r="R261" s="193"/>
      <c r="S261" s="193"/>
      <c r="T261" s="194"/>
      <c r="AT261" s="190" t="s">
        <v>142</v>
      </c>
      <c r="AU261" s="190" t="s">
        <v>85</v>
      </c>
      <c r="AV261" s="11" t="s">
        <v>24</v>
      </c>
      <c r="AW261" s="11" t="s">
        <v>39</v>
      </c>
      <c r="AX261" s="11" t="s">
        <v>76</v>
      </c>
      <c r="AY261" s="190" t="s">
        <v>134</v>
      </c>
    </row>
    <row r="262" spans="2:51" s="12" customFormat="1" ht="13.5">
      <c r="B262" s="195"/>
      <c r="D262" s="187" t="s">
        <v>142</v>
      </c>
      <c r="E262" s="204" t="s">
        <v>5</v>
      </c>
      <c r="F262" s="209" t="s">
        <v>403</v>
      </c>
      <c r="H262" s="210">
        <v>76.1</v>
      </c>
      <c r="I262" s="200"/>
      <c r="L262" s="195"/>
      <c r="M262" s="201"/>
      <c r="N262" s="202"/>
      <c r="O262" s="202"/>
      <c r="P262" s="202"/>
      <c r="Q262" s="202"/>
      <c r="R262" s="202"/>
      <c r="S262" s="202"/>
      <c r="T262" s="203"/>
      <c r="AT262" s="204" t="s">
        <v>142</v>
      </c>
      <c r="AU262" s="204" t="s">
        <v>85</v>
      </c>
      <c r="AV262" s="12" t="s">
        <v>85</v>
      </c>
      <c r="AW262" s="12" t="s">
        <v>39</v>
      </c>
      <c r="AX262" s="12" t="s">
        <v>24</v>
      </c>
      <c r="AY262" s="204" t="s">
        <v>134</v>
      </c>
    </row>
    <row r="263" spans="2:63" s="10" customFormat="1" ht="29.85" customHeight="1">
      <c r="B263" s="159"/>
      <c r="D263" s="170" t="s">
        <v>75</v>
      </c>
      <c r="E263" s="171" t="s">
        <v>166</v>
      </c>
      <c r="F263" s="171" t="s">
        <v>404</v>
      </c>
      <c r="I263" s="162"/>
      <c r="J263" s="172">
        <f>BK263</f>
        <v>0</v>
      </c>
      <c r="L263" s="159"/>
      <c r="M263" s="164"/>
      <c r="N263" s="165"/>
      <c r="O263" s="165"/>
      <c r="P263" s="166">
        <f>SUM(P264:P265)</f>
        <v>0</v>
      </c>
      <c r="Q263" s="165"/>
      <c r="R263" s="166">
        <f>SUM(R264:R265)</f>
        <v>0</v>
      </c>
      <c r="S263" s="165"/>
      <c r="T263" s="167">
        <f>SUM(T264:T265)</f>
        <v>0</v>
      </c>
      <c r="AR263" s="160" t="s">
        <v>24</v>
      </c>
      <c r="AT263" s="168" t="s">
        <v>75</v>
      </c>
      <c r="AU263" s="168" t="s">
        <v>24</v>
      </c>
      <c r="AY263" s="160" t="s">
        <v>134</v>
      </c>
      <c r="BK263" s="169">
        <f>SUM(BK264:BK265)</f>
        <v>0</v>
      </c>
    </row>
    <row r="264" spans="2:65" s="1" customFormat="1" ht="22.5" customHeight="1">
      <c r="B264" s="173"/>
      <c r="C264" s="174" t="s">
        <v>405</v>
      </c>
      <c r="D264" s="174" t="s">
        <v>136</v>
      </c>
      <c r="E264" s="175" t="s">
        <v>406</v>
      </c>
      <c r="F264" s="176" t="s">
        <v>407</v>
      </c>
      <c r="G264" s="177" t="s">
        <v>139</v>
      </c>
      <c r="H264" s="178">
        <v>3</v>
      </c>
      <c r="I264" s="179"/>
      <c r="J264" s="180">
        <f>ROUND(I264*H264,2)</f>
        <v>0</v>
      </c>
      <c r="K264" s="176" t="s">
        <v>5</v>
      </c>
      <c r="L264" s="40"/>
      <c r="M264" s="181" t="s">
        <v>5</v>
      </c>
      <c r="N264" s="182" t="s">
        <v>47</v>
      </c>
      <c r="O264" s="41"/>
      <c r="P264" s="183">
        <f>O264*H264</f>
        <v>0</v>
      </c>
      <c r="Q264" s="183">
        <v>0</v>
      </c>
      <c r="R264" s="183">
        <f>Q264*H264</f>
        <v>0</v>
      </c>
      <c r="S264" s="183">
        <v>0</v>
      </c>
      <c r="T264" s="184">
        <f>S264*H264</f>
        <v>0</v>
      </c>
      <c r="AR264" s="23" t="s">
        <v>140</v>
      </c>
      <c r="AT264" s="23" t="s">
        <v>136</v>
      </c>
      <c r="AU264" s="23" t="s">
        <v>85</v>
      </c>
      <c r="AY264" s="23" t="s">
        <v>134</v>
      </c>
      <c r="BE264" s="185">
        <f>IF(N264="základní",J264,0)</f>
        <v>0</v>
      </c>
      <c r="BF264" s="185">
        <f>IF(N264="snížená",J264,0)</f>
        <v>0</v>
      </c>
      <c r="BG264" s="185">
        <f>IF(N264="zákl. přenesená",J264,0)</f>
        <v>0</v>
      </c>
      <c r="BH264" s="185">
        <f>IF(N264="sníž. přenesená",J264,0)</f>
        <v>0</v>
      </c>
      <c r="BI264" s="185">
        <f>IF(N264="nulová",J264,0)</f>
        <v>0</v>
      </c>
      <c r="BJ264" s="23" t="s">
        <v>24</v>
      </c>
      <c r="BK264" s="185">
        <f>ROUND(I264*H264,2)</f>
        <v>0</v>
      </c>
      <c r="BL264" s="23" t="s">
        <v>140</v>
      </c>
      <c r="BM264" s="23" t="s">
        <v>408</v>
      </c>
    </row>
    <row r="265" spans="2:51" s="12" customFormat="1" ht="13.5">
      <c r="B265" s="195"/>
      <c r="D265" s="187" t="s">
        <v>142</v>
      </c>
      <c r="E265" s="204" t="s">
        <v>5</v>
      </c>
      <c r="F265" s="209" t="s">
        <v>409</v>
      </c>
      <c r="H265" s="210">
        <v>3</v>
      </c>
      <c r="I265" s="200"/>
      <c r="L265" s="195"/>
      <c r="M265" s="201"/>
      <c r="N265" s="202"/>
      <c r="O265" s="202"/>
      <c r="P265" s="202"/>
      <c r="Q265" s="202"/>
      <c r="R265" s="202"/>
      <c r="S265" s="202"/>
      <c r="T265" s="203"/>
      <c r="AT265" s="204" t="s">
        <v>142</v>
      </c>
      <c r="AU265" s="204" t="s">
        <v>85</v>
      </c>
      <c r="AV265" s="12" t="s">
        <v>85</v>
      </c>
      <c r="AW265" s="12" t="s">
        <v>39</v>
      </c>
      <c r="AX265" s="12" t="s">
        <v>24</v>
      </c>
      <c r="AY265" s="204" t="s">
        <v>134</v>
      </c>
    </row>
    <row r="266" spans="2:63" s="10" customFormat="1" ht="29.85" customHeight="1">
      <c r="B266" s="159"/>
      <c r="D266" s="170" t="s">
        <v>75</v>
      </c>
      <c r="E266" s="171" t="s">
        <v>185</v>
      </c>
      <c r="F266" s="171" t="s">
        <v>410</v>
      </c>
      <c r="I266" s="162"/>
      <c r="J266" s="172">
        <f>BK266</f>
        <v>0</v>
      </c>
      <c r="L266" s="159"/>
      <c r="M266" s="164"/>
      <c r="N266" s="165"/>
      <c r="O266" s="165"/>
      <c r="P266" s="166">
        <f>SUM(P267:P274)</f>
        <v>0</v>
      </c>
      <c r="Q266" s="165"/>
      <c r="R266" s="166">
        <f>SUM(R267:R274)</f>
        <v>0</v>
      </c>
      <c r="S266" s="165"/>
      <c r="T266" s="167">
        <f>SUM(T267:T274)</f>
        <v>0</v>
      </c>
      <c r="AR266" s="160" t="s">
        <v>24</v>
      </c>
      <c r="AT266" s="168" t="s">
        <v>75</v>
      </c>
      <c r="AU266" s="168" t="s">
        <v>24</v>
      </c>
      <c r="AY266" s="160" t="s">
        <v>134</v>
      </c>
      <c r="BK266" s="169">
        <f>SUM(BK267:BK274)</f>
        <v>0</v>
      </c>
    </row>
    <row r="267" spans="2:65" s="1" customFormat="1" ht="22.5" customHeight="1">
      <c r="B267" s="173"/>
      <c r="C267" s="174" t="s">
        <v>411</v>
      </c>
      <c r="D267" s="174" t="s">
        <v>136</v>
      </c>
      <c r="E267" s="175" t="s">
        <v>412</v>
      </c>
      <c r="F267" s="176" t="s">
        <v>413</v>
      </c>
      <c r="G267" s="177" t="s">
        <v>156</v>
      </c>
      <c r="H267" s="178">
        <v>1</v>
      </c>
      <c r="I267" s="179"/>
      <c r="J267" s="180">
        <f>ROUND(I267*H267,2)</f>
        <v>0</v>
      </c>
      <c r="K267" s="176" t="s">
        <v>147</v>
      </c>
      <c r="L267" s="40"/>
      <c r="M267" s="181" t="s">
        <v>5</v>
      </c>
      <c r="N267" s="182" t="s">
        <v>47</v>
      </c>
      <c r="O267" s="41"/>
      <c r="P267" s="183">
        <f>O267*H267</f>
        <v>0</v>
      </c>
      <c r="Q267" s="183">
        <v>0</v>
      </c>
      <c r="R267" s="183">
        <f>Q267*H267</f>
        <v>0</v>
      </c>
      <c r="S267" s="183">
        <v>0</v>
      </c>
      <c r="T267" s="184">
        <f>S267*H267</f>
        <v>0</v>
      </c>
      <c r="AR267" s="23" t="s">
        <v>140</v>
      </c>
      <c r="AT267" s="23" t="s">
        <v>136</v>
      </c>
      <c r="AU267" s="23" t="s">
        <v>85</v>
      </c>
      <c r="AY267" s="23" t="s">
        <v>134</v>
      </c>
      <c r="BE267" s="185">
        <f>IF(N267="základní",J267,0)</f>
        <v>0</v>
      </c>
      <c r="BF267" s="185">
        <f>IF(N267="snížená",J267,0)</f>
        <v>0</v>
      </c>
      <c r="BG267" s="185">
        <f>IF(N267="zákl. přenesená",J267,0)</f>
        <v>0</v>
      </c>
      <c r="BH267" s="185">
        <f>IF(N267="sníž. přenesená",J267,0)</f>
        <v>0</v>
      </c>
      <c r="BI267" s="185">
        <f>IF(N267="nulová",J267,0)</f>
        <v>0</v>
      </c>
      <c r="BJ267" s="23" t="s">
        <v>24</v>
      </c>
      <c r="BK267" s="185">
        <f>ROUND(I267*H267,2)</f>
        <v>0</v>
      </c>
      <c r="BL267" s="23" t="s">
        <v>140</v>
      </c>
      <c r="BM267" s="23" t="s">
        <v>414</v>
      </c>
    </row>
    <row r="268" spans="2:47" s="1" customFormat="1" ht="27">
      <c r="B268" s="40"/>
      <c r="D268" s="187" t="s">
        <v>149</v>
      </c>
      <c r="F268" s="205" t="s">
        <v>415</v>
      </c>
      <c r="I268" s="206"/>
      <c r="L268" s="40"/>
      <c r="M268" s="207"/>
      <c r="N268" s="41"/>
      <c r="O268" s="41"/>
      <c r="P268" s="41"/>
      <c r="Q268" s="41"/>
      <c r="R268" s="41"/>
      <c r="S268" s="41"/>
      <c r="T268" s="69"/>
      <c r="AT268" s="23" t="s">
        <v>149</v>
      </c>
      <c r="AU268" s="23" t="s">
        <v>85</v>
      </c>
    </row>
    <row r="269" spans="2:47" s="1" customFormat="1" ht="27">
      <c r="B269" s="40"/>
      <c r="D269" s="196" t="s">
        <v>151</v>
      </c>
      <c r="F269" s="220" t="s">
        <v>416</v>
      </c>
      <c r="I269" s="206"/>
      <c r="L269" s="40"/>
      <c r="M269" s="207"/>
      <c r="N269" s="41"/>
      <c r="O269" s="41"/>
      <c r="P269" s="41"/>
      <c r="Q269" s="41"/>
      <c r="R269" s="41"/>
      <c r="S269" s="41"/>
      <c r="T269" s="69"/>
      <c r="AT269" s="23" t="s">
        <v>151</v>
      </c>
      <c r="AU269" s="23" t="s">
        <v>85</v>
      </c>
    </row>
    <row r="270" spans="2:65" s="1" customFormat="1" ht="22.5" customHeight="1">
      <c r="B270" s="173"/>
      <c r="C270" s="174" t="s">
        <v>417</v>
      </c>
      <c r="D270" s="174" t="s">
        <v>136</v>
      </c>
      <c r="E270" s="175" t="s">
        <v>418</v>
      </c>
      <c r="F270" s="176" t="s">
        <v>419</v>
      </c>
      <c r="G270" s="177" t="s">
        <v>156</v>
      </c>
      <c r="H270" s="178">
        <v>3</v>
      </c>
      <c r="I270" s="179"/>
      <c r="J270" s="180">
        <f>ROUND(I270*H270,2)</f>
        <v>0</v>
      </c>
      <c r="K270" s="176" t="s">
        <v>5</v>
      </c>
      <c r="L270" s="40"/>
      <c r="M270" s="181" t="s">
        <v>5</v>
      </c>
      <c r="N270" s="182" t="s">
        <v>47</v>
      </c>
      <c r="O270" s="41"/>
      <c r="P270" s="183">
        <f>O270*H270</f>
        <v>0</v>
      </c>
      <c r="Q270" s="183">
        <v>0</v>
      </c>
      <c r="R270" s="183">
        <f>Q270*H270</f>
        <v>0</v>
      </c>
      <c r="S270" s="183">
        <v>0</v>
      </c>
      <c r="T270" s="184">
        <f>S270*H270</f>
        <v>0</v>
      </c>
      <c r="AR270" s="23" t="s">
        <v>140</v>
      </c>
      <c r="AT270" s="23" t="s">
        <v>136</v>
      </c>
      <c r="AU270" s="23" t="s">
        <v>85</v>
      </c>
      <c r="AY270" s="23" t="s">
        <v>134</v>
      </c>
      <c r="BE270" s="185">
        <f>IF(N270="základní",J270,0)</f>
        <v>0</v>
      </c>
      <c r="BF270" s="185">
        <f>IF(N270="snížená",J270,0)</f>
        <v>0</v>
      </c>
      <c r="BG270" s="185">
        <f>IF(N270="zákl. přenesená",J270,0)</f>
        <v>0</v>
      </c>
      <c r="BH270" s="185">
        <f>IF(N270="sníž. přenesená",J270,0)</f>
        <v>0</v>
      </c>
      <c r="BI270" s="185">
        <f>IF(N270="nulová",J270,0)</f>
        <v>0</v>
      </c>
      <c r="BJ270" s="23" t="s">
        <v>24</v>
      </c>
      <c r="BK270" s="185">
        <f>ROUND(I270*H270,2)</f>
        <v>0</v>
      </c>
      <c r="BL270" s="23" t="s">
        <v>140</v>
      </c>
      <c r="BM270" s="23" t="s">
        <v>420</v>
      </c>
    </row>
    <row r="271" spans="2:65" s="1" customFormat="1" ht="22.5" customHeight="1">
      <c r="B271" s="173"/>
      <c r="C271" s="174" t="s">
        <v>421</v>
      </c>
      <c r="D271" s="174" t="s">
        <v>136</v>
      </c>
      <c r="E271" s="175" t="s">
        <v>422</v>
      </c>
      <c r="F271" s="176" t="s">
        <v>423</v>
      </c>
      <c r="G271" s="177" t="s">
        <v>209</v>
      </c>
      <c r="H271" s="178">
        <v>1.2</v>
      </c>
      <c r="I271" s="179"/>
      <c r="J271" s="180">
        <f>ROUND(I271*H271,2)</f>
        <v>0</v>
      </c>
      <c r="K271" s="176" t="s">
        <v>147</v>
      </c>
      <c r="L271" s="40"/>
      <c r="M271" s="181" t="s">
        <v>5</v>
      </c>
      <c r="N271" s="182" t="s">
        <v>47</v>
      </c>
      <c r="O271" s="41"/>
      <c r="P271" s="183">
        <f>O271*H271</f>
        <v>0</v>
      </c>
      <c r="Q271" s="183">
        <v>0</v>
      </c>
      <c r="R271" s="183">
        <f>Q271*H271</f>
        <v>0</v>
      </c>
      <c r="S271" s="183">
        <v>0</v>
      </c>
      <c r="T271" s="184">
        <f>S271*H271</f>
        <v>0</v>
      </c>
      <c r="AR271" s="23" t="s">
        <v>140</v>
      </c>
      <c r="AT271" s="23" t="s">
        <v>136</v>
      </c>
      <c r="AU271" s="23" t="s">
        <v>85</v>
      </c>
      <c r="AY271" s="23" t="s">
        <v>134</v>
      </c>
      <c r="BE271" s="185">
        <f>IF(N271="základní",J271,0)</f>
        <v>0</v>
      </c>
      <c r="BF271" s="185">
        <f>IF(N271="snížená",J271,0)</f>
        <v>0</v>
      </c>
      <c r="BG271" s="185">
        <f>IF(N271="zákl. přenesená",J271,0)</f>
        <v>0</v>
      </c>
      <c r="BH271" s="185">
        <f>IF(N271="sníž. přenesená",J271,0)</f>
        <v>0</v>
      </c>
      <c r="BI271" s="185">
        <f>IF(N271="nulová",J271,0)</f>
        <v>0</v>
      </c>
      <c r="BJ271" s="23" t="s">
        <v>24</v>
      </c>
      <c r="BK271" s="185">
        <f>ROUND(I271*H271,2)</f>
        <v>0</v>
      </c>
      <c r="BL271" s="23" t="s">
        <v>140</v>
      </c>
      <c r="BM271" s="23" t="s">
        <v>424</v>
      </c>
    </row>
    <row r="272" spans="2:47" s="1" customFormat="1" ht="13.5">
      <c r="B272" s="40"/>
      <c r="D272" s="187" t="s">
        <v>149</v>
      </c>
      <c r="F272" s="205" t="s">
        <v>425</v>
      </c>
      <c r="I272" s="206"/>
      <c r="L272" s="40"/>
      <c r="M272" s="207"/>
      <c r="N272" s="41"/>
      <c r="O272" s="41"/>
      <c r="P272" s="41"/>
      <c r="Q272" s="41"/>
      <c r="R272" s="41"/>
      <c r="S272" s="41"/>
      <c r="T272" s="69"/>
      <c r="AT272" s="23" t="s">
        <v>149</v>
      </c>
      <c r="AU272" s="23" t="s">
        <v>85</v>
      </c>
    </row>
    <row r="273" spans="2:47" s="1" customFormat="1" ht="40.5">
      <c r="B273" s="40"/>
      <c r="D273" s="187" t="s">
        <v>151</v>
      </c>
      <c r="F273" s="208" t="s">
        <v>426</v>
      </c>
      <c r="I273" s="206"/>
      <c r="L273" s="40"/>
      <c r="M273" s="207"/>
      <c r="N273" s="41"/>
      <c r="O273" s="41"/>
      <c r="P273" s="41"/>
      <c r="Q273" s="41"/>
      <c r="R273" s="41"/>
      <c r="S273" s="41"/>
      <c r="T273" s="69"/>
      <c r="AT273" s="23" t="s">
        <v>151</v>
      </c>
      <c r="AU273" s="23" t="s">
        <v>85</v>
      </c>
    </row>
    <row r="274" spans="2:51" s="12" customFormat="1" ht="13.5">
      <c r="B274" s="195"/>
      <c r="D274" s="187" t="s">
        <v>142</v>
      </c>
      <c r="E274" s="204" t="s">
        <v>5</v>
      </c>
      <c r="F274" s="209" t="s">
        <v>427</v>
      </c>
      <c r="H274" s="210">
        <v>1.2</v>
      </c>
      <c r="I274" s="200"/>
      <c r="L274" s="195"/>
      <c r="M274" s="201"/>
      <c r="N274" s="202"/>
      <c r="O274" s="202"/>
      <c r="P274" s="202"/>
      <c r="Q274" s="202"/>
      <c r="R274" s="202"/>
      <c r="S274" s="202"/>
      <c r="T274" s="203"/>
      <c r="AT274" s="204" t="s">
        <v>142</v>
      </c>
      <c r="AU274" s="204" t="s">
        <v>85</v>
      </c>
      <c r="AV274" s="12" t="s">
        <v>85</v>
      </c>
      <c r="AW274" s="12" t="s">
        <v>39</v>
      </c>
      <c r="AX274" s="12" t="s">
        <v>24</v>
      </c>
      <c r="AY274" s="204" t="s">
        <v>134</v>
      </c>
    </row>
    <row r="275" spans="2:63" s="10" customFormat="1" ht="29.85" customHeight="1">
      <c r="B275" s="159"/>
      <c r="D275" s="170" t="s">
        <v>75</v>
      </c>
      <c r="E275" s="171" t="s">
        <v>193</v>
      </c>
      <c r="F275" s="171" t="s">
        <v>428</v>
      </c>
      <c r="I275" s="162"/>
      <c r="J275" s="172">
        <f>BK275</f>
        <v>0</v>
      </c>
      <c r="L275" s="159"/>
      <c r="M275" s="164"/>
      <c r="N275" s="165"/>
      <c r="O275" s="165"/>
      <c r="P275" s="166">
        <f>SUM(P276:P290)</f>
        <v>0</v>
      </c>
      <c r="Q275" s="165"/>
      <c r="R275" s="166">
        <f>SUM(R276:R290)</f>
        <v>6.6E-05</v>
      </c>
      <c r="S275" s="165"/>
      <c r="T275" s="167">
        <f>SUM(T276:T290)</f>
        <v>0.41588400000000003</v>
      </c>
      <c r="AR275" s="160" t="s">
        <v>24</v>
      </c>
      <c r="AT275" s="168" t="s">
        <v>75</v>
      </c>
      <c r="AU275" s="168" t="s">
        <v>24</v>
      </c>
      <c r="AY275" s="160" t="s">
        <v>134</v>
      </c>
      <c r="BK275" s="169">
        <f>SUM(BK276:BK290)</f>
        <v>0</v>
      </c>
    </row>
    <row r="276" spans="2:65" s="1" customFormat="1" ht="31.5" customHeight="1">
      <c r="B276" s="173"/>
      <c r="C276" s="174" t="s">
        <v>429</v>
      </c>
      <c r="D276" s="174" t="s">
        <v>136</v>
      </c>
      <c r="E276" s="175" t="s">
        <v>430</v>
      </c>
      <c r="F276" s="176" t="s">
        <v>431</v>
      </c>
      <c r="G276" s="177" t="s">
        <v>196</v>
      </c>
      <c r="H276" s="178">
        <v>1.1</v>
      </c>
      <c r="I276" s="179"/>
      <c r="J276" s="180">
        <f>ROUND(I276*H276,2)</f>
        <v>0</v>
      </c>
      <c r="K276" s="176" t="s">
        <v>5</v>
      </c>
      <c r="L276" s="40"/>
      <c r="M276" s="181" t="s">
        <v>5</v>
      </c>
      <c r="N276" s="182" t="s">
        <v>47</v>
      </c>
      <c r="O276" s="41"/>
      <c r="P276" s="183">
        <f>O276*H276</f>
        <v>0</v>
      </c>
      <c r="Q276" s="183">
        <v>3E-05</v>
      </c>
      <c r="R276" s="183">
        <f>Q276*H276</f>
        <v>3.3E-05</v>
      </c>
      <c r="S276" s="183">
        <v>0</v>
      </c>
      <c r="T276" s="184">
        <f>S276*H276</f>
        <v>0</v>
      </c>
      <c r="AR276" s="23" t="s">
        <v>140</v>
      </c>
      <c r="AT276" s="23" t="s">
        <v>136</v>
      </c>
      <c r="AU276" s="23" t="s">
        <v>85</v>
      </c>
      <c r="AY276" s="23" t="s">
        <v>134</v>
      </c>
      <c r="BE276" s="185">
        <f>IF(N276="základní",J276,0)</f>
        <v>0</v>
      </c>
      <c r="BF276" s="185">
        <f>IF(N276="snížená",J276,0)</f>
        <v>0</v>
      </c>
      <c r="BG276" s="185">
        <f>IF(N276="zákl. přenesená",J276,0)</f>
        <v>0</v>
      </c>
      <c r="BH276" s="185">
        <f>IF(N276="sníž. přenesená",J276,0)</f>
        <v>0</v>
      </c>
      <c r="BI276" s="185">
        <f>IF(N276="nulová",J276,0)</f>
        <v>0</v>
      </c>
      <c r="BJ276" s="23" t="s">
        <v>24</v>
      </c>
      <c r="BK276" s="185">
        <f>ROUND(I276*H276,2)</f>
        <v>0</v>
      </c>
      <c r="BL276" s="23" t="s">
        <v>140</v>
      </c>
      <c r="BM276" s="23" t="s">
        <v>432</v>
      </c>
    </row>
    <row r="277" spans="2:47" s="1" customFormat="1" ht="13.5">
      <c r="B277" s="40"/>
      <c r="D277" s="196" t="s">
        <v>149</v>
      </c>
      <c r="F277" s="231" t="s">
        <v>431</v>
      </c>
      <c r="I277" s="206"/>
      <c r="L277" s="40"/>
      <c r="M277" s="207"/>
      <c r="N277" s="41"/>
      <c r="O277" s="41"/>
      <c r="P277" s="41"/>
      <c r="Q277" s="41"/>
      <c r="R277" s="41"/>
      <c r="S277" s="41"/>
      <c r="T277" s="69"/>
      <c r="AT277" s="23" t="s">
        <v>149</v>
      </c>
      <c r="AU277" s="23" t="s">
        <v>85</v>
      </c>
    </row>
    <row r="278" spans="2:65" s="1" customFormat="1" ht="22.5" customHeight="1">
      <c r="B278" s="173"/>
      <c r="C278" s="174" t="s">
        <v>433</v>
      </c>
      <c r="D278" s="174" t="s">
        <v>136</v>
      </c>
      <c r="E278" s="175" t="s">
        <v>434</v>
      </c>
      <c r="F278" s="176" t="s">
        <v>435</v>
      </c>
      <c r="G278" s="177" t="s">
        <v>196</v>
      </c>
      <c r="H278" s="178">
        <v>1.1</v>
      </c>
      <c r="I278" s="179"/>
      <c r="J278" s="180">
        <f>ROUND(I278*H278,2)</f>
        <v>0</v>
      </c>
      <c r="K278" s="176" t="s">
        <v>5</v>
      </c>
      <c r="L278" s="40"/>
      <c r="M278" s="181" t="s">
        <v>5</v>
      </c>
      <c r="N278" s="182" t="s">
        <v>47</v>
      </c>
      <c r="O278" s="41"/>
      <c r="P278" s="183">
        <f>O278*H278</f>
        <v>0</v>
      </c>
      <c r="Q278" s="183">
        <v>3E-05</v>
      </c>
      <c r="R278" s="183">
        <f>Q278*H278</f>
        <v>3.3E-05</v>
      </c>
      <c r="S278" s="183">
        <v>0</v>
      </c>
      <c r="T278" s="184">
        <f>S278*H278</f>
        <v>0</v>
      </c>
      <c r="AR278" s="23" t="s">
        <v>140</v>
      </c>
      <c r="AT278" s="23" t="s">
        <v>136</v>
      </c>
      <c r="AU278" s="23" t="s">
        <v>85</v>
      </c>
      <c r="AY278" s="23" t="s">
        <v>134</v>
      </c>
      <c r="BE278" s="185">
        <f>IF(N278="základní",J278,0)</f>
        <v>0</v>
      </c>
      <c r="BF278" s="185">
        <f>IF(N278="snížená",J278,0)</f>
        <v>0</v>
      </c>
      <c r="BG278" s="185">
        <f>IF(N278="zákl. přenesená",J278,0)</f>
        <v>0</v>
      </c>
      <c r="BH278" s="185">
        <f>IF(N278="sníž. přenesená",J278,0)</f>
        <v>0</v>
      </c>
      <c r="BI278" s="185">
        <f>IF(N278="nulová",J278,0)</f>
        <v>0</v>
      </c>
      <c r="BJ278" s="23" t="s">
        <v>24</v>
      </c>
      <c r="BK278" s="185">
        <f>ROUND(I278*H278,2)</f>
        <v>0</v>
      </c>
      <c r="BL278" s="23" t="s">
        <v>140</v>
      </c>
      <c r="BM278" s="23" t="s">
        <v>436</v>
      </c>
    </row>
    <row r="279" spans="2:47" s="1" customFormat="1" ht="27">
      <c r="B279" s="40"/>
      <c r="D279" s="196" t="s">
        <v>149</v>
      </c>
      <c r="F279" s="231" t="s">
        <v>437</v>
      </c>
      <c r="I279" s="206"/>
      <c r="L279" s="40"/>
      <c r="M279" s="207"/>
      <c r="N279" s="41"/>
      <c r="O279" s="41"/>
      <c r="P279" s="41"/>
      <c r="Q279" s="41"/>
      <c r="R279" s="41"/>
      <c r="S279" s="41"/>
      <c r="T279" s="69"/>
      <c r="AT279" s="23" t="s">
        <v>149</v>
      </c>
      <c r="AU279" s="23" t="s">
        <v>85</v>
      </c>
    </row>
    <row r="280" spans="2:65" s="1" customFormat="1" ht="22.5" customHeight="1">
      <c r="B280" s="173"/>
      <c r="C280" s="174" t="s">
        <v>438</v>
      </c>
      <c r="D280" s="174" t="s">
        <v>136</v>
      </c>
      <c r="E280" s="175" t="s">
        <v>439</v>
      </c>
      <c r="F280" s="176" t="s">
        <v>440</v>
      </c>
      <c r="G280" s="177" t="s">
        <v>188</v>
      </c>
      <c r="H280" s="178">
        <v>1</v>
      </c>
      <c r="I280" s="179"/>
      <c r="J280" s="180">
        <f>ROUND(I280*H280,2)</f>
        <v>0</v>
      </c>
      <c r="K280" s="176" t="s">
        <v>5</v>
      </c>
      <c r="L280" s="40"/>
      <c r="M280" s="181" t="s">
        <v>5</v>
      </c>
      <c r="N280" s="182" t="s">
        <v>47</v>
      </c>
      <c r="O280" s="41"/>
      <c r="P280" s="183">
        <f>O280*H280</f>
        <v>0</v>
      </c>
      <c r="Q280" s="183">
        <v>0</v>
      </c>
      <c r="R280" s="183">
        <f>Q280*H280</f>
        <v>0</v>
      </c>
      <c r="S280" s="183">
        <v>0</v>
      </c>
      <c r="T280" s="184">
        <f>S280*H280</f>
        <v>0</v>
      </c>
      <c r="AR280" s="23" t="s">
        <v>140</v>
      </c>
      <c r="AT280" s="23" t="s">
        <v>136</v>
      </c>
      <c r="AU280" s="23" t="s">
        <v>85</v>
      </c>
      <c r="AY280" s="23" t="s">
        <v>134</v>
      </c>
      <c r="BE280" s="185">
        <f>IF(N280="základní",J280,0)</f>
        <v>0</v>
      </c>
      <c r="BF280" s="185">
        <f>IF(N280="snížená",J280,0)</f>
        <v>0</v>
      </c>
      <c r="BG280" s="185">
        <f>IF(N280="zákl. přenesená",J280,0)</f>
        <v>0</v>
      </c>
      <c r="BH280" s="185">
        <f>IF(N280="sníž. přenesená",J280,0)</f>
        <v>0</v>
      </c>
      <c r="BI280" s="185">
        <f>IF(N280="nulová",J280,0)</f>
        <v>0</v>
      </c>
      <c r="BJ280" s="23" t="s">
        <v>24</v>
      </c>
      <c r="BK280" s="185">
        <f>ROUND(I280*H280,2)</f>
        <v>0</v>
      </c>
      <c r="BL280" s="23" t="s">
        <v>140</v>
      </c>
      <c r="BM280" s="23" t="s">
        <v>441</v>
      </c>
    </row>
    <row r="281" spans="2:65" s="1" customFormat="1" ht="22.5" customHeight="1">
      <c r="B281" s="173"/>
      <c r="C281" s="174" t="s">
        <v>442</v>
      </c>
      <c r="D281" s="174" t="s">
        <v>136</v>
      </c>
      <c r="E281" s="175" t="s">
        <v>443</v>
      </c>
      <c r="F281" s="176" t="s">
        <v>444</v>
      </c>
      <c r="G281" s="177" t="s">
        <v>156</v>
      </c>
      <c r="H281" s="178">
        <v>3</v>
      </c>
      <c r="I281" s="179"/>
      <c r="J281" s="180">
        <f>ROUND(I281*H281,2)</f>
        <v>0</v>
      </c>
      <c r="K281" s="176" t="s">
        <v>147</v>
      </c>
      <c r="L281" s="40"/>
      <c r="M281" s="181" t="s">
        <v>5</v>
      </c>
      <c r="N281" s="182" t="s">
        <v>47</v>
      </c>
      <c r="O281" s="41"/>
      <c r="P281" s="183">
        <f>O281*H281</f>
        <v>0</v>
      </c>
      <c r="Q281" s="183">
        <v>0</v>
      </c>
      <c r="R281" s="183">
        <f>Q281*H281</f>
        <v>0</v>
      </c>
      <c r="S281" s="183">
        <v>0.0657</v>
      </c>
      <c r="T281" s="184">
        <f>S281*H281</f>
        <v>0.1971</v>
      </c>
      <c r="AR281" s="23" t="s">
        <v>140</v>
      </c>
      <c r="AT281" s="23" t="s">
        <v>136</v>
      </c>
      <c r="AU281" s="23" t="s">
        <v>85</v>
      </c>
      <c r="AY281" s="23" t="s">
        <v>134</v>
      </c>
      <c r="BE281" s="185">
        <f>IF(N281="základní",J281,0)</f>
        <v>0</v>
      </c>
      <c r="BF281" s="185">
        <f>IF(N281="snížená",J281,0)</f>
        <v>0</v>
      </c>
      <c r="BG281" s="185">
        <f>IF(N281="zákl. přenesená",J281,0)</f>
        <v>0</v>
      </c>
      <c r="BH281" s="185">
        <f>IF(N281="sníž. přenesená",J281,0)</f>
        <v>0</v>
      </c>
      <c r="BI281" s="185">
        <f>IF(N281="nulová",J281,0)</f>
        <v>0</v>
      </c>
      <c r="BJ281" s="23" t="s">
        <v>24</v>
      </c>
      <c r="BK281" s="185">
        <f>ROUND(I281*H281,2)</f>
        <v>0</v>
      </c>
      <c r="BL281" s="23" t="s">
        <v>140</v>
      </c>
      <c r="BM281" s="23" t="s">
        <v>445</v>
      </c>
    </row>
    <row r="282" spans="2:47" s="1" customFormat="1" ht="27">
      <c r="B282" s="40"/>
      <c r="D282" s="187" t="s">
        <v>149</v>
      </c>
      <c r="F282" s="205" t="s">
        <v>446</v>
      </c>
      <c r="I282" s="206"/>
      <c r="L282" s="40"/>
      <c r="M282" s="207"/>
      <c r="N282" s="41"/>
      <c r="O282" s="41"/>
      <c r="P282" s="41"/>
      <c r="Q282" s="41"/>
      <c r="R282" s="41"/>
      <c r="S282" s="41"/>
      <c r="T282" s="69"/>
      <c r="AT282" s="23" t="s">
        <v>149</v>
      </c>
      <c r="AU282" s="23" t="s">
        <v>85</v>
      </c>
    </row>
    <row r="283" spans="2:51" s="12" customFormat="1" ht="13.5">
      <c r="B283" s="195"/>
      <c r="D283" s="196" t="s">
        <v>142</v>
      </c>
      <c r="E283" s="197" t="s">
        <v>5</v>
      </c>
      <c r="F283" s="198" t="s">
        <v>447</v>
      </c>
      <c r="H283" s="199">
        <v>3</v>
      </c>
      <c r="I283" s="200"/>
      <c r="L283" s="195"/>
      <c r="M283" s="201"/>
      <c r="N283" s="202"/>
      <c r="O283" s="202"/>
      <c r="P283" s="202"/>
      <c r="Q283" s="202"/>
      <c r="R283" s="202"/>
      <c r="S283" s="202"/>
      <c r="T283" s="203"/>
      <c r="AT283" s="204" t="s">
        <v>142</v>
      </c>
      <c r="AU283" s="204" t="s">
        <v>85</v>
      </c>
      <c r="AV283" s="12" t="s">
        <v>85</v>
      </c>
      <c r="AW283" s="12" t="s">
        <v>39</v>
      </c>
      <c r="AX283" s="12" t="s">
        <v>24</v>
      </c>
      <c r="AY283" s="204" t="s">
        <v>134</v>
      </c>
    </row>
    <row r="284" spans="2:65" s="1" customFormat="1" ht="22.5" customHeight="1">
      <c r="B284" s="173"/>
      <c r="C284" s="174" t="s">
        <v>448</v>
      </c>
      <c r="D284" s="174" t="s">
        <v>136</v>
      </c>
      <c r="E284" s="175" t="s">
        <v>449</v>
      </c>
      <c r="F284" s="176" t="s">
        <v>450</v>
      </c>
      <c r="G284" s="177" t="s">
        <v>196</v>
      </c>
      <c r="H284" s="178">
        <v>10.8</v>
      </c>
      <c r="I284" s="179"/>
      <c r="J284" s="180">
        <f>ROUND(I284*H284,2)</f>
        <v>0</v>
      </c>
      <c r="K284" s="176" t="s">
        <v>147</v>
      </c>
      <c r="L284" s="40"/>
      <c r="M284" s="181" t="s">
        <v>5</v>
      </c>
      <c r="N284" s="182" t="s">
        <v>47</v>
      </c>
      <c r="O284" s="41"/>
      <c r="P284" s="183">
        <f>O284*H284</f>
        <v>0</v>
      </c>
      <c r="Q284" s="183">
        <v>0</v>
      </c>
      <c r="R284" s="183">
        <f>Q284*H284</f>
        <v>0</v>
      </c>
      <c r="S284" s="183">
        <v>0.00248</v>
      </c>
      <c r="T284" s="184">
        <f>S284*H284</f>
        <v>0.026784000000000002</v>
      </c>
      <c r="AR284" s="23" t="s">
        <v>140</v>
      </c>
      <c r="AT284" s="23" t="s">
        <v>136</v>
      </c>
      <c r="AU284" s="23" t="s">
        <v>85</v>
      </c>
      <c r="AY284" s="23" t="s">
        <v>134</v>
      </c>
      <c r="BE284" s="185">
        <f>IF(N284="základní",J284,0)</f>
        <v>0</v>
      </c>
      <c r="BF284" s="185">
        <f>IF(N284="snížená",J284,0)</f>
        <v>0</v>
      </c>
      <c r="BG284" s="185">
        <f>IF(N284="zákl. přenesená",J284,0)</f>
        <v>0</v>
      </c>
      <c r="BH284" s="185">
        <f>IF(N284="sníž. přenesená",J284,0)</f>
        <v>0</v>
      </c>
      <c r="BI284" s="185">
        <f>IF(N284="nulová",J284,0)</f>
        <v>0</v>
      </c>
      <c r="BJ284" s="23" t="s">
        <v>24</v>
      </c>
      <c r="BK284" s="185">
        <f>ROUND(I284*H284,2)</f>
        <v>0</v>
      </c>
      <c r="BL284" s="23" t="s">
        <v>140</v>
      </c>
      <c r="BM284" s="23" t="s">
        <v>451</v>
      </c>
    </row>
    <row r="285" spans="2:47" s="1" customFormat="1" ht="13.5">
      <c r="B285" s="40"/>
      <c r="D285" s="187" t="s">
        <v>149</v>
      </c>
      <c r="F285" s="205" t="s">
        <v>452</v>
      </c>
      <c r="I285" s="206"/>
      <c r="L285" s="40"/>
      <c r="M285" s="207"/>
      <c r="N285" s="41"/>
      <c r="O285" s="41"/>
      <c r="P285" s="41"/>
      <c r="Q285" s="41"/>
      <c r="R285" s="41"/>
      <c r="S285" s="41"/>
      <c r="T285" s="69"/>
      <c r="AT285" s="23" t="s">
        <v>149</v>
      </c>
      <c r="AU285" s="23" t="s">
        <v>85</v>
      </c>
    </row>
    <row r="286" spans="2:47" s="1" customFormat="1" ht="27">
      <c r="B286" s="40"/>
      <c r="D286" s="187" t="s">
        <v>151</v>
      </c>
      <c r="F286" s="208" t="s">
        <v>453</v>
      </c>
      <c r="I286" s="206"/>
      <c r="L286" s="40"/>
      <c r="M286" s="207"/>
      <c r="N286" s="41"/>
      <c r="O286" s="41"/>
      <c r="P286" s="41"/>
      <c r="Q286" s="41"/>
      <c r="R286" s="41"/>
      <c r="S286" s="41"/>
      <c r="T286" s="69"/>
      <c r="AT286" s="23" t="s">
        <v>151</v>
      </c>
      <c r="AU286" s="23" t="s">
        <v>85</v>
      </c>
    </row>
    <row r="287" spans="2:51" s="12" customFormat="1" ht="13.5">
      <c r="B287" s="195"/>
      <c r="D287" s="196" t="s">
        <v>142</v>
      </c>
      <c r="E287" s="197" t="s">
        <v>5</v>
      </c>
      <c r="F287" s="198" t="s">
        <v>454</v>
      </c>
      <c r="H287" s="199">
        <v>10.8</v>
      </c>
      <c r="I287" s="200"/>
      <c r="L287" s="195"/>
      <c r="M287" s="201"/>
      <c r="N287" s="202"/>
      <c r="O287" s="202"/>
      <c r="P287" s="202"/>
      <c r="Q287" s="202"/>
      <c r="R287" s="202"/>
      <c r="S287" s="202"/>
      <c r="T287" s="203"/>
      <c r="AT287" s="204" t="s">
        <v>142</v>
      </c>
      <c r="AU287" s="204" t="s">
        <v>85</v>
      </c>
      <c r="AV287" s="12" t="s">
        <v>85</v>
      </c>
      <c r="AW287" s="12" t="s">
        <v>39</v>
      </c>
      <c r="AX287" s="12" t="s">
        <v>24</v>
      </c>
      <c r="AY287" s="204" t="s">
        <v>134</v>
      </c>
    </row>
    <row r="288" spans="2:65" s="1" customFormat="1" ht="22.5" customHeight="1">
      <c r="B288" s="173"/>
      <c r="C288" s="174" t="s">
        <v>455</v>
      </c>
      <c r="D288" s="174" t="s">
        <v>136</v>
      </c>
      <c r="E288" s="175" t="s">
        <v>456</v>
      </c>
      <c r="F288" s="176" t="s">
        <v>457</v>
      </c>
      <c r="G288" s="177" t="s">
        <v>156</v>
      </c>
      <c r="H288" s="178">
        <v>1</v>
      </c>
      <c r="I288" s="179"/>
      <c r="J288" s="180">
        <f>ROUND(I288*H288,2)</f>
        <v>0</v>
      </c>
      <c r="K288" s="176" t="s">
        <v>147</v>
      </c>
      <c r="L288" s="40"/>
      <c r="M288" s="181" t="s">
        <v>5</v>
      </c>
      <c r="N288" s="182" t="s">
        <v>47</v>
      </c>
      <c r="O288" s="41"/>
      <c r="P288" s="183">
        <f>O288*H288</f>
        <v>0</v>
      </c>
      <c r="Q288" s="183">
        <v>0</v>
      </c>
      <c r="R288" s="183">
        <f>Q288*H288</f>
        <v>0</v>
      </c>
      <c r="S288" s="183">
        <v>0.192</v>
      </c>
      <c r="T288" s="184">
        <f>S288*H288</f>
        <v>0.192</v>
      </c>
      <c r="AR288" s="23" t="s">
        <v>140</v>
      </c>
      <c r="AT288" s="23" t="s">
        <v>136</v>
      </c>
      <c r="AU288" s="23" t="s">
        <v>85</v>
      </c>
      <c r="AY288" s="23" t="s">
        <v>134</v>
      </c>
      <c r="BE288" s="185">
        <f>IF(N288="základní",J288,0)</f>
        <v>0</v>
      </c>
      <c r="BF288" s="185">
        <f>IF(N288="snížená",J288,0)</f>
        <v>0</v>
      </c>
      <c r="BG288" s="185">
        <f>IF(N288="zákl. přenesená",J288,0)</f>
        <v>0</v>
      </c>
      <c r="BH288" s="185">
        <f>IF(N288="sníž. přenesená",J288,0)</f>
        <v>0</v>
      </c>
      <c r="BI288" s="185">
        <f>IF(N288="nulová",J288,0)</f>
        <v>0</v>
      </c>
      <c r="BJ288" s="23" t="s">
        <v>24</v>
      </c>
      <c r="BK288" s="185">
        <f>ROUND(I288*H288,2)</f>
        <v>0</v>
      </c>
      <c r="BL288" s="23" t="s">
        <v>140</v>
      </c>
      <c r="BM288" s="23" t="s">
        <v>458</v>
      </c>
    </row>
    <row r="289" spans="2:47" s="1" customFormat="1" ht="13.5">
      <c r="B289" s="40"/>
      <c r="D289" s="187" t="s">
        <v>149</v>
      </c>
      <c r="F289" s="205" t="s">
        <v>459</v>
      </c>
      <c r="I289" s="206"/>
      <c r="L289" s="40"/>
      <c r="M289" s="207"/>
      <c r="N289" s="41"/>
      <c r="O289" s="41"/>
      <c r="P289" s="41"/>
      <c r="Q289" s="41"/>
      <c r="R289" s="41"/>
      <c r="S289" s="41"/>
      <c r="T289" s="69"/>
      <c r="AT289" s="23" t="s">
        <v>149</v>
      </c>
      <c r="AU289" s="23" t="s">
        <v>85</v>
      </c>
    </row>
    <row r="290" spans="2:51" s="12" customFormat="1" ht="13.5">
      <c r="B290" s="195"/>
      <c r="D290" s="187" t="s">
        <v>142</v>
      </c>
      <c r="E290" s="204" t="s">
        <v>5</v>
      </c>
      <c r="F290" s="209" t="s">
        <v>460</v>
      </c>
      <c r="H290" s="210">
        <v>1</v>
      </c>
      <c r="I290" s="200"/>
      <c r="L290" s="195"/>
      <c r="M290" s="201"/>
      <c r="N290" s="202"/>
      <c r="O290" s="202"/>
      <c r="P290" s="202"/>
      <c r="Q290" s="202"/>
      <c r="R290" s="202"/>
      <c r="S290" s="202"/>
      <c r="T290" s="203"/>
      <c r="AT290" s="204" t="s">
        <v>142</v>
      </c>
      <c r="AU290" s="204" t="s">
        <v>85</v>
      </c>
      <c r="AV290" s="12" t="s">
        <v>85</v>
      </c>
      <c r="AW290" s="12" t="s">
        <v>39</v>
      </c>
      <c r="AX290" s="12" t="s">
        <v>24</v>
      </c>
      <c r="AY290" s="204" t="s">
        <v>134</v>
      </c>
    </row>
    <row r="291" spans="2:63" s="10" customFormat="1" ht="29.85" customHeight="1">
      <c r="B291" s="159"/>
      <c r="D291" s="170" t="s">
        <v>75</v>
      </c>
      <c r="E291" s="171" t="s">
        <v>461</v>
      </c>
      <c r="F291" s="171" t="s">
        <v>462</v>
      </c>
      <c r="I291" s="162"/>
      <c r="J291" s="172">
        <f>BK291</f>
        <v>0</v>
      </c>
      <c r="L291" s="159"/>
      <c r="M291" s="164"/>
      <c r="N291" s="165"/>
      <c r="O291" s="165"/>
      <c r="P291" s="166">
        <f>SUM(P292:P296)</f>
        <v>0</v>
      </c>
      <c r="Q291" s="165"/>
      <c r="R291" s="166">
        <f>SUM(R292:R296)</f>
        <v>0</v>
      </c>
      <c r="S291" s="165"/>
      <c r="T291" s="167">
        <f>SUM(T292:T296)</f>
        <v>0</v>
      </c>
      <c r="AR291" s="160" t="s">
        <v>24</v>
      </c>
      <c r="AT291" s="168" t="s">
        <v>75</v>
      </c>
      <c r="AU291" s="168" t="s">
        <v>24</v>
      </c>
      <c r="AY291" s="160" t="s">
        <v>134</v>
      </c>
      <c r="BK291" s="169">
        <f>SUM(BK292:BK296)</f>
        <v>0</v>
      </c>
    </row>
    <row r="292" spans="2:65" s="1" customFormat="1" ht="31.5" customHeight="1">
      <c r="B292" s="173"/>
      <c r="C292" s="174" t="s">
        <v>463</v>
      </c>
      <c r="D292" s="174" t="s">
        <v>136</v>
      </c>
      <c r="E292" s="175" t="s">
        <v>464</v>
      </c>
      <c r="F292" s="176" t="s">
        <v>465</v>
      </c>
      <c r="G292" s="177" t="s">
        <v>466</v>
      </c>
      <c r="H292" s="178">
        <v>241.39</v>
      </c>
      <c r="I292" s="179"/>
      <c r="J292" s="180">
        <f>ROUND(I292*H292,2)</f>
        <v>0</v>
      </c>
      <c r="K292" s="176" t="s">
        <v>5</v>
      </c>
      <c r="L292" s="40"/>
      <c r="M292" s="181" t="s">
        <v>5</v>
      </c>
      <c r="N292" s="182" t="s">
        <v>47</v>
      </c>
      <c r="O292" s="41"/>
      <c r="P292" s="183">
        <f>O292*H292</f>
        <v>0</v>
      </c>
      <c r="Q292" s="183">
        <v>0</v>
      </c>
      <c r="R292" s="183">
        <f>Q292*H292</f>
        <v>0</v>
      </c>
      <c r="S292" s="183">
        <v>0</v>
      </c>
      <c r="T292" s="184">
        <f>S292*H292</f>
        <v>0</v>
      </c>
      <c r="AR292" s="23" t="s">
        <v>140</v>
      </c>
      <c r="AT292" s="23" t="s">
        <v>136</v>
      </c>
      <c r="AU292" s="23" t="s">
        <v>85</v>
      </c>
      <c r="AY292" s="23" t="s">
        <v>134</v>
      </c>
      <c r="BE292" s="185">
        <f>IF(N292="základní",J292,0)</f>
        <v>0</v>
      </c>
      <c r="BF292" s="185">
        <f>IF(N292="snížená",J292,0)</f>
        <v>0</v>
      </c>
      <c r="BG292" s="185">
        <f>IF(N292="zákl. přenesená",J292,0)</f>
        <v>0</v>
      </c>
      <c r="BH292" s="185">
        <f>IF(N292="sníž. přenesená",J292,0)</f>
        <v>0</v>
      </c>
      <c r="BI292" s="185">
        <f>IF(N292="nulová",J292,0)</f>
        <v>0</v>
      </c>
      <c r="BJ292" s="23" t="s">
        <v>24</v>
      </c>
      <c r="BK292" s="185">
        <f>ROUND(I292*H292,2)</f>
        <v>0</v>
      </c>
      <c r="BL292" s="23" t="s">
        <v>140</v>
      </c>
      <c r="BM292" s="23" t="s">
        <v>467</v>
      </c>
    </row>
    <row r="293" spans="2:51" s="11" customFormat="1" ht="13.5">
      <c r="B293" s="186"/>
      <c r="D293" s="187" t="s">
        <v>142</v>
      </c>
      <c r="E293" s="188" t="s">
        <v>5</v>
      </c>
      <c r="F293" s="189" t="s">
        <v>468</v>
      </c>
      <c r="H293" s="190" t="s">
        <v>5</v>
      </c>
      <c r="I293" s="191"/>
      <c r="L293" s="186"/>
      <c r="M293" s="192"/>
      <c r="N293" s="193"/>
      <c r="O293" s="193"/>
      <c r="P293" s="193"/>
      <c r="Q293" s="193"/>
      <c r="R293" s="193"/>
      <c r="S293" s="193"/>
      <c r="T293" s="194"/>
      <c r="AT293" s="190" t="s">
        <v>142</v>
      </c>
      <c r="AU293" s="190" t="s">
        <v>85</v>
      </c>
      <c r="AV293" s="11" t="s">
        <v>24</v>
      </c>
      <c r="AW293" s="11" t="s">
        <v>39</v>
      </c>
      <c r="AX293" s="11" t="s">
        <v>76</v>
      </c>
      <c r="AY293" s="190" t="s">
        <v>134</v>
      </c>
    </row>
    <row r="294" spans="2:51" s="12" customFormat="1" ht="13.5">
      <c r="B294" s="195"/>
      <c r="D294" s="187" t="s">
        <v>142</v>
      </c>
      <c r="E294" s="204" t="s">
        <v>5</v>
      </c>
      <c r="F294" s="209" t="s">
        <v>469</v>
      </c>
      <c r="H294" s="210">
        <v>241.21</v>
      </c>
      <c r="I294" s="200"/>
      <c r="L294" s="195"/>
      <c r="M294" s="201"/>
      <c r="N294" s="202"/>
      <c r="O294" s="202"/>
      <c r="P294" s="202"/>
      <c r="Q294" s="202"/>
      <c r="R294" s="202"/>
      <c r="S294" s="202"/>
      <c r="T294" s="203"/>
      <c r="AT294" s="204" t="s">
        <v>142</v>
      </c>
      <c r="AU294" s="204" t="s">
        <v>85</v>
      </c>
      <c r="AV294" s="12" t="s">
        <v>85</v>
      </c>
      <c r="AW294" s="12" t="s">
        <v>39</v>
      </c>
      <c r="AX294" s="12" t="s">
        <v>76</v>
      </c>
      <c r="AY294" s="204" t="s">
        <v>134</v>
      </c>
    </row>
    <row r="295" spans="2:51" s="12" customFormat="1" ht="13.5">
      <c r="B295" s="195"/>
      <c r="D295" s="187" t="s">
        <v>142</v>
      </c>
      <c r="E295" s="204" t="s">
        <v>5</v>
      </c>
      <c r="F295" s="209" t="s">
        <v>470</v>
      </c>
      <c r="H295" s="210">
        <v>0.18</v>
      </c>
      <c r="I295" s="200"/>
      <c r="L295" s="195"/>
      <c r="M295" s="201"/>
      <c r="N295" s="202"/>
      <c r="O295" s="202"/>
      <c r="P295" s="202"/>
      <c r="Q295" s="202"/>
      <c r="R295" s="202"/>
      <c r="S295" s="202"/>
      <c r="T295" s="203"/>
      <c r="AT295" s="204" t="s">
        <v>142</v>
      </c>
      <c r="AU295" s="204" t="s">
        <v>85</v>
      </c>
      <c r="AV295" s="12" t="s">
        <v>85</v>
      </c>
      <c r="AW295" s="12" t="s">
        <v>39</v>
      </c>
      <c r="AX295" s="12" t="s">
        <v>76</v>
      </c>
      <c r="AY295" s="204" t="s">
        <v>134</v>
      </c>
    </row>
    <row r="296" spans="2:51" s="13" customFormat="1" ht="13.5">
      <c r="B296" s="211"/>
      <c r="D296" s="187" t="s">
        <v>142</v>
      </c>
      <c r="E296" s="232" t="s">
        <v>5</v>
      </c>
      <c r="F296" s="233" t="s">
        <v>240</v>
      </c>
      <c r="H296" s="234">
        <v>241.39</v>
      </c>
      <c r="I296" s="215"/>
      <c r="L296" s="211"/>
      <c r="M296" s="216"/>
      <c r="N296" s="217"/>
      <c r="O296" s="217"/>
      <c r="P296" s="217"/>
      <c r="Q296" s="217"/>
      <c r="R296" s="217"/>
      <c r="S296" s="217"/>
      <c r="T296" s="218"/>
      <c r="AT296" s="219" t="s">
        <v>142</v>
      </c>
      <c r="AU296" s="219" t="s">
        <v>85</v>
      </c>
      <c r="AV296" s="13" t="s">
        <v>140</v>
      </c>
      <c r="AW296" s="13" t="s">
        <v>39</v>
      </c>
      <c r="AX296" s="13" t="s">
        <v>24</v>
      </c>
      <c r="AY296" s="219" t="s">
        <v>134</v>
      </c>
    </row>
    <row r="297" spans="2:63" s="10" customFormat="1" ht="29.85" customHeight="1">
      <c r="B297" s="159"/>
      <c r="D297" s="170" t="s">
        <v>75</v>
      </c>
      <c r="E297" s="171" t="s">
        <v>471</v>
      </c>
      <c r="F297" s="171" t="s">
        <v>472</v>
      </c>
      <c r="I297" s="162"/>
      <c r="J297" s="172">
        <f>BK297</f>
        <v>0</v>
      </c>
      <c r="L297" s="159"/>
      <c r="M297" s="164"/>
      <c r="N297" s="165"/>
      <c r="O297" s="165"/>
      <c r="P297" s="166">
        <f>SUM(P298:P300)</f>
        <v>0</v>
      </c>
      <c r="Q297" s="165"/>
      <c r="R297" s="166">
        <f>SUM(R298:R300)</f>
        <v>0</v>
      </c>
      <c r="S297" s="165"/>
      <c r="T297" s="167">
        <f>SUM(T298:T300)</f>
        <v>0</v>
      </c>
      <c r="AR297" s="160" t="s">
        <v>24</v>
      </c>
      <c r="AT297" s="168" t="s">
        <v>75</v>
      </c>
      <c r="AU297" s="168" t="s">
        <v>24</v>
      </c>
      <c r="AY297" s="160" t="s">
        <v>134</v>
      </c>
      <c r="BK297" s="169">
        <f>SUM(BK298:BK300)</f>
        <v>0</v>
      </c>
    </row>
    <row r="298" spans="2:65" s="1" customFormat="1" ht="22.5" customHeight="1">
      <c r="B298" s="173"/>
      <c r="C298" s="174" t="s">
        <v>473</v>
      </c>
      <c r="D298" s="174" t="s">
        <v>136</v>
      </c>
      <c r="E298" s="175" t="s">
        <v>474</v>
      </c>
      <c r="F298" s="176" t="s">
        <v>475</v>
      </c>
      <c r="G298" s="177" t="s">
        <v>466</v>
      </c>
      <c r="H298" s="178">
        <v>1472.929</v>
      </c>
      <c r="I298" s="179"/>
      <c r="J298" s="180">
        <f>ROUND(I298*H298,2)</f>
        <v>0</v>
      </c>
      <c r="K298" s="176" t="s">
        <v>147</v>
      </c>
      <c r="L298" s="40"/>
      <c r="M298" s="181" t="s">
        <v>5</v>
      </c>
      <c r="N298" s="182" t="s">
        <v>47</v>
      </c>
      <c r="O298" s="41"/>
      <c r="P298" s="183">
        <f>O298*H298</f>
        <v>0</v>
      </c>
      <c r="Q298" s="183">
        <v>0</v>
      </c>
      <c r="R298" s="183">
        <f>Q298*H298</f>
        <v>0</v>
      </c>
      <c r="S298" s="183">
        <v>0</v>
      </c>
      <c r="T298" s="184">
        <f>S298*H298</f>
        <v>0</v>
      </c>
      <c r="AR298" s="23" t="s">
        <v>140</v>
      </c>
      <c r="AT298" s="23" t="s">
        <v>136</v>
      </c>
      <c r="AU298" s="23" t="s">
        <v>85</v>
      </c>
      <c r="AY298" s="23" t="s">
        <v>134</v>
      </c>
      <c r="BE298" s="185">
        <f>IF(N298="základní",J298,0)</f>
        <v>0</v>
      </c>
      <c r="BF298" s="185">
        <f>IF(N298="snížená",J298,0)</f>
        <v>0</v>
      </c>
      <c r="BG298" s="185">
        <f>IF(N298="zákl. přenesená",J298,0)</f>
        <v>0</v>
      </c>
      <c r="BH298" s="185">
        <f>IF(N298="sníž. přenesená",J298,0)</f>
        <v>0</v>
      </c>
      <c r="BI298" s="185">
        <f>IF(N298="nulová",J298,0)</f>
        <v>0</v>
      </c>
      <c r="BJ298" s="23" t="s">
        <v>24</v>
      </c>
      <c r="BK298" s="185">
        <f>ROUND(I298*H298,2)</f>
        <v>0</v>
      </c>
      <c r="BL298" s="23" t="s">
        <v>140</v>
      </c>
      <c r="BM298" s="23" t="s">
        <v>476</v>
      </c>
    </row>
    <row r="299" spans="2:47" s="1" customFormat="1" ht="13.5">
      <c r="B299" s="40"/>
      <c r="D299" s="187" t="s">
        <v>149</v>
      </c>
      <c r="F299" s="205" t="s">
        <v>477</v>
      </c>
      <c r="I299" s="206"/>
      <c r="L299" s="40"/>
      <c r="M299" s="207"/>
      <c r="N299" s="41"/>
      <c r="O299" s="41"/>
      <c r="P299" s="41"/>
      <c r="Q299" s="41"/>
      <c r="R299" s="41"/>
      <c r="S299" s="41"/>
      <c r="T299" s="69"/>
      <c r="AT299" s="23" t="s">
        <v>149</v>
      </c>
      <c r="AU299" s="23" t="s">
        <v>85</v>
      </c>
    </row>
    <row r="300" spans="2:47" s="1" customFormat="1" ht="27">
      <c r="B300" s="40"/>
      <c r="D300" s="187" t="s">
        <v>151</v>
      </c>
      <c r="F300" s="208" t="s">
        <v>478</v>
      </c>
      <c r="I300" s="206"/>
      <c r="L300" s="40"/>
      <c r="M300" s="207"/>
      <c r="N300" s="41"/>
      <c r="O300" s="41"/>
      <c r="P300" s="41"/>
      <c r="Q300" s="41"/>
      <c r="R300" s="41"/>
      <c r="S300" s="41"/>
      <c r="T300" s="69"/>
      <c r="AT300" s="23" t="s">
        <v>151</v>
      </c>
      <c r="AU300" s="23" t="s">
        <v>85</v>
      </c>
    </row>
    <row r="301" spans="2:12" s="1" customFormat="1" ht="6.95" customHeight="1">
      <c r="B301" s="55"/>
      <c r="C301" s="56"/>
      <c r="D301" s="56"/>
      <c r="E301" s="56"/>
      <c r="F301" s="56"/>
      <c r="G301" s="56"/>
      <c r="H301" s="56"/>
      <c r="I301" s="126"/>
      <c r="J301" s="56"/>
      <c r="K301" s="56"/>
      <c r="L301" s="40"/>
    </row>
  </sheetData>
  <autoFilter ref="C84:K300"/>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905511811023623" right="0.5905511811023623" top="0.5905511811023623" bottom="0.5905511811023623" header="0" footer="0.2755905511811024"/>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8"/>
  <sheetViews>
    <sheetView showGridLines="0" workbookViewId="0" topLeftCell="A1">
      <pane ySplit="1" topLeftCell="A296" activePane="bottomLeft" state="frozen"/>
      <selection pane="bottomLeft" activeCell="F297" sqref="F297"/>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95</v>
      </c>
      <c r="G1" s="374" t="s">
        <v>96</v>
      </c>
      <c r="H1" s="374"/>
      <c r="I1" s="102"/>
      <c r="J1" s="101" t="s">
        <v>97</v>
      </c>
      <c r="K1" s="100" t="s">
        <v>98</v>
      </c>
      <c r="L1" s="101" t="s">
        <v>99</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6" t="s">
        <v>8</v>
      </c>
      <c r="M2" s="337"/>
      <c r="N2" s="337"/>
      <c r="O2" s="337"/>
      <c r="P2" s="337"/>
      <c r="Q2" s="337"/>
      <c r="R2" s="337"/>
      <c r="S2" s="337"/>
      <c r="T2" s="337"/>
      <c r="U2" s="337"/>
      <c r="V2" s="337"/>
      <c r="AT2" s="23" t="s">
        <v>88</v>
      </c>
    </row>
    <row r="3" spans="2:46" ht="6.95" customHeight="1">
      <c r="B3" s="24"/>
      <c r="C3" s="25"/>
      <c r="D3" s="25"/>
      <c r="E3" s="25"/>
      <c r="F3" s="25"/>
      <c r="G3" s="25"/>
      <c r="H3" s="25"/>
      <c r="I3" s="103"/>
      <c r="J3" s="25"/>
      <c r="K3" s="26"/>
      <c r="AT3" s="23" t="s">
        <v>85</v>
      </c>
    </row>
    <row r="4" spans="2:46" ht="36.95" customHeight="1">
      <c r="B4" s="27"/>
      <c r="C4" s="28"/>
      <c r="D4" s="29" t="s">
        <v>100</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22.5" customHeight="1">
      <c r="B7" s="27"/>
      <c r="C7" s="28"/>
      <c r="D7" s="28"/>
      <c r="E7" s="375" t="str">
        <f>'Rekapitulace stavby'!K6</f>
        <v>Libchavský potok, Libchavy, ř.km 1,070 - 1,543, rekonstrukce úpravy</v>
      </c>
      <c r="F7" s="376"/>
      <c r="G7" s="376"/>
      <c r="H7" s="376"/>
      <c r="I7" s="104"/>
      <c r="J7" s="28"/>
      <c r="K7" s="30"/>
    </row>
    <row r="8" spans="2:11" s="1" customFormat="1" ht="15">
      <c r="B8" s="40"/>
      <c r="C8" s="41"/>
      <c r="D8" s="36" t="s">
        <v>101</v>
      </c>
      <c r="E8" s="41"/>
      <c r="F8" s="41"/>
      <c r="G8" s="41"/>
      <c r="H8" s="41"/>
      <c r="I8" s="105"/>
      <c r="J8" s="41"/>
      <c r="K8" s="44"/>
    </row>
    <row r="9" spans="2:11" s="1" customFormat="1" ht="36.95" customHeight="1">
      <c r="B9" s="40"/>
      <c r="C9" s="41"/>
      <c r="D9" s="41"/>
      <c r="E9" s="377" t="s">
        <v>482</v>
      </c>
      <c r="F9" s="378"/>
      <c r="G9" s="378"/>
      <c r="H9" s="378"/>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22</v>
      </c>
      <c r="E11" s="41"/>
      <c r="F11" s="34" t="s">
        <v>5</v>
      </c>
      <c r="G11" s="41"/>
      <c r="H11" s="41"/>
      <c r="I11" s="106" t="s">
        <v>23</v>
      </c>
      <c r="J11" s="34" t="s">
        <v>5</v>
      </c>
      <c r="K11" s="44"/>
    </row>
    <row r="12" spans="2:11" s="1" customFormat="1" ht="14.45" customHeight="1">
      <c r="B12" s="40"/>
      <c r="C12" s="41"/>
      <c r="D12" s="36" t="s">
        <v>25</v>
      </c>
      <c r="E12" s="41"/>
      <c r="F12" s="34" t="s">
        <v>26</v>
      </c>
      <c r="G12" s="41"/>
      <c r="H12" s="41"/>
      <c r="I12" s="106" t="s">
        <v>27</v>
      </c>
      <c r="J12" s="107" t="str">
        <f>'Rekapitulace stavby'!AN8</f>
        <v>30. 3. 2017</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31</v>
      </c>
      <c r="E14" s="41"/>
      <c r="F14" s="41"/>
      <c r="G14" s="41"/>
      <c r="H14" s="41"/>
      <c r="I14" s="106" t="s">
        <v>32</v>
      </c>
      <c r="J14" s="34" t="s">
        <v>5</v>
      </c>
      <c r="K14" s="44"/>
    </row>
    <row r="15" spans="2:11" s="1" customFormat="1" ht="18" customHeight="1">
      <c r="B15" s="40"/>
      <c r="C15" s="41"/>
      <c r="D15" s="41"/>
      <c r="E15" s="34" t="s">
        <v>33</v>
      </c>
      <c r="F15" s="41"/>
      <c r="G15" s="41"/>
      <c r="H15" s="41"/>
      <c r="I15" s="106" t="s">
        <v>34</v>
      </c>
      <c r="J15" s="34" t="s">
        <v>5</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35</v>
      </c>
      <c r="E17" s="41"/>
      <c r="F17" s="41"/>
      <c r="G17" s="41"/>
      <c r="H17" s="41"/>
      <c r="I17" s="106"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34</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37</v>
      </c>
      <c r="E20" s="41"/>
      <c r="F20" s="41"/>
      <c r="G20" s="41"/>
      <c r="H20" s="41"/>
      <c r="I20" s="106"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06" t="s">
        <v>34</v>
      </c>
      <c r="J21" s="34" t="str">
        <f>IF('Rekapitulace stavby'!AN17="","",'Rekapitulace stavby'!AN17)</f>
        <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40</v>
      </c>
      <c r="E23" s="41"/>
      <c r="F23" s="41"/>
      <c r="G23" s="41"/>
      <c r="H23" s="41"/>
      <c r="I23" s="105"/>
      <c r="J23" s="41"/>
      <c r="K23" s="44"/>
    </row>
    <row r="24" spans="2:11" s="6" customFormat="1" ht="22.5" customHeight="1">
      <c r="B24" s="108"/>
      <c r="C24" s="109"/>
      <c r="D24" s="109"/>
      <c r="E24" s="367" t="s">
        <v>483</v>
      </c>
      <c r="F24" s="367"/>
      <c r="G24" s="367"/>
      <c r="H24" s="367"/>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42</v>
      </c>
      <c r="E27" s="41"/>
      <c r="F27" s="41"/>
      <c r="G27" s="41"/>
      <c r="H27" s="41"/>
      <c r="I27" s="105"/>
      <c r="J27" s="115">
        <f>ROUND(J91,2)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44</v>
      </c>
      <c r="G29" s="41"/>
      <c r="H29" s="41"/>
      <c r="I29" s="116" t="s">
        <v>43</v>
      </c>
      <c r="J29" s="45" t="s">
        <v>45</v>
      </c>
      <c r="K29" s="44"/>
    </row>
    <row r="30" spans="2:11" s="1" customFormat="1" ht="14.45" customHeight="1">
      <c r="B30" s="40"/>
      <c r="C30" s="41"/>
      <c r="D30" s="48" t="s">
        <v>46</v>
      </c>
      <c r="E30" s="48" t="s">
        <v>47</v>
      </c>
      <c r="F30" s="117">
        <f>ROUND(SUM(BE91:BE407),2)</f>
        <v>0</v>
      </c>
      <c r="G30" s="41"/>
      <c r="H30" s="41"/>
      <c r="I30" s="118">
        <v>0.21</v>
      </c>
      <c r="J30" s="117">
        <f>ROUND(ROUND((SUM(BE91:BE407)),2)*I30,2)</f>
        <v>0</v>
      </c>
      <c r="K30" s="44"/>
    </row>
    <row r="31" spans="2:11" s="1" customFormat="1" ht="14.45" customHeight="1">
      <c r="B31" s="40"/>
      <c r="C31" s="41"/>
      <c r="D31" s="41"/>
      <c r="E31" s="48" t="s">
        <v>48</v>
      </c>
      <c r="F31" s="117">
        <f>ROUND(SUM(BF91:BF407),2)</f>
        <v>0</v>
      </c>
      <c r="G31" s="41"/>
      <c r="H31" s="41"/>
      <c r="I31" s="118">
        <v>0.15</v>
      </c>
      <c r="J31" s="117">
        <f>ROUND(ROUND((SUM(BF91:BF407)),2)*I31,2)</f>
        <v>0</v>
      </c>
      <c r="K31" s="44"/>
    </row>
    <row r="32" spans="2:11" s="1" customFormat="1" ht="14.45" customHeight="1" hidden="1">
      <c r="B32" s="40"/>
      <c r="C32" s="41"/>
      <c r="D32" s="41"/>
      <c r="E32" s="48" t="s">
        <v>49</v>
      </c>
      <c r="F32" s="117">
        <f>ROUND(SUM(BG91:BG407),2)</f>
        <v>0</v>
      </c>
      <c r="G32" s="41"/>
      <c r="H32" s="41"/>
      <c r="I32" s="118">
        <v>0.21</v>
      </c>
      <c r="J32" s="117">
        <v>0</v>
      </c>
      <c r="K32" s="44"/>
    </row>
    <row r="33" spans="2:11" s="1" customFormat="1" ht="14.45" customHeight="1" hidden="1">
      <c r="B33" s="40"/>
      <c r="C33" s="41"/>
      <c r="D33" s="41"/>
      <c r="E33" s="48" t="s">
        <v>50</v>
      </c>
      <c r="F33" s="117">
        <f>ROUND(SUM(BH91:BH407),2)</f>
        <v>0</v>
      </c>
      <c r="G33" s="41"/>
      <c r="H33" s="41"/>
      <c r="I33" s="118">
        <v>0.15</v>
      </c>
      <c r="J33" s="117">
        <v>0</v>
      </c>
      <c r="K33" s="44"/>
    </row>
    <row r="34" spans="2:11" s="1" customFormat="1" ht="14.45" customHeight="1" hidden="1">
      <c r="B34" s="40"/>
      <c r="C34" s="41"/>
      <c r="D34" s="41"/>
      <c r="E34" s="48" t="s">
        <v>51</v>
      </c>
      <c r="F34" s="117">
        <f>ROUND(SUM(BI91:BI407),2)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52</v>
      </c>
      <c r="E36" s="70"/>
      <c r="F36" s="70"/>
      <c r="G36" s="121" t="s">
        <v>53</v>
      </c>
      <c r="H36" s="122" t="s">
        <v>54</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104</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22.5" customHeight="1">
      <c r="B45" s="40"/>
      <c r="C45" s="41"/>
      <c r="D45" s="41"/>
      <c r="E45" s="375" t="str">
        <f>E7</f>
        <v>Libchavský potok, Libchavy, ř.km 1,070 - 1,543, rekonstrukce úpravy</v>
      </c>
      <c r="F45" s="376"/>
      <c r="G45" s="376"/>
      <c r="H45" s="376"/>
      <c r="I45" s="105"/>
      <c r="J45" s="41"/>
      <c r="K45" s="44"/>
    </row>
    <row r="46" spans="2:11" s="1" customFormat="1" ht="14.45" customHeight="1">
      <c r="B46" s="40"/>
      <c r="C46" s="36" t="s">
        <v>101</v>
      </c>
      <c r="D46" s="41"/>
      <c r="E46" s="41"/>
      <c r="F46" s="41"/>
      <c r="G46" s="41"/>
      <c r="H46" s="41"/>
      <c r="I46" s="105"/>
      <c r="J46" s="41"/>
      <c r="K46" s="44"/>
    </row>
    <row r="47" spans="2:11" s="1" customFormat="1" ht="23.25" customHeight="1">
      <c r="B47" s="40"/>
      <c r="C47" s="41"/>
      <c r="D47" s="41"/>
      <c r="E47" s="377" t="str">
        <f>E9</f>
        <v>SO-02 - Úsek č.2 - km 1,395-1,441</v>
      </c>
      <c r="F47" s="378"/>
      <c r="G47" s="378"/>
      <c r="H47" s="378"/>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25</v>
      </c>
      <c r="D49" s="41"/>
      <c r="E49" s="41"/>
      <c r="F49" s="34" t="str">
        <f>F12</f>
        <v>k.ú. Dolní Libchavy</v>
      </c>
      <c r="G49" s="41"/>
      <c r="H49" s="41"/>
      <c r="I49" s="106" t="s">
        <v>27</v>
      </c>
      <c r="J49" s="107" t="str">
        <f>IF(J12="","",J12)</f>
        <v>30. 3. 2017</v>
      </c>
      <c r="K49" s="44"/>
    </row>
    <row r="50" spans="2:11" s="1" customFormat="1" ht="6.95" customHeight="1">
      <c r="B50" s="40"/>
      <c r="C50" s="41"/>
      <c r="D50" s="41"/>
      <c r="E50" s="41"/>
      <c r="F50" s="41"/>
      <c r="G50" s="41"/>
      <c r="H50" s="41"/>
      <c r="I50" s="105"/>
      <c r="J50" s="41"/>
      <c r="K50" s="44"/>
    </row>
    <row r="51" spans="2:11" s="1" customFormat="1" ht="15">
      <c r="B51" s="40"/>
      <c r="C51" s="36" t="s">
        <v>31</v>
      </c>
      <c r="D51" s="41"/>
      <c r="E51" s="41"/>
      <c r="F51" s="34" t="str">
        <f>E15</f>
        <v>Povodí Labe, státní podnik</v>
      </c>
      <c r="G51" s="41"/>
      <c r="H51" s="41"/>
      <c r="I51" s="106" t="s">
        <v>37</v>
      </c>
      <c r="J51" s="34" t="str">
        <f>E21</f>
        <v xml:space="preserve"> </v>
      </c>
      <c r="K51" s="44"/>
    </row>
    <row r="52" spans="2:11" s="1" customFormat="1" ht="14.45" customHeight="1">
      <c r="B52" s="40"/>
      <c r="C52" s="36" t="s">
        <v>35</v>
      </c>
      <c r="D52" s="41"/>
      <c r="E52" s="41"/>
      <c r="F52" s="34" t="str">
        <f>IF(E18="","",E18)</f>
        <v/>
      </c>
      <c r="G52" s="41"/>
      <c r="H52" s="41"/>
      <c r="I52" s="105"/>
      <c r="J52" s="41"/>
      <c r="K52" s="44"/>
    </row>
    <row r="53" spans="2:11" s="1" customFormat="1" ht="10.35" customHeight="1">
      <c r="B53" s="40"/>
      <c r="C53" s="41"/>
      <c r="D53" s="41"/>
      <c r="E53" s="41"/>
      <c r="F53" s="41"/>
      <c r="G53" s="41"/>
      <c r="H53" s="41"/>
      <c r="I53" s="105"/>
      <c r="J53" s="41"/>
      <c r="K53" s="44"/>
    </row>
    <row r="54" spans="2:11" s="1" customFormat="1" ht="29.25" customHeight="1">
      <c r="B54" s="40"/>
      <c r="C54" s="129" t="s">
        <v>105</v>
      </c>
      <c r="D54" s="119"/>
      <c r="E54" s="119"/>
      <c r="F54" s="119"/>
      <c r="G54" s="119"/>
      <c r="H54" s="119"/>
      <c r="I54" s="130"/>
      <c r="J54" s="131" t="s">
        <v>106</v>
      </c>
      <c r="K54" s="132"/>
    </row>
    <row r="55" spans="2:11" s="1" customFormat="1" ht="10.35" customHeight="1">
      <c r="B55" s="40"/>
      <c r="C55" s="41"/>
      <c r="D55" s="41"/>
      <c r="E55" s="41"/>
      <c r="F55" s="41"/>
      <c r="G55" s="41"/>
      <c r="H55" s="41"/>
      <c r="I55" s="105"/>
      <c r="J55" s="41"/>
      <c r="K55" s="44"/>
    </row>
    <row r="56" spans="2:47" s="1" customFormat="1" ht="29.25" customHeight="1">
      <c r="B56" s="40"/>
      <c r="C56" s="133" t="s">
        <v>107</v>
      </c>
      <c r="D56" s="41"/>
      <c r="E56" s="41"/>
      <c r="F56" s="41"/>
      <c r="G56" s="41"/>
      <c r="H56" s="41"/>
      <c r="I56" s="105"/>
      <c r="J56" s="115">
        <f>J91</f>
        <v>0</v>
      </c>
      <c r="K56" s="44"/>
      <c r="AU56" s="23" t="s">
        <v>108</v>
      </c>
    </row>
    <row r="57" spans="2:11" s="7" customFormat="1" ht="24.95" customHeight="1">
      <c r="B57" s="134"/>
      <c r="C57" s="135"/>
      <c r="D57" s="136" t="s">
        <v>109</v>
      </c>
      <c r="E57" s="137"/>
      <c r="F57" s="137"/>
      <c r="G57" s="137"/>
      <c r="H57" s="137"/>
      <c r="I57" s="138"/>
      <c r="J57" s="139">
        <f>J92</f>
        <v>0</v>
      </c>
      <c r="K57" s="140"/>
    </row>
    <row r="58" spans="2:11" s="8" customFormat="1" ht="19.9" customHeight="1">
      <c r="B58" s="141"/>
      <c r="C58" s="142"/>
      <c r="D58" s="143" t="s">
        <v>110</v>
      </c>
      <c r="E58" s="144"/>
      <c r="F58" s="144"/>
      <c r="G58" s="144"/>
      <c r="H58" s="144"/>
      <c r="I58" s="145"/>
      <c r="J58" s="146">
        <f>J93</f>
        <v>0</v>
      </c>
      <c r="K58" s="147"/>
    </row>
    <row r="59" spans="2:11" s="8" customFormat="1" ht="19.9" customHeight="1">
      <c r="B59" s="141"/>
      <c r="C59" s="142"/>
      <c r="D59" s="143" t="s">
        <v>484</v>
      </c>
      <c r="E59" s="144"/>
      <c r="F59" s="144"/>
      <c r="G59" s="144"/>
      <c r="H59" s="144"/>
      <c r="I59" s="145"/>
      <c r="J59" s="146">
        <f>J221</f>
        <v>0</v>
      </c>
      <c r="K59" s="147"/>
    </row>
    <row r="60" spans="2:11" s="8" customFormat="1" ht="19.9" customHeight="1">
      <c r="B60" s="141"/>
      <c r="C60" s="142"/>
      <c r="D60" s="143" t="s">
        <v>111</v>
      </c>
      <c r="E60" s="144"/>
      <c r="F60" s="144"/>
      <c r="G60" s="144"/>
      <c r="H60" s="144"/>
      <c r="I60" s="145"/>
      <c r="J60" s="146">
        <f>J226</f>
        <v>0</v>
      </c>
      <c r="K60" s="147"/>
    </row>
    <row r="61" spans="2:11" s="8" customFormat="1" ht="19.9" customHeight="1">
      <c r="B61" s="141"/>
      <c r="C61" s="142"/>
      <c r="D61" s="143" t="s">
        <v>112</v>
      </c>
      <c r="E61" s="144"/>
      <c r="F61" s="144"/>
      <c r="G61" s="144"/>
      <c r="H61" s="144"/>
      <c r="I61" s="145"/>
      <c r="J61" s="146">
        <f>J256</f>
        <v>0</v>
      </c>
      <c r="K61" s="147"/>
    </row>
    <row r="62" spans="2:11" s="8" customFormat="1" ht="19.9" customHeight="1">
      <c r="B62" s="141"/>
      <c r="C62" s="142"/>
      <c r="D62" s="143" t="s">
        <v>113</v>
      </c>
      <c r="E62" s="144"/>
      <c r="F62" s="144"/>
      <c r="G62" s="144"/>
      <c r="H62" s="144"/>
      <c r="I62" s="145"/>
      <c r="J62" s="146">
        <f>J308</f>
        <v>0</v>
      </c>
      <c r="K62" s="147"/>
    </row>
    <row r="63" spans="2:11" s="8" customFormat="1" ht="19.9" customHeight="1">
      <c r="B63" s="141"/>
      <c r="C63" s="142"/>
      <c r="D63" s="143" t="s">
        <v>114</v>
      </c>
      <c r="E63" s="144"/>
      <c r="F63" s="144"/>
      <c r="G63" s="144"/>
      <c r="H63" s="144"/>
      <c r="I63" s="145"/>
      <c r="J63" s="146">
        <f>J315</f>
        <v>0</v>
      </c>
      <c r="K63" s="147"/>
    </row>
    <row r="64" spans="2:11" s="8" customFormat="1" ht="19.9" customHeight="1">
      <c r="B64" s="141"/>
      <c r="C64" s="142"/>
      <c r="D64" s="143" t="s">
        <v>115</v>
      </c>
      <c r="E64" s="144"/>
      <c r="F64" s="144"/>
      <c r="G64" s="144"/>
      <c r="H64" s="144"/>
      <c r="I64" s="145"/>
      <c r="J64" s="146">
        <f>J322</f>
        <v>0</v>
      </c>
      <c r="K64" s="147"/>
    </row>
    <row r="65" spans="2:11" s="8" customFormat="1" ht="19.9" customHeight="1">
      <c r="B65" s="141"/>
      <c r="C65" s="142"/>
      <c r="D65" s="143" t="s">
        <v>116</v>
      </c>
      <c r="E65" s="144"/>
      <c r="F65" s="144"/>
      <c r="G65" s="144"/>
      <c r="H65" s="144"/>
      <c r="I65" s="145"/>
      <c r="J65" s="146">
        <f>J352</f>
        <v>0</v>
      </c>
      <c r="K65" s="147"/>
    </row>
    <row r="66" spans="2:11" s="8" customFormat="1" ht="19.9" customHeight="1">
      <c r="B66" s="141"/>
      <c r="C66" s="142"/>
      <c r="D66" s="143" t="s">
        <v>117</v>
      </c>
      <c r="E66" s="144"/>
      <c r="F66" s="144"/>
      <c r="G66" s="144"/>
      <c r="H66" s="144"/>
      <c r="I66" s="145"/>
      <c r="J66" s="146">
        <f>J355</f>
        <v>0</v>
      </c>
      <c r="K66" s="147"/>
    </row>
    <row r="67" spans="2:11" s="7" customFormat="1" ht="24.95" customHeight="1">
      <c r="B67" s="134"/>
      <c r="C67" s="135"/>
      <c r="D67" s="136" t="s">
        <v>485</v>
      </c>
      <c r="E67" s="137"/>
      <c r="F67" s="137"/>
      <c r="G67" s="137"/>
      <c r="H67" s="137"/>
      <c r="I67" s="138"/>
      <c r="J67" s="139">
        <f>J359</f>
        <v>0</v>
      </c>
      <c r="K67" s="140"/>
    </row>
    <row r="68" spans="2:11" s="8" customFormat="1" ht="19.9" customHeight="1">
      <c r="B68" s="141"/>
      <c r="C68" s="142"/>
      <c r="D68" s="143" t="s">
        <v>486</v>
      </c>
      <c r="E68" s="144"/>
      <c r="F68" s="144"/>
      <c r="G68" s="144"/>
      <c r="H68" s="144"/>
      <c r="I68" s="145"/>
      <c r="J68" s="146">
        <f>J360</f>
        <v>0</v>
      </c>
      <c r="K68" s="147"/>
    </row>
    <row r="69" spans="2:11" s="8" customFormat="1" ht="19.9" customHeight="1">
      <c r="B69" s="141"/>
      <c r="C69" s="142"/>
      <c r="D69" s="143" t="s">
        <v>487</v>
      </c>
      <c r="E69" s="144"/>
      <c r="F69" s="144"/>
      <c r="G69" s="144"/>
      <c r="H69" s="144"/>
      <c r="I69" s="145"/>
      <c r="J69" s="146">
        <f>J394</f>
        <v>0</v>
      </c>
      <c r="K69" s="147"/>
    </row>
    <row r="70" spans="2:11" s="7" customFormat="1" ht="24.95" customHeight="1">
      <c r="B70" s="134"/>
      <c r="C70" s="135"/>
      <c r="D70" s="136" t="s">
        <v>488</v>
      </c>
      <c r="E70" s="137"/>
      <c r="F70" s="137"/>
      <c r="G70" s="137"/>
      <c r="H70" s="137"/>
      <c r="I70" s="138"/>
      <c r="J70" s="139">
        <f>J401</f>
        <v>0</v>
      </c>
      <c r="K70" s="140"/>
    </row>
    <row r="71" spans="2:11" s="8" customFormat="1" ht="19.9" customHeight="1">
      <c r="B71" s="141"/>
      <c r="C71" s="142"/>
      <c r="D71" s="143" t="s">
        <v>489</v>
      </c>
      <c r="E71" s="144"/>
      <c r="F71" s="144"/>
      <c r="G71" s="144"/>
      <c r="H71" s="144"/>
      <c r="I71" s="145"/>
      <c r="J71" s="146">
        <f>J402</f>
        <v>0</v>
      </c>
      <c r="K71" s="147"/>
    </row>
    <row r="72" spans="2:11" s="1" customFormat="1" ht="21.75" customHeight="1">
      <c r="B72" s="40"/>
      <c r="C72" s="41"/>
      <c r="D72" s="41"/>
      <c r="E72" s="41"/>
      <c r="F72" s="41"/>
      <c r="G72" s="41"/>
      <c r="H72" s="41"/>
      <c r="I72" s="105"/>
      <c r="J72" s="41"/>
      <c r="K72" s="44"/>
    </row>
    <row r="73" spans="2:11" s="1" customFormat="1" ht="6.95" customHeight="1">
      <c r="B73" s="55"/>
      <c r="C73" s="56"/>
      <c r="D73" s="56"/>
      <c r="E73" s="56"/>
      <c r="F73" s="56"/>
      <c r="G73" s="56"/>
      <c r="H73" s="56"/>
      <c r="I73" s="126"/>
      <c r="J73" s="56"/>
      <c r="K73" s="57"/>
    </row>
    <row r="77" spans="2:12" s="1" customFormat="1" ht="6.95" customHeight="1">
      <c r="B77" s="58"/>
      <c r="C77" s="59"/>
      <c r="D77" s="59"/>
      <c r="E77" s="59"/>
      <c r="F77" s="59"/>
      <c r="G77" s="59"/>
      <c r="H77" s="59"/>
      <c r="I77" s="127"/>
      <c r="J77" s="59"/>
      <c r="K77" s="59"/>
      <c r="L77" s="40"/>
    </row>
    <row r="78" spans="2:12" s="1" customFormat="1" ht="36.95" customHeight="1">
      <c r="B78" s="40"/>
      <c r="C78" s="60" t="s">
        <v>118</v>
      </c>
      <c r="L78" s="40"/>
    </row>
    <row r="79" spans="2:12" s="1" customFormat="1" ht="6.95" customHeight="1">
      <c r="B79" s="40"/>
      <c r="L79" s="40"/>
    </row>
    <row r="80" spans="2:12" s="1" customFormat="1" ht="14.45" customHeight="1">
      <c r="B80" s="40"/>
      <c r="C80" s="62" t="s">
        <v>19</v>
      </c>
      <c r="L80" s="40"/>
    </row>
    <row r="81" spans="2:12" s="1" customFormat="1" ht="22.5" customHeight="1">
      <c r="B81" s="40"/>
      <c r="E81" s="371" t="str">
        <f>E7</f>
        <v>Libchavský potok, Libchavy, ř.km 1,070 - 1,543, rekonstrukce úpravy</v>
      </c>
      <c r="F81" s="372"/>
      <c r="G81" s="372"/>
      <c r="H81" s="372"/>
      <c r="L81" s="40"/>
    </row>
    <row r="82" spans="2:12" s="1" customFormat="1" ht="14.45" customHeight="1">
      <c r="B82" s="40"/>
      <c r="C82" s="62" t="s">
        <v>101</v>
      </c>
      <c r="L82" s="40"/>
    </row>
    <row r="83" spans="2:12" s="1" customFormat="1" ht="23.25" customHeight="1">
      <c r="B83" s="40"/>
      <c r="E83" s="340" t="str">
        <f>E9</f>
        <v>SO-02 - Úsek č.2 - km 1,395-1,441</v>
      </c>
      <c r="F83" s="373"/>
      <c r="G83" s="373"/>
      <c r="H83" s="373"/>
      <c r="L83" s="40"/>
    </row>
    <row r="84" spans="2:12" s="1" customFormat="1" ht="6.95" customHeight="1">
      <c r="B84" s="40"/>
      <c r="L84" s="40"/>
    </row>
    <row r="85" spans="2:12" s="1" customFormat="1" ht="18" customHeight="1">
      <c r="B85" s="40"/>
      <c r="C85" s="62" t="s">
        <v>25</v>
      </c>
      <c r="F85" s="148" t="str">
        <f>F12</f>
        <v>k.ú. Dolní Libchavy</v>
      </c>
      <c r="I85" s="149" t="s">
        <v>27</v>
      </c>
      <c r="J85" s="66" t="str">
        <f>IF(J12="","",J12)</f>
        <v>30. 3. 2017</v>
      </c>
      <c r="L85" s="40"/>
    </row>
    <row r="86" spans="2:12" s="1" customFormat="1" ht="6.95" customHeight="1">
      <c r="B86" s="40"/>
      <c r="L86" s="40"/>
    </row>
    <row r="87" spans="2:12" s="1" customFormat="1" ht="15">
      <c r="B87" s="40"/>
      <c r="C87" s="62" t="s">
        <v>31</v>
      </c>
      <c r="F87" s="148" t="str">
        <f>E15</f>
        <v>Povodí Labe, státní podnik</v>
      </c>
      <c r="I87" s="149" t="s">
        <v>37</v>
      </c>
      <c r="J87" s="148" t="str">
        <f>E21</f>
        <v xml:space="preserve"> </v>
      </c>
      <c r="L87" s="40"/>
    </row>
    <row r="88" spans="2:12" s="1" customFormat="1" ht="14.45" customHeight="1">
      <c r="B88" s="40"/>
      <c r="C88" s="62" t="s">
        <v>35</v>
      </c>
      <c r="F88" s="148" t="str">
        <f>IF(E18="","",E18)</f>
        <v/>
      </c>
      <c r="L88" s="40"/>
    </row>
    <row r="89" spans="2:12" s="1" customFormat="1" ht="10.35" customHeight="1">
      <c r="B89" s="40"/>
      <c r="L89" s="40"/>
    </row>
    <row r="90" spans="2:20" s="9" customFormat="1" ht="29.25" customHeight="1">
      <c r="B90" s="150"/>
      <c r="C90" s="151" t="s">
        <v>119</v>
      </c>
      <c r="D90" s="152" t="s">
        <v>61</v>
      </c>
      <c r="E90" s="152" t="s">
        <v>57</v>
      </c>
      <c r="F90" s="152" t="s">
        <v>120</v>
      </c>
      <c r="G90" s="152" t="s">
        <v>121</v>
      </c>
      <c r="H90" s="152" t="s">
        <v>122</v>
      </c>
      <c r="I90" s="153" t="s">
        <v>123</v>
      </c>
      <c r="J90" s="152" t="s">
        <v>106</v>
      </c>
      <c r="K90" s="154" t="s">
        <v>124</v>
      </c>
      <c r="L90" s="150"/>
      <c r="M90" s="72" t="s">
        <v>125</v>
      </c>
      <c r="N90" s="73" t="s">
        <v>46</v>
      </c>
      <c r="O90" s="73" t="s">
        <v>126</v>
      </c>
      <c r="P90" s="73" t="s">
        <v>127</v>
      </c>
      <c r="Q90" s="73" t="s">
        <v>128</v>
      </c>
      <c r="R90" s="73" t="s">
        <v>129</v>
      </c>
      <c r="S90" s="73" t="s">
        <v>130</v>
      </c>
      <c r="T90" s="74" t="s">
        <v>131</v>
      </c>
    </row>
    <row r="91" spans="2:63" s="1" customFormat="1" ht="29.25" customHeight="1">
      <c r="B91" s="40"/>
      <c r="C91" s="76" t="s">
        <v>107</v>
      </c>
      <c r="J91" s="155">
        <f>BK91</f>
        <v>0</v>
      </c>
      <c r="L91" s="40"/>
      <c r="M91" s="75"/>
      <c r="N91" s="67"/>
      <c r="O91" s="67"/>
      <c r="P91" s="156">
        <f>P92+P359+P401</f>
        <v>0</v>
      </c>
      <c r="Q91" s="67"/>
      <c r="R91" s="156">
        <f>R92+R359+R401</f>
        <v>392.69645181999994</v>
      </c>
      <c r="S91" s="67"/>
      <c r="T91" s="157">
        <f>T92+T359+T401</f>
        <v>21.301199999999998</v>
      </c>
      <c r="AT91" s="23" t="s">
        <v>75</v>
      </c>
      <c r="AU91" s="23" t="s">
        <v>108</v>
      </c>
      <c r="BK91" s="158">
        <f>BK92+BK359+BK401</f>
        <v>0</v>
      </c>
    </row>
    <row r="92" spans="2:63" s="10" customFormat="1" ht="37.35" customHeight="1">
      <c r="B92" s="159"/>
      <c r="D92" s="160" t="s">
        <v>75</v>
      </c>
      <c r="E92" s="161" t="s">
        <v>132</v>
      </c>
      <c r="F92" s="161" t="s">
        <v>133</v>
      </c>
      <c r="I92" s="162"/>
      <c r="J92" s="163">
        <f>BK92</f>
        <v>0</v>
      </c>
      <c r="L92" s="159"/>
      <c r="M92" s="164"/>
      <c r="N92" s="165"/>
      <c r="O92" s="165"/>
      <c r="P92" s="166">
        <f>P93+P221+P226+P256+P308+P315+P322+P352+P355</f>
        <v>0</v>
      </c>
      <c r="Q92" s="165"/>
      <c r="R92" s="166">
        <f>R93+R221+R226+R256+R308+R315+R322+R352+R355</f>
        <v>390.34958481999996</v>
      </c>
      <c r="S92" s="165"/>
      <c r="T92" s="167">
        <f>T93+T221+T226+T256+T308+T315+T322+T352+T355</f>
        <v>21.301199999999998</v>
      </c>
      <c r="AR92" s="160" t="s">
        <v>24</v>
      </c>
      <c r="AT92" s="168" t="s">
        <v>75</v>
      </c>
      <c r="AU92" s="168" t="s">
        <v>76</v>
      </c>
      <c r="AY92" s="160" t="s">
        <v>134</v>
      </c>
      <c r="BK92" s="169">
        <f>BK93+BK221+BK226+BK256+BK308+BK315+BK322+BK352+BK355</f>
        <v>0</v>
      </c>
    </row>
    <row r="93" spans="2:63" s="10" customFormat="1" ht="19.9" customHeight="1">
      <c r="B93" s="159"/>
      <c r="D93" s="170" t="s">
        <v>75</v>
      </c>
      <c r="E93" s="171" t="s">
        <v>24</v>
      </c>
      <c r="F93" s="171" t="s">
        <v>135</v>
      </c>
      <c r="I93" s="162"/>
      <c r="J93" s="172">
        <f>BK93</f>
        <v>0</v>
      </c>
      <c r="L93" s="159"/>
      <c r="M93" s="164"/>
      <c r="N93" s="165"/>
      <c r="O93" s="165"/>
      <c r="P93" s="166">
        <f>SUM(P94:P220)</f>
        <v>0</v>
      </c>
      <c r="Q93" s="165"/>
      <c r="R93" s="166">
        <f>SUM(R94:R220)</f>
        <v>1.3598570000000003</v>
      </c>
      <c r="S93" s="165"/>
      <c r="T93" s="167">
        <f>SUM(T94:T220)</f>
        <v>21.301199999999998</v>
      </c>
      <c r="AR93" s="160" t="s">
        <v>24</v>
      </c>
      <c r="AT93" s="168" t="s">
        <v>75</v>
      </c>
      <c r="AU93" s="168" t="s">
        <v>24</v>
      </c>
      <c r="AY93" s="160" t="s">
        <v>134</v>
      </c>
      <c r="BK93" s="169">
        <f>SUM(BK94:BK220)</f>
        <v>0</v>
      </c>
    </row>
    <row r="94" spans="2:65" s="1" customFormat="1" ht="31.5" customHeight="1">
      <c r="B94" s="173"/>
      <c r="C94" s="174" t="s">
        <v>24</v>
      </c>
      <c r="D94" s="174" t="s">
        <v>136</v>
      </c>
      <c r="E94" s="175" t="s">
        <v>137</v>
      </c>
      <c r="F94" s="176" t="s">
        <v>138</v>
      </c>
      <c r="G94" s="177" t="s">
        <v>139</v>
      </c>
      <c r="H94" s="178">
        <v>20</v>
      </c>
      <c r="I94" s="179"/>
      <c r="J94" s="180">
        <f>ROUND(I94*H94,2)</f>
        <v>0</v>
      </c>
      <c r="K94" s="176" t="s">
        <v>5</v>
      </c>
      <c r="L94" s="40"/>
      <c r="M94" s="181" t="s">
        <v>5</v>
      </c>
      <c r="N94" s="182" t="s">
        <v>47</v>
      </c>
      <c r="O94" s="41"/>
      <c r="P94" s="183">
        <f>O94*H94</f>
        <v>0</v>
      </c>
      <c r="Q94" s="183">
        <v>0</v>
      </c>
      <c r="R94" s="183">
        <f>Q94*H94</f>
        <v>0</v>
      </c>
      <c r="S94" s="183">
        <v>0</v>
      </c>
      <c r="T94" s="184">
        <f>S94*H94</f>
        <v>0</v>
      </c>
      <c r="AR94" s="23" t="s">
        <v>140</v>
      </c>
      <c r="AT94" s="23" t="s">
        <v>136</v>
      </c>
      <c r="AU94" s="23" t="s">
        <v>85</v>
      </c>
      <c r="AY94" s="23" t="s">
        <v>134</v>
      </c>
      <c r="BE94" s="185">
        <f>IF(N94="základní",J94,0)</f>
        <v>0</v>
      </c>
      <c r="BF94" s="185">
        <f>IF(N94="snížená",J94,0)</f>
        <v>0</v>
      </c>
      <c r="BG94" s="185">
        <f>IF(N94="zákl. přenesená",J94,0)</f>
        <v>0</v>
      </c>
      <c r="BH94" s="185">
        <f>IF(N94="sníž. přenesená",J94,0)</f>
        <v>0</v>
      </c>
      <c r="BI94" s="185">
        <f>IF(N94="nulová",J94,0)</f>
        <v>0</v>
      </c>
      <c r="BJ94" s="23" t="s">
        <v>24</v>
      </c>
      <c r="BK94" s="185">
        <f>ROUND(I94*H94,2)</f>
        <v>0</v>
      </c>
      <c r="BL94" s="23" t="s">
        <v>140</v>
      </c>
      <c r="BM94" s="23" t="s">
        <v>490</v>
      </c>
    </row>
    <row r="95" spans="2:51" s="11" customFormat="1" ht="13.5">
      <c r="B95" s="186"/>
      <c r="D95" s="187" t="s">
        <v>142</v>
      </c>
      <c r="E95" s="188" t="s">
        <v>5</v>
      </c>
      <c r="F95" s="189" t="s">
        <v>491</v>
      </c>
      <c r="H95" s="190" t="s">
        <v>5</v>
      </c>
      <c r="I95" s="191"/>
      <c r="L95" s="186"/>
      <c r="M95" s="192"/>
      <c r="N95" s="193"/>
      <c r="O95" s="193"/>
      <c r="P95" s="193"/>
      <c r="Q95" s="193"/>
      <c r="R95" s="193"/>
      <c r="S95" s="193"/>
      <c r="T95" s="194"/>
      <c r="AT95" s="190" t="s">
        <v>142</v>
      </c>
      <c r="AU95" s="190" t="s">
        <v>85</v>
      </c>
      <c r="AV95" s="11" t="s">
        <v>24</v>
      </c>
      <c r="AW95" s="11" t="s">
        <v>39</v>
      </c>
      <c r="AX95" s="11" t="s">
        <v>76</v>
      </c>
      <c r="AY95" s="190" t="s">
        <v>134</v>
      </c>
    </row>
    <row r="96" spans="2:51" s="12" customFormat="1" ht="13.5">
      <c r="B96" s="195"/>
      <c r="D96" s="196" t="s">
        <v>142</v>
      </c>
      <c r="E96" s="197" t="s">
        <v>5</v>
      </c>
      <c r="F96" s="198" t="s">
        <v>492</v>
      </c>
      <c r="H96" s="199">
        <v>20</v>
      </c>
      <c r="I96" s="200"/>
      <c r="L96" s="195"/>
      <c r="M96" s="201"/>
      <c r="N96" s="202"/>
      <c r="O96" s="202"/>
      <c r="P96" s="202"/>
      <c r="Q96" s="202"/>
      <c r="R96" s="202"/>
      <c r="S96" s="202"/>
      <c r="T96" s="203"/>
      <c r="AT96" s="204" t="s">
        <v>142</v>
      </c>
      <c r="AU96" s="204" t="s">
        <v>85</v>
      </c>
      <c r="AV96" s="12" t="s">
        <v>85</v>
      </c>
      <c r="AW96" s="12" t="s">
        <v>39</v>
      </c>
      <c r="AX96" s="12" t="s">
        <v>24</v>
      </c>
      <c r="AY96" s="204" t="s">
        <v>134</v>
      </c>
    </row>
    <row r="97" spans="2:65" s="1" customFormat="1" ht="31.5" customHeight="1">
      <c r="B97" s="173"/>
      <c r="C97" s="174" t="s">
        <v>85</v>
      </c>
      <c r="D97" s="174" t="s">
        <v>136</v>
      </c>
      <c r="E97" s="175" t="s">
        <v>145</v>
      </c>
      <c r="F97" s="176" t="s">
        <v>146</v>
      </c>
      <c r="G97" s="177" t="s">
        <v>139</v>
      </c>
      <c r="H97" s="178">
        <v>20</v>
      </c>
      <c r="I97" s="179"/>
      <c r="J97" s="180">
        <f>ROUND(I97*H97,2)</f>
        <v>0</v>
      </c>
      <c r="K97" s="176" t="s">
        <v>147</v>
      </c>
      <c r="L97" s="40"/>
      <c r="M97" s="181" t="s">
        <v>5</v>
      </c>
      <c r="N97" s="182" t="s">
        <v>47</v>
      </c>
      <c r="O97" s="41"/>
      <c r="P97" s="183">
        <f>O97*H97</f>
        <v>0</v>
      </c>
      <c r="Q97" s="183">
        <v>0</v>
      </c>
      <c r="R97" s="183">
        <f>Q97*H97</f>
        <v>0</v>
      </c>
      <c r="S97" s="183">
        <v>0</v>
      </c>
      <c r="T97" s="184">
        <f>S97*H97</f>
        <v>0</v>
      </c>
      <c r="AR97" s="23" t="s">
        <v>140</v>
      </c>
      <c r="AT97" s="23" t="s">
        <v>136</v>
      </c>
      <c r="AU97" s="23" t="s">
        <v>85</v>
      </c>
      <c r="AY97" s="23" t="s">
        <v>134</v>
      </c>
      <c r="BE97" s="185">
        <f>IF(N97="základní",J97,0)</f>
        <v>0</v>
      </c>
      <c r="BF97" s="185">
        <f>IF(N97="snížená",J97,0)</f>
        <v>0</v>
      </c>
      <c r="BG97" s="185">
        <f>IF(N97="zákl. přenesená",J97,0)</f>
        <v>0</v>
      </c>
      <c r="BH97" s="185">
        <f>IF(N97="sníž. přenesená",J97,0)</f>
        <v>0</v>
      </c>
      <c r="BI97" s="185">
        <f>IF(N97="nulová",J97,0)</f>
        <v>0</v>
      </c>
      <c r="BJ97" s="23" t="s">
        <v>24</v>
      </c>
      <c r="BK97" s="185">
        <f>ROUND(I97*H97,2)</f>
        <v>0</v>
      </c>
      <c r="BL97" s="23" t="s">
        <v>140</v>
      </c>
      <c r="BM97" s="23" t="s">
        <v>493</v>
      </c>
    </row>
    <row r="98" spans="2:47" s="1" customFormat="1" ht="27">
      <c r="B98" s="40"/>
      <c r="D98" s="187" t="s">
        <v>149</v>
      </c>
      <c r="F98" s="205" t="s">
        <v>150</v>
      </c>
      <c r="I98" s="206"/>
      <c r="L98" s="40"/>
      <c r="M98" s="207"/>
      <c r="N98" s="41"/>
      <c r="O98" s="41"/>
      <c r="P98" s="41"/>
      <c r="Q98" s="41"/>
      <c r="R98" s="41"/>
      <c r="S98" s="41"/>
      <c r="T98" s="69"/>
      <c r="AT98" s="23" t="s">
        <v>149</v>
      </c>
      <c r="AU98" s="23" t="s">
        <v>85</v>
      </c>
    </row>
    <row r="99" spans="2:47" s="1" customFormat="1" ht="148.5">
      <c r="B99" s="40"/>
      <c r="D99" s="187" t="s">
        <v>151</v>
      </c>
      <c r="F99" s="208" t="s">
        <v>152</v>
      </c>
      <c r="I99" s="206"/>
      <c r="L99" s="40"/>
      <c r="M99" s="207"/>
      <c r="N99" s="41"/>
      <c r="O99" s="41"/>
      <c r="P99" s="41"/>
      <c r="Q99" s="41"/>
      <c r="R99" s="41"/>
      <c r="S99" s="41"/>
      <c r="T99" s="69"/>
      <c r="AT99" s="23" t="s">
        <v>151</v>
      </c>
      <c r="AU99" s="23" t="s">
        <v>85</v>
      </c>
    </row>
    <row r="100" spans="2:51" s="11" customFormat="1" ht="13.5">
      <c r="B100" s="186"/>
      <c r="D100" s="187" t="s">
        <v>142</v>
      </c>
      <c r="E100" s="188" t="s">
        <v>5</v>
      </c>
      <c r="F100" s="189" t="s">
        <v>491</v>
      </c>
      <c r="H100" s="190" t="s">
        <v>5</v>
      </c>
      <c r="I100" s="191"/>
      <c r="L100" s="186"/>
      <c r="M100" s="192"/>
      <c r="N100" s="193"/>
      <c r="O100" s="193"/>
      <c r="P100" s="193"/>
      <c r="Q100" s="193"/>
      <c r="R100" s="193"/>
      <c r="S100" s="193"/>
      <c r="T100" s="194"/>
      <c r="AT100" s="190" t="s">
        <v>142</v>
      </c>
      <c r="AU100" s="190" t="s">
        <v>85</v>
      </c>
      <c r="AV100" s="11" t="s">
        <v>24</v>
      </c>
      <c r="AW100" s="11" t="s">
        <v>39</v>
      </c>
      <c r="AX100" s="11" t="s">
        <v>76</v>
      </c>
      <c r="AY100" s="190" t="s">
        <v>134</v>
      </c>
    </row>
    <row r="101" spans="2:51" s="12" customFormat="1" ht="13.5">
      <c r="B101" s="195"/>
      <c r="D101" s="196" t="s">
        <v>142</v>
      </c>
      <c r="E101" s="197" t="s">
        <v>5</v>
      </c>
      <c r="F101" s="198" t="s">
        <v>492</v>
      </c>
      <c r="H101" s="199">
        <v>20</v>
      </c>
      <c r="I101" s="200"/>
      <c r="L101" s="195"/>
      <c r="M101" s="201"/>
      <c r="N101" s="202"/>
      <c r="O101" s="202"/>
      <c r="P101" s="202"/>
      <c r="Q101" s="202"/>
      <c r="R101" s="202"/>
      <c r="S101" s="202"/>
      <c r="T101" s="203"/>
      <c r="AT101" s="204" t="s">
        <v>142</v>
      </c>
      <c r="AU101" s="204" t="s">
        <v>85</v>
      </c>
      <c r="AV101" s="12" t="s">
        <v>85</v>
      </c>
      <c r="AW101" s="12" t="s">
        <v>39</v>
      </c>
      <c r="AX101" s="12" t="s">
        <v>24</v>
      </c>
      <c r="AY101" s="204" t="s">
        <v>134</v>
      </c>
    </row>
    <row r="102" spans="2:65" s="1" customFormat="1" ht="22.5" customHeight="1">
      <c r="B102" s="173"/>
      <c r="C102" s="174" t="s">
        <v>153</v>
      </c>
      <c r="D102" s="174" t="s">
        <v>136</v>
      </c>
      <c r="E102" s="175" t="s">
        <v>154</v>
      </c>
      <c r="F102" s="176" t="s">
        <v>155</v>
      </c>
      <c r="G102" s="177" t="s">
        <v>156</v>
      </c>
      <c r="H102" s="178">
        <v>4</v>
      </c>
      <c r="I102" s="179"/>
      <c r="J102" s="180">
        <f>ROUND(I102*H102,2)</f>
        <v>0</v>
      </c>
      <c r="K102" s="176" t="s">
        <v>147</v>
      </c>
      <c r="L102" s="40"/>
      <c r="M102" s="181" t="s">
        <v>5</v>
      </c>
      <c r="N102" s="182" t="s">
        <v>47</v>
      </c>
      <c r="O102" s="41"/>
      <c r="P102" s="183">
        <f>O102*H102</f>
        <v>0</v>
      </c>
      <c r="Q102" s="183">
        <v>0</v>
      </c>
      <c r="R102" s="183">
        <f>Q102*H102</f>
        <v>0</v>
      </c>
      <c r="S102" s="183">
        <v>0</v>
      </c>
      <c r="T102" s="184">
        <f>S102*H102</f>
        <v>0</v>
      </c>
      <c r="AR102" s="23" t="s">
        <v>140</v>
      </c>
      <c r="AT102" s="23" t="s">
        <v>136</v>
      </c>
      <c r="AU102" s="23" t="s">
        <v>85</v>
      </c>
      <c r="AY102" s="23" t="s">
        <v>134</v>
      </c>
      <c r="BE102" s="185">
        <f>IF(N102="základní",J102,0)</f>
        <v>0</v>
      </c>
      <c r="BF102" s="185">
        <f>IF(N102="snížená",J102,0)</f>
        <v>0</v>
      </c>
      <c r="BG102" s="185">
        <f>IF(N102="zákl. přenesená",J102,0)</f>
        <v>0</v>
      </c>
      <c r="BH102" s="185">
        <f>IF(N102="sníž. přenesená",J102,0)</f>
        <v>0</v>
      </c>
      <c r="BI102" s="185">
        <f>IF(N102="nulová",J102,0)</f>
        <v>0</v>
      </c>
      <c r="BJ102" s="23" t="s">
        <v>24</v>
      </c>
      <c r="BK102" s="185">
        <f>ROUND(I102*H102,2)</f>
        <v>0</v>
      </c>
      <c r="BL102" s="23" t="s">
        <v>140</v>
      </c>
      <c r="BM102" s="23" t="s">
        <v>494</v>
      </c>
    </row>
    <row r="103" spans="2:47" s="1" customFormat="1" ht="13.5">
      <c r="B103" s="40"/>
      <c r="D103" s="187" t="s">
        <v>149</v>
      </c>
      <c r="F103" s="205" t="s">
        <v>158</v>
      </c>
      <c r="I103" s="206"/>
      <c r="L103" s="40"/>
      <c r="M103" s="207"/>
      <c r="N103" s="41"/>
      <c r="O103" s="41"/>
      <c r="P103" s="41"/>
      <c r="Q103" s="41"/>
      <c r="R103" s="41"/>
      <c r="S103" s="41"/>
      <c r="T103" s="69"/>
      <c r="AT103" s="23" t="s">
        <v>149</v>
      </c>
      <c r="AU103" s="23" t="s">
        <v>85</v>
      </c>
    </row>
    <row r="104" spans="2:47" s="1" customFormat="1" ht="121.5">
      <c r="B104" s="40"/>
      <c r="D104" s="187" t="s">
        <v>151</v>
      </c>
      <c r="F104" s="208" t="s">
        <v>159</v>
      </c>
      <c r="I104" s="206"/>
      <c r="L104" s="40"/>
      <c r="M104" s="207"/>
      <c r="N104" s="41"/>
      <c r="O104" s="41"/>
      <c r="P104" s="41"/>
      <c r="Q104" s="41"/>
      <c r="R104" s="41"/>
      <c r="S104" s="41"/>
      <c r="T104" s="69"/>
      <c r="AT104" s="23" t="s">
        <v>151</v>
      </c>
      <c r="AU104" s="23" t="s">
        <v>85</v>
      </c>
    </row>
    <row r="105" spans="2:51" s="11" customFormat="1" ht="13.5">
      <c r="B105" s="186"/>
      <c r="D105" s="187" t="s">
        <v>142</v>
      </c>
      <c r="E105" s="188" t="s">
        <v>5</v>
      </c>
      <c r="F105" s="189" t="s">
        <v>491</v>
      </c>
      <c r="H105" s="190" t="s">
        <v>5</v>
      </c>
      <c r="I105" s="191"/>
      <c r="L105" s="186"/>
      <c r="M105" s="192"/>
      <c r="N105" s="193"/>
      <c r="O105" s="193"/>
      <c r="P105" s="193"/>
      <c r="Q105" s="193"/>
      <c r="R105" s="193"/>
      <c r="S105" s="193"/>
      <c r="T105" s="194"/>
      <c r="AT105" s="190" t="s">
        <v>142</v>
      </c>
      <c r="AU105" s="190" t="s">
        <v>85</v>
      </c>
      <c r="AV105" s="11" t="s">
        <v>24</v>
      </c>
      <c r="AW105" s="11" t="s">
        <v>39</v>
      </c>
      <c r="AX105" s="11" t="s">
        <v>76</v>
      </c>
      <c r="AY105" s="190" t="s">
        <v>134</v>
      </c>
    </row>
    <row r="106" spans="2:51" s="12" customFormat="1" ht="13.5">
      <c r="B106" s="195"/>
      <c r="D106" s="196" t="s">
        <v>142</v>
      </c>
      <c r="E106" s="197" t="s">
        <v>5</v>
      </c>
      <c r="F106" s="198" t="s">
        <v>495</v>
      </c>
      <c r="H106" s="199">
        <v>4</v>
      </c>
      <c r="I106" s="200"/>
      <c r="L106" s="195"/>
      <c r="M106" s="201"/>
      <c r="N106" s="202"/>
      <c r="O106" s="202"/>
      <c r="P106" s="202"/>
      <c r="Q106" s="202"/>
      <c r="R106" s="202"/>
      <c r="S106" s="202"/>
      <c r="T106" s="203"/>
      <c r="AT106" s="204" t="s">
        <v>142</v>
      </c>
      <c r="AU106" s="204" t="s">
        <v>85</v>
      </c>
      <c r="AV106" s="12" t="s">
        <v>85</v>
      </c>
      <c r="AW106" s="12" t="s">
        <v>39</v>
      </c>
      <c r="AX106" s="12" t="s">
        <v>24</v>
      </c>
      <c r="AY106" s="204" t="s">
        <v>134</v>
      </c>
    </row>
    <row r="107" spans="2:65" s="1" customFormat="1" ht="22.5" customHeight="1">
      <c r="B107" s="173"/>
      <c r="C107" s="174" t="s">
        <v>140</v>
      </c>
      <c r="D107" s="174" t="s">
        <v>136</v>
      </c>
      <c r="E107" s="175" t="s">
        <v>496</v>
      </c>
      <c r="F107" s="176" t="s">
        <v>497</v>
      </c>
      <c r="G107" s="177" t="s">
        <v>156</v>
      </c>
      <c r="H107" s="178">
        <v>5</v>
      </c>
      <c r="I107" s="179"/>
      <c r="J107" s="180">
        <f>ROUND(I107*H107,2)</f>
        <v>0</v>
      </c>
      <c r="K107" s="176" t="s">
        <v>147</v>
      </c>
      <c r="L107" s="40"/>
      <c r="M107" s="181" t="s">
        <v>5</v>
      </c>
      <c r="N107" s="182" t="s">
        <v>47</v>
      </c>
      <c r="O107" s="41"/>
      <c r="P107" s="183">
        <f>O107*H107</f>
        <v>0</v>
      </c>
      <c r="Q107" s="183">
        <v>0</v>
      </c>
      <c r="R107" s="183">
        <f>Q107*H107</f>
        <v>0</v>
      </c>
      <c r="S107" s="183">
        <v>0</v>
      </c>
      <c r="T107" s="184">
        <f>S107*H107</f>
        <v>0</v>
      </c>
      <c r="AR107" s="23" t="s">
        <v>140</v>
      </c>
      <c r="AT107" s="23" t="s">
        <v>136</v>
      </c>
      <c r="AU107" s="23" t="s">
        <v>85</v>
      </c>
      <c r="AY107" s="23" t="s">
        <v>134</v>
      </c>
      <c r="BE107" s="185">
        <f>IF(N107="základní",J107,0)</f>
        <v>0</v>
      </c>
      <c r="BF107" s="185">
        <f>IF(N107="snížená",J107,0)</f>
        <v>0</v>
      </c>
      <c r="BG107" s="185">
        <f>IF(N107="zákl. přenesená",J107,0)</f>
        <v>0</v>
      </c>
      <c r="BH107" s="185">
        <f>IF(N107="sníž. přenesená",J107,0)</f>
        <v>0</v>
      </c>
      <c r="BI107" s="185">
        <f>IF(N107="nulová",J107,0)</f>
        <v>0</v>
      </c>
      <c r="BJ107" s="23" t="s">
        <v>24</v>
      </c>
      <c r="BK107" s="185">
        <f>ROUND(I107*H107,2)</f>
        <v>0</v>
      </c>
      <c r="BL107" s="23" t="s">
        <v>140</v>
      </c>
      <c r="BM107" s="23" t="s">
        <v>498</v>
      </c>
    </row>
    <row r="108" spans="2:47" s="1" customFormat="1" ht="13.5">
      <c r="B108" s="40"/>
      <c r="D108" s="187" t="s">
        <v>149</v>
      </c>
      <c r="F108" s="205" t="s">
        <v>499</v>
      </c>
      <c r="I108" s="206"/>
      <c r="L108" s="40"/>
      <c r="M108" s="207"/>
      <c r="N108" s="41"/>
      <c r="O108" s="41"/>
      <c r="P108" s="41"/>
      <c r="Q108" s="41"/>
      <c r="R108" s="41"/>
      <c r="S108" s="41"/>
      <c r="T108" s="69"/>
      <c r="AT108" s="23" t="s">
        <v>149</v>
      </c>
      <c r="AU108" s="23" t="s">
        <v>85</v>
      </c>
    </row>
    <row r="109" spans="2:47" s="1" customFormat="1" ht="121.5">
      <c r="B109" s="40"/>
      <c r="D109" s="187" t="s">
        <v>151</v>
      </c>
      <c r="F109" s="208" t="s">
        <v>159</v>
      </c>
      <c r="I109" s="206"/>
      <c r="L109" s="40"/>
      <c r="M109" s="207"/>
      <c r="N109" s="41"/>
      <c r="O109" s="41"/>
      <c r="P109" s="41"/>
      <c r="Q109" s="41"/>
      <c r="R109" s="41"/>
      <c r="S109" s="41"/>
      <c r="T109" s="69"/>
      <c r="AT109" s="23" t="s">
        <v>151</v>
      </c>
      <c r="AU109" s="23" t="s">
        <v>85</v>
      </c>
    </row>
    <row r="110" spans="2:51" s="11" customFormat="1" ht="13.5">
      <c r="B110" s="186"/>
      <c r="D110" s="187" t="s">
        <v>142</v>
      </c>
      <c r="E110" s="188" t="s">
        <v>5</v>
      </c>
      <c r="F110" s="189" t="s">
        <v>491</v>
      </c>
      <c r="H110" s="190" t="s">
        <v>5</v>
      </c>
      <c r="I110" s="191"/>
      <c r="L110" s="186"/>
      <c r="M110" s="192"/>
      <c r="N110" s="193"/>
      <c r="O110" s="193"/>
      <c r="P110" s="193"/>
      <c r="Q110" s="193"/>
      <c r="R110" s="193"/>
      <c r="S110" s="193"/>
      <c r="T110" s="194"/>
      <c r="AT110" s="190" t="s">
        <v>142</v>
      </c>
      <c r="AU110" s="190" t="s">
        <v>85</v>
      </c>
      <c r="AV110" s="11" t="s">
        <v>24</v>
      </c>
      <c r="AW110" s="11" t="s">
        <v>39</v>
      </c>
      <c r="AX110" s="11" t="s">
        <v>76</v>
      </c>
      <c r="AY110" s="190" t="s">
        <v>134</v>
      </c>
    </row>
    <row r="111" spans="2:51" s="12" customFormat="1" ht="13.5">
      <c r="B111" s="195"/>
      <c r="D111" s="196" t="s">
        <v>142</v>
      </c>
      <c r="E111" s="197" t="s">
        <v>5</v>
      </c>
      <c r="F111" s="198" t="s">
        <v>500</v>
      </c>
      <c r="H111" s="199">
        <v>5</v>
      </c>
      <c r="I111" s="200"/>
      <c r="L111" s="195"/>
      <c r="M111" s="201"/>
      <c r="N111" s="202"/>
      <c r="O111" s="202"/>
      <c r="P111" s="202"/>
      <c r="Q111" s="202"/>
      <c r="R111" s="202"/>
      <c r="S111" s="202"/>
      <c r="T111" s="203"/>
      <c r="AT111" s="204" t="s">
        <v>142</v>
      </c>
      <c r="AU111" s="204" t="s">
        <v>85</v>
      </c>
      <c r="AV111" s="12" t="s">
        <v>85</v>
      </c>
      <c r="AW111" s="12" t="s">
        <v>39</v>
      </c>
      <c r="AX111" s="12" t="s">
        <v>24</v>
      </c>
      <c r="AY111" s="204" t="s">
        <v>134</v>
      </c>
    </row>
    <row r="112" spans="2:65" s="1" customFormat="1" ht="22.5" customHeight="1">
      <c r="B112" s="173"/>
      <c r="C112" s="174" t="s">
        <v>166</v>
      </c>
      <c r="D112" s="174" t="s">
        <v>136</v>
      </c>
      <c r="E112" s="175" t="s">
        <v>167</v>
      </c>
      <c r="F112" s="176" t="s">
        <v>168</v>
      </c>
      <c r="G112" s="177" t="s">
        <v>156</v>
      </c>
      <c r="H112" s="178">
        <v>4</v>
      </c>
      <c r="I112" s="179"/>
      <c r="J112" s="180">
        <f>ROUND(I112*H112,2)</f>
        <v>0</v>
      </c>
      <c r="K112" s="176" t="s">
        <v>147</v>
      </c>
      <c r="L112" s="40"/>
      <c r="M112" s="181" t="s">
        <v>5</v>
      </c>
      <c r="N112" s="182" t="s">
        <v>47</v>
      </c>
      <c r="O112" s="41"/>
      <c r="P112" s="183">
        <f>O112*H112</f>
        <v>0</v>
      </c>
      <c r="Q112" s="183">
        <v>5E-05</v>
      </c>
      <c r="R112" s="183">
        <f>Q112*H112</f>
        <v>0.0002</v>
      </c>
      <c r="S112" s="183">
        <v>0</v>
      </c>
      <c r="T112" s="184">
        <f>S112*H112</f>
        <v>0</v>
      </c>
      <c r="AR112" s="23" t="s">
        <v>140</v>
      </c>
      <c r="AT112" s="23" t="s">
        <v>136</v>
      </c>
      <c r="AU112" s="23" t="s">
        <v>85</v>
      </c>
      <c r="AY112" s="23" t="s">
        <v>134</v>
      </c>
      <c r="BE112" s="185">
        <f>IF(N112="základní",J112,0)</f>
        <v>0</v>
      </c>
      <c r="BF112" s="185">
        <f>IF(N112="snížená",J112,0)</f>
        <v>0</v>
      </c>
      <c r="BG112" s="185">
        <f>IF(N112="zákl. přenesená",J112,0)</f>
        <v>0</v>
      </c>
      <c r="BH112" s="185">
        <f>IF(N112="sníž. přenesená",J112,0)</f>
        <v>0</v>
      </c>
      <c r="BI112" s="185">
        <f>IF(N112="nulová",J112,0)</f>
        <v>0</v>
      </c>
      <c r="BJ112" s="23" t="s">
        <v>24</v>
      </c>
      <c r="BK112" s="185">
        <f>ROUND(I112*H112,2)</f>
        <v>0</v>
      </c>
      <c r="BL112" s="23" t="s">
        <v>140</v>
      </c>
      <c r="BM112" s="23" t="s">
        <v>501</v>
      </c>
    </row>
    <row r="113" spans="2:47" s="1" customFormat="1" ht="27">
      <c r="B113" s="40"/>
      <c r="D113" s="187" t="s">
        <v>149</v>
      </c>
      <c r="F113" s="205" t="s">
        <v>170</v>
      </c>
      <c r="I113" s="206"/>
      <c r="L113" s="40"/>
      <c r="M113" s="207"/>
      <c r="N113" s="41"/>
      <c r="O113" s="41"/>
      <c r="P113" s="41"/>
      <c r="Q113" s="41"/>
      <c r="R113" s="41"/>
      <c r="S113" s="41"/>
      <c r="T113" s="69"/>
      <c r="AT113" s="23" t="s">
        <v>149</v>
      </c>
      <c r="AU113" s="23" t="s">
        <v>85</v>
      </c>
    </row>
    <row r="114" spans="2:47" s="1" customFormat="1" ht="108">
      <c r="B114" s="40"/>
      <c r="D114" s="187" t="s">
        <v>151</v>
      </c>
      <c r="F114" s="208" t="s">
        <v>171</v>
      </c>
      <c r="I114" s="206"/>
      <c r="L114" s="40"/>
      <c r="M114" s="207"/>
      <c r="N114" s="41"/>
      <c r="O114" s="41"/>
      <c r="P114" s="41"/>
      <c r="Q114" s="41"/>
      <c r="R114" s="41"/>
      <c r="S114" s="41"/>
      <c r="T114" s="69"/>
      <c r="AT114" s="23" t="s">
        <v>151</v>
      </c>
      <c r="AU114" s="23" t="s">
        <v>85</v>
      </c>
    </row>
    <row r="115" spans="2:51" s="11" customFormat="1" ht="13.5">
      <c r="B115" s="186"/>
      <c r="D115" s="187" t="s">
        <v>142</v>
      </c>
      <c r="E115" s="188" t="s">
        <v>5</v>
      </c>
      <c r="F115" s="189" t="s">
        <v>491</v>
      </c>
      <c r="H115" s="190" t="s">
        <v>5</v>
      </c>
      <c r="I115" s="191"/>
      <c r="L115" s="186"/>
      <c r="M115" s="192"/>
      <c r="N115" s="193"/>
      <c r="O115" s="193"/>
      <c r="P115" s="193"/>
      <c r="Q115" s="193"/>
      <c r="R115" s="193"/>
      <c r="S115" s="193"/>
      <c r="T115" s="194"/>
      <c r="AT115" s="190" t="s">
        <v>142</v>
      </c>
      <c r="AU115" s="190" t="s">
        <v>85</v>
      </c>
      <c r="AV115" s="11" t="s">
        <v>24</v>
      </c>
      <c r="AW115" s="11" t="s">
        <v>39</v>
      </c>
      <c r="AX115" s="11" t="s">
        <v>76</v>
      </c>
      <c r="AY115" s="190" t="s">
        <v>134</v>
      </c>
    </row>
    <row r="116" spans="2:51" s="12" customFormat="1" ht="13.5">
      <c r="B116" s="195"/>
      <c r="D116" s="196" t="s">
        <v>142</v>
      </c>
      <c r="E116" s="197" t="s">
        <v>5</v>
      </c>
      <c r="F116" s="198" t="s">
        <v>495</v>
      </c>
      <c r="H116" s="199">
        <v>4</v>
      </c>
      <c r="I116" s="200"/>
      <c r="L116" s="195"/>
      <c r="M116" s="201"/>
      <c r="N116" s="202"/>
      <c r="O116" s="202"/>
      <c r="P116" s="202"/>
      <c r="Q116" s="202"/>
      <c r="R116" s="202"/>
      <c r="S116" s="202"/>
      <c r="T116" s="203"/>
      <c r="AT116" s="204" t="s">
        <v>142</v>
      </c>
      <c r="AU116" s="204" t="s">
        <v>85</v>
      </c>
      <c r="AV116" s="12" t="s">
        <v>85</v>
      </c>
      <c r="AW116" s="12" t="s">
        <v>39</v>
      </c>
      <c r="AX116" s="12" t="s">
        <v>24</v>
      </c>
      <c r="AY116" s="204" t="s">
        <v>134</v>
      </c>
    </row>
    <row r="117" spans="2:65" s="1" customFormat="1" ht="22.5" customHeight="1">
      <c r="B117" s="173"/>
      <c r="C117" s="174" t="s">
        <v>172</v>
      </c>
      <c r="D117" s="174" t="s">
        <v>136</v>
      </c>
      <c r="E117" s="175" t="s">
        <v>502</v>
      </c>
      <c r="F117" s="176" t="s">
        <v>503</v>
      </c>
      <c r="G117" s="177" t="s">
        <v>156</v>
      </c>
      <c r="H117" s="178">
        <v>5</v>
      </c>
      <c r="I117" s="179"/>
      <c r="J117" s="180">
        <f>ROUND(I117*H117,2)</f>
        <v>0</v>
      </c>
      <c r="K117" s="176" t="s">
        <v>147</v>
      </c>
      <c r="L117" s="40"/>
      <c r="M117" s="181" t="s">
        <v>5</v>
      </c>
      <c r="N117" s="182" t="s">
        <v>47</v>
      </c>
      <c r="O117" s="41"/>
      <c r="P117" s="183">
        <f>O117*H117</f>
        <v>0</v>
      </c>
      <c r="Q117" s="183">
        <v>5E-05</v>
      </c>
      <c r="R117" s="183">
        <f>Q117*H117</f>
        <v>0.00025</v>
      </c>
      <c r="S117" s="183">
        <v>0</v>
      </c>
      <c r="T117" s="184">
        <f>S117*H117</f>
        <v>0</v>
      </c>
      <c r="AR117" s="23" t="s">
        <v>140</v>
      </c>
      <c r="AT117" s="23" t="s">
        <v>136</v>
      </c>
      <c r="AU117" s="23" t="s">
        <v>85</v>
      </c>
      <c r="AY117" s="23" t="s">
        <v>134</v>
      </c>
      <c r="BE117" s="185">
        <f>IF(N117="základní",J117,0)</f>
        <v>0</v>
      </c>
      <c r="BF117" s="185">
        <f>IF(N117="snížená",J117,0)</f>
        <v>0</v>
      </c>
      <c r="BG117" s="185">
        <f>IF(N117="zákl. přenesená",J117,0)</f>
        <v>0</v>
      </c>
      <c r="BH117" s="185">
        <f>IF(N117="sníž. přenesená",J117,0)</f>
        <v>0</v>
      </c>
      <c r="BI117" s="185">
        <f>IF(N117="nulová",J117,0)</f>
        <v>0</v>
      </c>
      <c r="BJ117" s="23" t="s">
        <v>24</v>
      </c>
      <c r="BK117" s="185">
        <f>ROUND(I117*H117,2)</f>
        <v>0</v>
      </c>
      <c r="BL117" s="23" t="s">
        <v>140</v>
      </c>
      <c r="BM117" s="23" t="s">
        <v>504</v>
      </c>
    </row>
    <row r="118" spans="2:47" s="1" customFormat="1" ht="27">
      <c r="B118" s="40"/>
      <c r="D118" s="187" t="s">
        <v>149</v>
      </c>
      <c r="F118" s="205" t="s">
        <v>505</v>
      </c>
      <c r="I118" s="206"/>
      <c r="L118" s="40"/>
      <c r="M118" s="207"/>
      <c r="N118" s="41"/>
      <c r="O118" s="41"/>
      <c r="P118" s="41"/>
      <c r="Q118" s="41"/>
      <c r="R118" s="41"/>
      <c r="S118" s="41"/>
      <c r="T118" s="69"/>
      <c r="AT118" s="23" t="s">
        <v>149</v>
      </c>
      <c r="AU118" s="23" t="s">
        <v>85</v>
      </c>
    </row>
    <row r="119" spans="2:47" s="1" customFormat="1" ht="108">
      <c r="B119" s="40"/>
      <c r="D119" s="187" t="s">
        <v>151</v>
      </c>
      <c r="F119" s="208" t="s">
        <v>171</v>
      </c>
      <c r="I119" s="206"/>
      <c r="L119" s="40"/>
      <c r="M119" s="207"/>
      <c r="N119" s="41"/>
      <c r="O119" s="41"/>
      <c r="P119" s="41"/>
      <c r="Q119" s="41"/>
      <c r="R119" s="41"/>
      <c r="S119" s="41"/>
      <c r="T119" s="69"/>
      <c r="AT119" s="23" t="s">
        <v>151</v>
      </c>
      <c r="AU119" s="23" t="s">
        <v>85</v>
      </c>
    </row>
    <row r="120" spans="2:51" s="11" customFormat="1" ht="13.5">
      <c r="B120" s="186"/>
      <c r="D120" s="187" t="s">
        <v>142</v>
      </c>
      <c r="E120" s="188" t="s">
        <v>5</v>
      </c>
      <c r="F120" s="189" t="s">
        <v>491</v>
      </c>
      <c r="H120" s="190" t="s">
        <v>5</v>
      </c>
      <c r="I120" s="191"/>
      <c r="L120" s="186"/>
      <c r="M120" s="192"/>
      <c r="N120" s="193"/>
      <c r="O120" s="193"/>
      <c r="P120" s="193"/>
      <c r="Q120" s="193"/>
      <c r="R120" s="193"/>
      <c r="S120" s="193"/>
      <c r="T120" s="194"/>
      <c r="AT120" s="190" t="s">
        <v>142</v>
      </c>
      <c r="AU120" s="190" t="s">
        <v>85</v>
      </c>
      <c r="AV120" s="11" t="s">
        <v>24</v>
      </c>
      <c r="AW120" s="11" t="s">
        <v>39</v>
      </c>
      <c r="AX120" s="11" t="s">
        <v>76</v>
      </c>
      <c r="AY120" s="190" t="s">
        <v>134</v>
      </c>
    </row>
    <row r="121" spans="2:51" s="12" customFormat="1" ht="13.5">
      <c r="B121" s="195"/>
      <c r="D121" s="196" t="s">
        <v>142</v>
      </c>
      <c r="E121" s="197" t="s">
        <v>5</v>
      </c>
      <c r="F121" s="198" t="s">
        <v>500</v>
      </c>
      <c r="H121" s="199">
        <v>5</v>
      </c>
      <c r="I121" s="200"/>
      <c r="L121" s="195"/>
      <c r="M121" s="201"/>
      <c r="N121" s="202"/>
      <c r="O121" s="202"/>
      <c r="P121" s="202"/>
      <c r="Q121" s="202"/>
      <c r="R121" s="202"/>
      <c r="S121" s="202"/>
      <c r="T121" s="203"/>
      <c r="AT121" s="204" t="s">
        <v>142</v>
      </c>
      <c r="AU121" s="204" t="s">
        <v>85</v>
      </c>
      <c r="AV121" s="12" t="s">
        <v>85</v>
      </c>
      <c r="AW121" s="12" t="s">
        <v>39</v>
      </c>
      <c r="AX121" s="12" t="s">
        <v>24</v>
      </c>
      <c r="AY121" s="204" t="s">
        <v>134</v>
      </c>
    </row>
    <row r="122" spans="2:65" s="1" customFormat="1" ht="22.5" customHeight="1">
      <c r="B122" s="173"/>
      <c r="C122" s="174" t="s">
        <v>177</v>
      </c>
      <c r="D122" s="174" t="s">
        <v>136</v>
      </c>
      <c r="E122" s="175" t="s">
        <v>506</v>
      </c>
      <c r="F122" s="176" t="s">
        <v>507</v>
      </c>
      <c r="G122" s="177" t="s">
        <v>139</v>
      </c>
      <c r="H122" s="178">
        <v>36.6</v>
      </c>
      <c r="I122" s="179"/>
      <c r="J122" s="180">
        <f>ROUND(I122*H122,2)</f>
        <v>0</v>
      </c>
      <c r="K122" s="176" t="s">
        <v>147</v>
      </c>
      <c r="L122" s="40"/>
      <c r="M122" s="181" t="s">
        <v>5</v>
      </c>
      <c r="N122" s="182" t="s">
        <v>47</v>
      </c>
      <c r="O122" s="41"/>
      <c r="P122" s="183">
        <f>O122*H122</f>
        <v>0</v>
      </c>
      <c r="Q122" s="183">
        <v>0</v>
      </c>
      <c r="R122" s="183">
        <f>Q122*H122</f>
        <v>0</v>
      </c>
      <c r="S122" s="183">
        <v>0.582</v>
      </c>
      <c r="T122" s="184">
        <f>S122*H122</f>
        <v>21.301199999999998</v>
      </c>
      <c r="AR122" s="23" t="s">
        <v>140</v>
      </c>
      <c r="AT122" s="23" t="s">
        <v>136</v>
      </c>
      <c r="AU122" s="23" t="s">
        <v>85</v>
      </c>
      <c r="AY122" s="23" t="s">
        <v>134</v>
      </c>
      <c r="BE122" s="185">
        <f>IF(N122="základní",J122,0)</f>
        <v>0</v>
      </c>
      <c r="BF122" s="185">
        <f>IF(N122="snížená",J122,0)</f>
        <v>0</v>
      </c>
      <c r="BG122" s="185">
        <f>IF(N122="zákl. přenesená",J122,0)</f>
        <v>0</v>
      </c>
      <c r="BH122" s="185">
        <f>IF(N122="sníž. přenesená",J122,0)</f>
        <v>0</v>
      </c>
      <c r="BI122" s="185">
        <f>IF(N122="nulová",J122,0)</f>
        <v>0</v>
      </c>
      <c r="BJ122" s="23" t="s">
        <v>24</v>
      </c>
      <c r="BK122" s="185">
        <f>ROUND(I122*H122,2)</f>
        <v>0</v>
      </c>
      <c r="BL122" s="23" t="s">
        <v>140</v>
      </c>
      <c r="BM122" s="23" t="s">
        <v>508</v>
      </c>
    </row>
    <row r="123" spans="2:47" s="1" customFormat="1" ht="40.5">
      <c r="B123" s="40"/>
      <c r="D123" s="187" t="s">
        <v>149</v>
      </c>
      <c r="F123" s="205" t="s">
        <v>509</v>
      </c>
      <c r="I123" s="206"/>
      <c r="L123" s="40"/>
      <c r="M123" s="207"/>
      <c r="N123" s="41"/>
      <c r="O123" s="41"/>
      <c r="P123" s="41"/>
      <c r="Q123" s="41"/>
      <c r="R123" s="41"/>
      <c r="S123" s="41"/>
      <c r="T123" s="69"/>
      <c r="AT123" s="23" t="s">
        <v>149</v>
      </c>
      <c r="AU123" s="23" t="s">
        <v>85</v>
      </c>
    </row>
    <row r="124" spans="2:47" s="1" customFormat="1" ht="256.5">
      <c r="B124" s="40"/>
      <c r="D124" s="187" t="s">
        <v>151</v>
      </c>
      <c r="F124" s="208" t="s">
        <v>510</v>
      </c>
      <c r="I124" s="206"/>
      <c r="L124" s="40"/>
      <c r="M124" s="207"/>
      <c r="N124" s="41"/>
      <c r="O124" s="41"/>
      <c r="P124" s="41"/>
      <c r="Q124" s="41"/>
      <c r="R124" s="41"/>
      <c r="S124" s="41"/>
      <c r="T124" s="69"/>
      <c r="AT124" s="23" t="s">
        <v>151</v>
      </c>
      <c r="AU124" s="23" t="s">
        <v>85</v>
      </c>
    </row>
    <row r="125" spans="2:51" s="11" customFormat="1" ht="13.5">
      <c r="B125" s="186"/>
      <c r="D125" s="187" t="s">
        <v>142</v>
      </c>
      <c r="E125" s="188" t="s">
        <v>5</v>
      </c>
      <c r="F125" s="189" t="s">
        <v>511</v>
      </c>
      <c r="H125" s="190" t="s">
        <v>5</v>
      </c>
      <c r="I125" s="191"/>
      <c r="L125" s="186"/>
      <c r="M125" s="192"/>
      <c r="N125" s="193"/>
      <c r="O125" s="193"/>
      <c r="P125" s="193"/>
      <c r="Q125" s="193"/>
      <c r="R125" s="193"/>
      <c r="S125" s="193"/>
      <c r="T125" s="194"/>
      <c r="AT125" s="190" t="s">
        <v>142</v>
      </c>
      <c r="AU125" s="190" t="s">
        <v>85</v>
      </c>
      <c r="AV125" s="11" t="s">
        <v>24</v>
      </c>
      <c r="AW125" s="11" t="s">
        <v>39</v>
      </c>
      <c r="AX125" s="11" t="s">
        <v>76</v>
      </c>
      <c r="AY125" s="190" t="s">
        <v>134</v>
      </c>
    </row>
    <row r="126" spans="2:51" s="12" customFormat="1" ht="13.5">
      <c r="B126" s="195"/>
      <c r="D126" s="196" t="s">
        <v>142</v>
      </c>
      <c r="E126" s="197" t="s">
        <v>5</v>
      </c>
      <c r="F126" s="198" t="s">
        <v>512</v>
      </c>
      <c r="H126" s="199">
        <v>36.6</v>
      </c>
      <c r="I126" s="200"/>
      <c r="L126" s="195"/>
      <c r="M126" s="201"/>
      <c r="N126" s="202"/>
      <c r="O126" s="202"/>
      <c r="P126" s="202"/>
      <c r="Q126" s="202"/>
      <c r="R126" s="202"/>
      <c r="S126" s="202"/>
      <c r="T126" s="203"/>
      <c r="AT126" s="204" t="s">
        <v>142</v>
      </c>
      <c r="AU126" s="204" t="s">
        <v>85</v>
      </c>
      <c r="AV126" s="12" t="s">
        <v>85</v>
      </c>
      <c r="AW126" s="12" t="s">
        <v>39</v>
      </c>
      <c r="AX126" s="12" t="s">
        <v>24</v>
      </c>
      <c r="AY126" s="204" t="s">
        <v>134</v>
      </c>
    </row>
    <row r="127" spans="2:65" s="1" customFormat="1" ht="31.5" customHeight="1">
      <c r="B127" s="173"/>
      <c r="C127" s="174" t="s">
        <v>185</v>
      </c>
      <c r="D127" s="174" t="s">
        <v>136</v>
      </c>
      <c r="E127" s="175" t="s">
        <v>186</v>
      </c>
      <c r="F127" s="176" t="s">
        <v>187</v>
      </c>
      <c r="G127" s="177" t="s">
        <v>188</v>
      </c>
      <c r="H127" s="178">
        <v>1</v>
      </c>
      <c r="I127" s="179"/>
      <c r="J127" s="180">
        <f>ROUND(I127*H127,2)</f>
        <v>0</v>
      </c>
      <c r="K127" s="176" t="s">
        <v>5</v>
      </c>
      <c r="L127" s="40"/>
      <c r="M127" s="181" t="s">
        <v>5</v>
      </c>
      <c r="N127" s="182" t="s">
        <v>47</v>
      </c>
      <c r="O127" s="41"/>
      <c r="P127" s="183">
        <f>O127*H127</f>
        <v>0</v>
      </c>
      <c r="Q127" s="183">
        <v>0.01797</v>
      </c>
      <c r="R127" s="183">
        <f>Q127*H127</f>
        <v>0.01797</v>
      </c>
      <c r="S127" s="183">
        <v>0</v>
      </c>
      <c r="T127" s="184">
        <f>S127*H127</f>
        <v>0</v>
      </c>
      <c r="AR127" s="23" t="s">
        <v>140</v>
      </c>
      <c r="AT127" s="23" t="s">
        <v>136</v>
      </c>
      <c r="AU127" s="23" t="s">
        <v>85</v>
      </c>
      <c r="AY127" s="23" t="s">
        <v>134</v>
      </c>
      <c r="BE127" s="185">
        <f>IF(N127="základní",J127,0)</f>
        <v>0</v>
      </c>
      <c r="BF127" s="185">
        <f>IF(N127="snížená",J127,0)</f>
        <v>0</v>
      </c>
      <c r="BG127" s="185">
        <f>IF(N127="zákl. přenesená",J127,0)</f>
        <v>0</v>
      </c>
      <c r="BH127" s="185">
        <f>IF(N127="sníž. přenesená",J127,0)</f>
        <v>0</v>
      </c>
      <c r="BI127" s="185">
        <f>IF(N127="nulová",J127,0)</f>
        <v>0</v>
      </c>
      <c r="BJ127" s="23" t="s">
        <v>24</v>
      </c>
      <c r="BK127" s="185">
        <f>ROUND(I127*H127,2)</f>
        <v>0</v>
      </c>
      <c r="BL127" s="23" t="s">
        <v>140</v>
      </c>
      <c r="BM127" s="23" t="s">
        <v>513</v>
      </c>
    </row>
    <row r="128" spans="2:47" s="1" customFormat="1" ht="54">
      <c r="B128" s="40"/>
      <c r="D128" s="187" t="s">
        <v>190</v>
      </c>
      <c r="F128" s="208" t="s">
        <v>514</v>
      </c>
      <c r="I128" s="206"/>
      <c r="L128" s="40"/>
      <c r="M128" s="207"/>
      <c r="N128" s="41"/>
      <c r="O128" s="41"/>
      <c r="P128" s="41"/>
      <c r="Q128" s="41"/>
      <c r="R128" s="41"/>
      <c r="S128" s="41"/>
      <c r="T128" s="69"/>
      <c r="AT128" s="23" t="s">
        <v>190</v>
      </c>
      <c r="AU128" s="23" t="s">
        <v>85</v>
      </c>
    </row>
    <row r="129" spans="2:51" s="12" customFormat="1" ht="13.5">
      <c r="B129" s="195"/>
      <c r="D129" s="196" t="s">
        <v>142</v>
      </c>
      <c r="E129" s="197" t="s">
        <v>5</v>
      </c>
      <c r="F129" s="198" t="s">
        <v>192</v>
      </c>
      <c r="H129" s="199">
        <v>1</v>
      </c>
      <c r="I129" s="200"/>
      <c r="L129" s="195"/>
      <c r="M129" s="201"/>
      <c r="N129" s="202"/>
      <c r="O129" s="202"/>
      <c r="P129" s="202"/>
      <c r="Q129" s="202"/>
      <c r="R129" s="202"/>
      <c r="S129" s="202"/>
      <c r="T129" s="203"/>
      <c r="AT129" s="204" t="s">
        <v>142</v>
      </c>
      <c r="AU129" s="204" t="s">
        <v>85</v>
      </c>
      <c r="AV129" s="12" t="s">
        <v>85</v>
      </c>
      <c r="AW129" s="12" t="s">
        <v>39</v>
      </c>
      <c r="AX129" s="12" t="s">
        <v>24</v>
      </c>
      <c r="AY129" s="204" t="s">
        <v>134</v>
      </c>
    </row>
    <row r="130" spans="2:65" s="1" customFormat="1" ht="22.5" customHeight="1">
      <c r="B130" s="173"/>
      <c r="C130" s="174" t="s">
        <v>193</v>
      </c>
      <c r="D130" s="174" t="s">
        <v>136</v>
      </c>
      <c r="E130" s="175" t="s">
        <v>515</v>
      </c>
      <c r="F130" s="176" t="s">
        <v>516</v>
      </c>
      <c r="G130" s="177" t="s">
        <v>517</v>
      </c>
      <c r="H130" s="178">
        <v>1440</v>
      </c>
      <c r="I130" s="179"/>
      <c r="J130" s="180">
        <f>ROUND(I130*H130,2)</f>
        <v>0</v>
      </c>
      <c r="K130" s="176" t="s">
        <v>147</v>
      </c>
      <c r="L130" s="40"/>
      <c r="M130" s="181" t="s">
        <v>5</v>
      </c>
      <c r="N130" s="182" t="s">
        <v>47</v>
      </c>
      <c r="O130" s="41"/>
      <c r="P130" s="183">
        <f>O130*H130</f>
        <v>0</v>
      </c>
      <c r="Q130" s="183">
        <v>0</v>
      </c>
      <c r="R130" s="183">
        <f>Q130*H130</f>
        <v>0</v>
      </c>
      <c r="S130" s="183">
        <v>0</v>
      </c>
      <c r="T130" s="184">
        <f>S130*H130</f>
        <v>0</v>
      </c>
      <c r="AR130" s="23" t="s">
        <v>140</v>
      </c>
      <c r="AT130" s="23" t="s">
        <v>136</v>
      </c>
      <c r="AU130" s="23" t="s">
        <v>85</v>
      </c>
      <c r="AY130" s="23" t="s">
        <v>134</v>
      </c>
      <c r="BE130" s="185">
        <f>IF(N130="základní",J130,0)</f>
        <v>0</v>
      </c>
      <c r="BF130" s="185">
        <f>IF(N130="snížená",J130,0)</f>
        <v>0</v>
      </c>
      <c r="BG130" s="185">
        <f>IF(N130="zákl. přenesená",J130,0)</f>
        <v>0</v>
      </c>
      <c r="BH130" s="185">
        <f>IF(N130="sníž. přenesená",J130,0)</f>
        <v>0</v>
      </c>
      <c r="BI130" s="185">
        <f>IF(N130="nulová",J130,0)</f>
        <v>0</v>
      </c>
      <c r="BJ130" s="23" t="s">
        <v>24</v>
      </c>
      <c r="BK130" s="185">
        <f>ROUND(I130*H130,2)</f>
        <v>0</v>
      </c>
      <c r="BL130" s="23" t="s">
        <v>140</v>
      </c>
      <c r="BM130" s="23" t="s">
        <v>518</v>
      </c>
    </row>
    <row r="131" spans="2:47" s="1" customFormat="1" ht="13.5">
      <c r="B131" s="40"/>
      <c r="D131" s="187" t="s">
        <v>149</v>
      </c>
      <c r="F131" s="205" t="s">
        <v>519</v>
      </c>
      <c r="I131" s="206"/>
      <c r="L131" s="40"/>
      <c r="M131" s="207"/>
      <c r="N131" s="41"/>
      <c r="O131" s="41"/>
      <c r="P131" s="41"/>
      <c r="Q131" s="41"/>
      <c r="R131" s="41"/>
      <c r="S131" s="41"/>
      <c r="T131" s="69"/>
      <c r="AT131" s="23" t="s">
        <v>149</v>
      </c>
      <c r="AU131" s="23" t="s">
        <v>85</v>
      </c>
    </row>
    <row r="132" spans="2:47" s="1" customFormat="1" ht="256.5">
      <c r="B132" s="40"/>
      <c r="D132" s="187" t="s">
        <v>151</v>
      </c>
      <c r="F132" s="208" t="s">
        <v>520</v>
      </c>
      <c r="I132" s="206"/>
      <c r="L132" s="40"/>
      <c r="M132" s="207"/>
      <c r="N132" s="41"/>
      <c r="O132" s="41"/>
      <c r="P132" s="41"/>
      <c r="Q132" s="41"/>
      <c r="R132" s="41"/>
      <c r="S132" s="41"/>
      <c r="T132" s="69"/>
      <c r="AT132" s="23" t="s">
        <v>151</v>
      </c>
      <c r="AU132" s="23" t="s">
        <v>85</v>
      </c>
    </row>
    <row r="133" spans="2:51" s="12" customFormat="1" ht="13.5">
      <c r="B133" s="195"/>
      <c r="D133" s="196" t="s">
        <v>142</v>
      </c>
      <c r="E133" s="197" t="s">
        <v>5</v>
      </c>
      <c r="F133" s="198" t="s">
        <v>521</v>
      </c>
      <c r="H133" s="199">
        <v>1440</v>
      </c>
      <c r="I133" s="200"/>
      <c r="L133" s="195"/>
      <c r="M133" s="201"/>
      <c r="N133" s="202"/>
      <c r="O133" s="202"/>
      <c r="P133" s="202"/>
      <c r="Q133" s="202"/>
      <c r="R133" s="202"/>
      <c r="S133" s="202"/>
      <c r="T133" s="203"/>
      <c r="AT133" s="204" t="s">
        <v>142</v>
      </c>
      <c r="AU133" s="204" t="s">
        <v>85</v>
      </c>
      <c r="AV133" s="12" t="s">
        <v>85</v>
      </c>
      <c r="AW133" s="12" t="s">
        <v>39</v>
      </c>
      <c r="AX133" s="12" t="s">
        <v>24</v>
      </c>
      <c r="AY133" s="204" t="s">
        <v>134</v>
      </c>
    </row>
    <row r="134" spans="2:65" s="1" customFormat="1" ht="22.5" customHeight="1">
      <c r="B134" s="173"/>
      <c r="C134" s="174" t="s">
        <v>29</v>
      </c>
      <c r="D134" s="174" t="s">
        <v>136</v>
      </c>
      <c r="E134" s="175" t="s">
        <v>207</v>
      </c>
      <c r="F134" s="176" t="s">
        <v>208</v>
      </c>
      <c r="G134" s="177" t="s">
        <v>209</v>
      </c>
      <c r="H134" s="178">
        <v>7.68</v>
      </c>
      <c r="I134" s="179"/>
      <c r="J134" s="180">
        <f>ROUND(I134*H134,2)</f>
        <v>0</v>
      </c>
      <c r="K134" s="176" t="s">
        <v>147</v>
      </c>
      <c r="L134" s="40"/>
      <c r="M134" s="181" t="s">
        <v>5</v>
      </c>
      <c r="N134" s="182" t="s">
        <v>47</v>
      </c>
      <c r="O134" s="41"/>
      <c r="P134" s="183">
        <f>O134*H134</f>
        <v>0</v>
      </c>
      <c r="Q134" s="183">
        <v>0</v>
      </c>
      <c r="R134" s="183">
        <f>Q134*H134</f>
        <v>0</v>
      </c>
      <c r="S134" s="183">
        <v>0</v>
      </c>
      <c r="T134" s="184">
        <f>S134*H134</f>
        <v>0</v>
      </c>
      <c r="AR134" s="23" t="s">
        <v>140</v>
      </c>
      <c r="AT134" s="23" t="s">
        <v>136</v>
      </c>
      <c r="AU134" s="23" t="s">
        <v>85</v>
      </c>
      <c r="AY134" s="23" t="s">
        <v>134</v>
      </c>
      <c r="BE134" s="185">
        <f>IF(N134="základní",J134,0)</f>
        <v>0</v>
      </c>
      <c r="BF134" s="185">
        <f>IF(N134="snížená",J134,0)</f>
        <v>0</v>
      </c>
      <c r="BG134" s="185">
        <f>IF(N134="zákl. přenesená",J134,0)</f>
        <v>0</v>
      </c>
      <c r="BH134" s="185">
        <f>IF(N134="sníž. přenesená",J134,0)</f>
        <v>0</v>
      </c>
      <c r="BI134" s="185">
        <f>IF(N134="nulová",J134,0)</f>
        <v>0</v>
      </c>
      <c r="BJ134" s="23" t="s">
        <v>24</v>
      </c>
      <c r="BK134" s="185">
        <f>ROUND(I134*H134,2)</f>
        <v>0</v>
      </c>
      <c r="BL134" s="23" t="s">
        <v>140</v>
      </c>
      <c r="BM134" s="23" t="s">
        <v>522</v>
      </c>
    </row>
    <row r="135" spans="2:47" s="1" customFormat="1" ht="27">
      <c r="B135" s="40"/>
      <c r="D135" s="187" t="s">
        <v>149</v>
      </c>
      <c r="F135" s="205" t="s">
        <v>211</v>
      </c>
      <c r="I135" s="206"/>
      <c r="L135" s="40"/>
      <c r="M135" s="207"/>
      <c r="N135" s="41"/>
      <c r="O135" s="41"/>
      <c r="P135" s="41"/>
      <c r="Q135" s="41"/>
      <c r="R135" s="41"/>
      <c r="S135" s="41"/>
      <c r="T135" s="69"/>
      <c r="AT135" s="23" t="s">
        <v>149</v>
      </c>
      <c r="AU135" s="23" t="s">
        <v>85</v>
      </c>
    </row>
    <row r="136" spans="2:47" s="1" customFormat="1" ht="229.5">
      <c r="B136" s="40"/>
      <c r="D136" s="187" t="s">
        <v>151</v>
      </c>
      <c r="F136" s="208" t="s">
        <v>212</v>
      </c>
      <c r="I136" s="206"/>
      <c r="L136" s="40"/>
      <c r="M136" s="207"/>
      <c r="N136" s="41"/>
      <c r="O136" s="41"/>
      <c r="P136" s="41"/>
      <c r="Q136" s="41"/>
      <c r="R136" s="41"/>
      <c r="S136" s="41"/>
      <c r="T136" s="69"/>
      <c r="AT136" s="23" t="s">
        <v>151</v>
      </c>
      <c r="AU136" s="23" t="s">
        <v>85</v>
      </c>
    </row>
    <row r="137" spans="2:51" s="11" customFormat="1" ht="13.5">
      <c r="B137" s="186"/>
      <c r="D137" s="187" t="s">
        <v>142</v>
      </c>
      <c r="E137" s="188" t="s">
        <v>5</v>
      </c>
      <c r="F137" s="189" t="s">
        <v>523</v>
      </c>
      <c r="H137" s="190" t="s">
        <v>5</v>
      </c>
      <c r="I137" s="191"/>
      <c r="L137" s="186"/>
      <c r="M137" s="192"/>
      <c r="N137" s="193"/>
      <c r="O137" s="193"/>
      <c r="P137" s="193"/>
      <c r="Q137" s="193"/>
      <c r="R137" s="193"/>
      <c r="S137" s="193"/>
      <c r="T137" s="194"/>
      <c r="AT137" s="190" t="s">
        <v>142</v>
      </c>
      <c r="AU137" s="190" t="s">
        <v>85</v>
      </c>
      <c r="AV137" s="11" t="s">
        <v>24</v>
      </c>
      <c r="AW137" s="11" t="s">
        <v>39</v>
      </c>
      <c r="AX137" s="11" t="s">
        <v>76</v>
      </c>
      <c r="AY137" s="190" t="s">
        <v>134</v>
      </c>
    </row>
    <row r="138" spans="2:51" s="12" customFormat="1" ht="13.5">
      <c r="B138" s="195"/>
      <c r="D138" s="196" t="s">
        <v>142</v>
      </c>
      <c r="E138" s="197" t="s">
        <v>5</v>
      </c>
      <c r="F138" s="198" t="s">
        <v>524</v>
      </c>
      <c r="H138" s="199">
        <v>7.68</v>
      </c>
      <c r="I138" s="200"/>
      <c r="L138" s="195"/>
      <c r="M138" s="201"/>
      <c r="N138" s="202"/>
      <c r="O138" s="202"/>
      <c r="P138" s="202"/>
      <c r="Q138" s="202"/>
      <c r="R138" s="202"/>
      <c r="S138" s="202"/>
      <c r="T138" s="203"/>
      <c r="AT138" s="204" t="s">
        <v>142</v>
      </c>
      <c r="AU138" s="204" t="s">
        <v>85</v>
      </c>
      <c r="AV138" s="12" t="s">
        <v>85</v>
      </c>
      <c r="AW138" s="12" t="s">
        <v>39</v>
      </c>
      <c r="AX138" s="12" t="s">
        <v>24</v>
      </c>
      <c r="AY138" s="204" t="s">
        <v>134</v>
      </c>
    </row>
    <row r="139" spans="2:65" s="1" customFormat="1" ht="22.5" customHeight="1">
      <c r="B139" s="173"/>
      <c r="C139" s="174" t="s">
        <v>206</v>
      </c>
      <c r="D139" s="174" t="s">
        <v>136</v>
      </c>
      <c r="E139" s="175" t="s">
        <v>216</v>
      </c>
      <c r="F139" s="176" t="s">
        <v>217</v>
      </c>
      <c r="G139" s="177" t="s">
        <v>209</v>
      </c>
      <c r="H139" s="178">
        <v>337.9</v>
      </c>
      <c r="I139" s="179"/>
      <c r="J139" s="180">
        <f>ROUND(I139*H139,2)</f>
        <v>0</v>
      </c>
      <c r="K139" s="176" t="s">
        <v>147</v>
      </c>
      <c r="L139" s="40"/>
      <c r="M139" s="181" t="s">
        <v>5</v>
      </c>
      <c r="N139" s="182" t="s">
        <v>47</v>
      </c>
      <c r="O139" s="41"/>
      <c r="P139" s="183">
        <f>O139*H139</f>
        <v>0</v>
      </c>
      <c r="Q139" s="183">
        <v>0</v>
      </c>
      <c r="R139" s="183">
        <f>Q139*H139</f>
        <v>0</v>
      </c>
      <c r="S139" s="183">
        <v>0</v>
      </c>
      <c r="T139" s="184">
        <f>S139*H139</f>
        <v>0</v>
      </c>
      <c r="AR139" s="23" t="s">
        <v>140</v>
      </c>
      <c r="AT139" s="23" t="s">
        <v>136</v>
      </c>
      <c r="AU139" s="23" t="s">
        <v>85</v>
      </c>
      <c r="AY139" s="23" t="s">
        <v>134</v>
      </c>
      <c r="BE139" s="185">
        <f>IF(N139="základní",J139,0)</f>
        <v>0</v>
      </c>
      <c r="BF139" s="185">
        <f>IF(N139="snížená",J139,0)</f>
        <v>0</v>
      </c>
      <c r="BG139" s="185">
        <f>IF(N139="zákl. přenesená",J139,0)</f>
        <v>0</v>
      </c>
      <c r="BH139" s="185">
        <f>IF(N139="sníž. přenesená",J139,0)</f>
        <v>0</v>
      </c>
      <c r="BI139" s="185">
        <f>IF(N139="nulová",J139,0)</f>
        <v>0</v>
      </c>
      <c r="BJ139" s="23" t="s">
        <v>24</v>
      </c>
      <c r="BK139" s="185">
        <f>ROUND(I139*H139,2)</f>
        <v>0</v>
      </c>
      <c r="BL139" s="23" t="s">
        <v>140</v>
      </c>
      <c r="BM139" s="23" t="s">
        <v>525</v>
      </c>
    </row>
    <row r="140" spans="2:47" s="1" customFormat="1" ht="27">
      <c r="B140" s="40"/>
      <c r="D140" s="187" t="s">
        <v>149</v>
      </c>
      <c r="F140" s="205" t="s">
        <v>219</v>
      </c>
      <c r="I140" s="206"/>
      <c r="L140" s="40"/>
      <c r="M140" s="207"/>
      <c r="N140" s="41"/>
      <c r="O140" s="41"/>
      <c r="P140" s="41"/>
      <c r="Q140" s="41"/>
      <c r="R140" s="41"/>
      <c r="S140" s="41"/>
      <c r="T140" s="69"/>
      <c r="AT140" s="23" t="s">
        <v>149</v>
      </c>
      <c r="AU140" s="23" t="s">
        <v>85</v>
      </c>
    </row>
    <row r="141" spans="2:47" s="1" customFormat="1" ht="324">
      <c r="B141" s="40"/>
      <c r="D141" s="187" t="s">
        <v>151</v>
      </c>
      <c r="F141" s="208" t="s">
        <v>220</v>
      </c>
      <c r="I141" s="206"/>
      <c r="L141" s="40"/>
      <c r="M141" s="207"/>
      <c r="N141" s="41"/>
      <c r="O141" s="41"/>
      <c r="P141" s="41"/>
      <c r="Q141" s="41"/>
      <c r="R141" s="41"/>
      <c r="S141" s="41"/>
      <c r="T141" s="69"/>
      <c r="AT141" s="23" t="s">
        <v>151</v>
      </c>
      <c r="AU141" s="23" t="s">
        <v>85</v>
      </c>
    </row>
    <row r="142" spans="2:51" s="11" customFormat="1" ht="13.5">
      <c r="B142" s="186"/>
      <c r="D142" s="187" t="s">
        <v>142</v>
      </c>
      <c r="E142" s="188" t="s">
        <v>5</v>
      </c>
      <c r="F142" s="189" t="s">
        <v>183</v>
      </c>
      <c r="H142" s="190" t="s">
        <v>5</v>
      </c>
      <c r="I142" s="191"/>
      <c r="L142" s="186"/>
      <c r="M142" s="192"/>
      <c r="N142" s="193"/>
      <c r="O142" s="193"/>
      <c r="P142" s="193"/>
      <c r="Q142" s="193"/>
      <c r="R142" s="193"/>
      <c r="S142" s="193"/>
      <c r="T142" s="194"/>
      <c r="AT142" s="190" t="s">
        <v>142</v>
      </c>
      <c r="AU142" s="190" t="s">
        <v>85</v>
      </c>
      <c r="AV142" s="11" t="s">
        <v>24</v>
      </c>
      <c r="AW142" s="11" t="s">
        <v>39</v>
      </c>
      <c r="AX142" s="11" t="s">
        <v>76</v>
      </c>
      <c r="AY142" s="190" t="s">
        <v>134</v>
      </c>
    </row>
    <row r="143" spans="2:51" s="12" customFormat="1" ht="13.5">
      <c r="B143" s="195"/>
      <c r="D143" s="196" t="s">
        <v>142</v>
      </c>
      <c r="E143" s="197" t="s">
        <v>5</v>
      </c>
      <c r="F143" s="198" t="s">
        <v>526</v>
      </c>
      <c r="H143" s="199">
        <v>337.9</v>
      </c>
      <c r="I143" s="200"/>
      <c r="L143" s="195"/>
      <c r="M143" s="201"/>
      <c r="N143" s="202"/>
      <c r="O143" s="202"/>
      <c r="P143" s="202"/>
      <c r="Q143" s="202"/>
      <c r="R143" s="202"/>
      <c r="S143" s="202"/>
      <c r="T143" s="203"/>
      <c r="AT143" s="204" t="s">
        <v>142</v>
      </c>
      <c r="AU143" s="204" t="s">
        <v>85</v>
      </c>
      <c r="AV143" s="12" t="s">
        <v>85</v>
      </c>
      <c r="AW143" s="12" t="s">
        <v>39</v>
      </c>
      <c r="AX143" s="12" t="s">
        <v>24</v>
      </c>
      <c r="AY143" s="204" t="s">
        <v>134</v>
      </c>
    </row>
    <row r="144" spans="2:65" s="1" customFormat="1" ht="22.5" customHeight="1">
      <c r="B144" s="173"/>
      <c r="C144" s="174" t="s">
        <v>215</v>
      </c>
      <c r="D144" s="174" t="s">
        <v>136</v>
      </c>
      <c r="E144" s="175" t="s">
        <v>223</v>
      </c>
      <c r="F144" s="176" t="s">
        <v>224</v>
      </c>
      <c r="G144" s="177" t="s">
        <v>209</v>
      </c>
      <c r="H144" s="178">
        <v>4.8</v>
      </c>
      <c r="I144" s="179"/>
      <c r="J144" s="180">
        <f>ROUND(I144*H144,2)</f>
        <v>0</v>
      </c>
      <c r="K144" s="176" t="s">
        <v>147</v>
      </c>
      <c r="L144" s="40"/>
      <c r="M144" s="181" t="s">
        <v>5</v>
      </c>
      <c r="N144" s="182" t="s">
        <v>47</v>
      </c>
      <c r="O144" s="41"/>
      <c r="P144" s="183">
        <f>O144*H144</f>
        <v>0</v>
      </c>
      <c r="Q144" s="183">
        <v>0</v>
      </c>
      <c r="R144" s="183">
        <f>Q144*H144</f>
        <v>0</v>
      </c>
      <c r="S144" s="183">
        <v>0</v>
      </c>
      <c r="T144" s="184">
        <f>S144*H144</f>
        <v>0</v>
      </c>
      <c r="AR144" s="23" t="s">
        <v>140</v>
      </c>
      <c r="AT144" s="23" t="s">
        <v>136</v>
      </c>
      <c r="AU144" s="23" t="s">
        <v>85</v>
      </c>
      <c r="AY144" s="23" t="s">
        <v>134</v>
      </c>
      <c r="BE144" s="185">
        <f>IF(N144="základní",J144,0)</f>
        <v>0</v>
      </c>
      <c r="BF144" s="185">
        <f>IF(N144="snížená",J144,0)</f>
        <v>0</v>
      </c>
      <c r="BG144" s="185">
        <f>IF(N144="zákl. přenesená",J144,0)</f>
        <v>0</v>
      </c>
      <c r="BH144" s="185">
        <f>IF(N144="sníž. přenesená",J144,0)</f>
        <v>0</v>
      </c>
      <c r="BI144" s="185">
        <f>IF(N144="nulová",J144,0)</f>
        <v>0</v>
      </c>
      <c r="BJ144" s="23" t="s">
        <v>24</v>
      </c>
      <c r="BK144" s="185">
        <f>ROUND(I144*H144,2)</f>
        <v>0</v>
      </c>
      <c r="BL144" s="23" t="s">
        <v>140</v>
      </c>
      <c r="BM144" s="23" t="s">
        <v>527</v>
      </c>
    </row>
    <row r="145" spans="2:47" s="1" customFormat="1" ht="27">
      <c r="B145" s="40"/>
      <c r="D145" s="187" t="s">
        <v>149</v>
      </c>
      <c r="F145" s="205" t="s">
        <v>226</v>
      </c>
      <c r="I145" s="206"/>
      <c r="L145" s="40"/>
      <c r="M145" s="207"/>
      <c r="N145" s="41"/>
      <c r="O145" s="41"/>
      <c r="P145" s="41"/>
      <c r="Q145" s="41"/>
      <c r="R145" s="41"/>
      <c r="S145" s="41"/>
      <c r="T145" s="69"/>
      <c r="AT145" s="23" t="s">
        <v>149</v>
      </c>
      <c r="AU145" s="23" t="s">
        <v>85</v>
      </c>
    </row>
    <row r="146" spans="2:47" s="1" customFormat="1" ht="364.5">
      <c r="B146" s="40"/>
      <c r="D146" s="187" t="s">
        <v>151</v>
      </c>
      <c r="F146" s="208" t="s">
        <v>227</v>
      </c>
      <c r="I146" s="206"/>
      <c r="L146" s="40"/>
      <c r="M146" s="207"/>
      <c r="N146" s="41"/>
      <c r="O146" s="41"/>
      <c r="P146" s="41"/>
      <c r="Q146" s="41"/>
      <c r="R146" s="41"/>
      <c r="S146" s="41"/>
      <c r="T146" s="69"/>
      <c r="AT146" s="23" t="s">
        <v>151</v>
      </c>
      <c r="AU146" s="23" t="s">
        <v>85</v>
      </c>
    </row>
    <row r="147" spans="2:51" s="12" customFormat="1" ht="13.5">
      <c r="B147" s="195"/>
      <c r="D147" s="196" t="s">
        <v>142</v>
      </c>
      <c r="E147" s="197" t="s">
        <v>5</v>
      </c>
      <c r="F147" s="198" t="s">
        <v>528</v>
      </c>
      <c r="H147" s="199">
        <v>4.8</v>
      </c>
      <c r="I147" s="200"/>
      <c r="L147" s="195"/>
      <c r="M147" s="201"/>
      <c r="N147" s="202"/>
      <c r="O147" s="202"/>
      <c r="P147" s="202"/>
      <c r="Q147" s="202"/>
      <c r="R147" s="202"/>
      <c r="S147" s="202"/>
      <c r="T147" s="203"/>
      <c r="AT147" s="204" t="s">
        <v>142</v>
      </c>
      <c r="AU147" s="204" t="s">
        <v>85</v>
      </c>
      <c r="AV147" s="12" t="s">
        <v>85</v>
      </c>
      <c r="AW147" s="12" t="s">
        <v>39</v>
      </c>
      <c r="AX147" s="12" t="s">
        <v>24</v>
      </c>
      <c r="AY147" s="204" t="s">
        <v>134</v>
      </c>
    </row>
    <row r="148" spans="2:65" s="1" customFormat="1" ht="22.5" customHeight="1">
      <c r="B148" s="173"/>
      <c r="C148" s="174" t="s">
        <v>222</v>
      </c>
      <c r="D148" s="174" t="s">
        <v>136</v>
      </c>
      <c r="E148" s="175" t="s">
        <v>529</v>
      </c>
      <c r="F148" s="176" t="s">
        <v>530</v>
      </c>
      <c r="G148" s="177" t="s">
        <v>209</v>
      </c>
      <c r="H148" s="178">
        <v>32</v>
      </c>
      <c r="I148" s="179"/>
      <c r="J148" s="180">
        <f>ROUND(I148*H148,2)</f>
        <v>0</v>
      </c>
      <c r="K148" s="176" t="s">
        <v>147</v>
      </c>
      <c r="L148" s="40"/>
      <c r="M148" s="181" t="s">
        <v>5</v>
      </c>
      <c r="N148" s="182" t="s">
        <v>47</v>
      </c>
      <c r="O148" s="41"/>
      <c r="P148" s="183">
        <f>O148*H148</f>
        <v>0</v>
      </c>
      <c r="Q148" s="183">
        <v>0</v>
      </c>
      <c r="R148" s="183">
        <f>Q148*H148</f>
        <v>0</v>
      </c>
      <c r="S148" s="183">
        <v>0</v>
      </c>
      <c r="T148" s="184">
        <f>S148*H148</f>
        <v>0</v>
      </c>
      <c r="AR148" s="23" t="s">
        <v>140</v>
      </c>
      <c r="AT148" s="23" t="s">
        <v>136</v>
      </c>
      <c r="AU148" s="23" t="s">
        <v>85</v>
      </c>
      <c r="AY148" s="23" t="s">
        <v>134</v>
      </c>
      <c r="BE148" s="185">
        <f>IF(N148="základní",J148,0)</f>
        <v>0</v>
      </c>
      <c r="BF148" s="185">
        <f>IF(N148="snížená",J148,0)</f>
        <v>0</v>
      </c>
      <c r="BG148" s="185">
        <f>IF(N148="zákl. přenesená",J148,0)</f>
        <v>0</v>
      </c>
      <c r="BH148" s="185">
        <f>IF(N148="sníž. přenesená",J148,0)</f>
        <v>0</v>
      </c>
      <c r="BI148" s="185">
        <f>IF(N148="nulová",J148,0)</f>
        <v>0</v>
      </c>
      <c r="BJ148" s="23" t="s">
        <v>24</v>
      </c>
      <c r="BK148" s="185">
        <f>ROUND(I148*H148,2)</f>
        <v>0</v>
      </c>
      <c r="BL148" s="23" t="s">
        <v>140</v>
      </c>
      <c r="BM148" s="23" t="s">
        <v>531</v>
      </c>
    </row>
    <row r="149" spans="2:47" s="1" customFormat="1" ht="27">
      <c r="B149" s="40"/>
      <c r="D149" s="187" t="s">
        <v>149</v>
      </c>
      <c r="F149" s="205" t="s">
        <v>532</v>
      </c>
      <c r="I149" s="206"/>
      <c r="L149" s="40"/>
      <c r="M149" s="207"/>
      <c r="N149" s="41"/>
      <c r="O149" s="41"/>
      <c r="P149" s="41"/>
      <c r="Q149" s="41"/>
      <c r="R149" s="41"/>
      <c r="S149" s="41"/>
      <c r="T149" s="69"/>
      <c r="AT149" s="23" t="s">
        <v>149</v>
      </c>
      <c r="AU149" s="23" t="s">
        <v>85</v>
      </c>
    </row>
    <row r="150" spans="2:47" s="1" customFormat="1" ht="94.5">
      <c r="B150" s="40"/>
      <c r="D150" s="187" t="s">
        <v>151</v>
      </c>
      <c r="F150" s="208" t="s">
        <v>533</v>
      </c>
      <c r="I150" s="206"/>
      <c r="L150" s="40"/>
      <c r="M150" s="207"/>
      <c r="N150" s="41"/>
      <c r="O150" s="41"/>
      <c r="P150" s="41"/>
      <c r="Q150" s="41"/>
      <c r="R150" s="41"/>
      <c r="S150" s="41"/>
      <c r="T150" s="69"/>
      <c r="AT150" s="23" t="s">
        <v>151</v>
      </c>
      <c r="AU150" s="23" t="s">
        <v>85</v>
      </c>
    </row>
    <row r="151" spans="2:51" s="11" customFormat="1" ht="13.5">
      <c r="B151" s="186"/>
      <c r="D151" s="187" t="s">
        <v>142</v>
      </c>
      <c r="E151" s="188" t="s">
        <v>5</v>
      </c>
      <c r="F151" s="189" t="s">
        <v>183</v>
      </c>
      <c r="H151" s="190" t="s">
        <v>5</v>
      </c>
      <c r="I151" s="191"/>
      <c r="L151" s="186"/>
      <c r="M151" s="192"/>
      <c r="N151" s="193"/>
      <c r="O151" s="193"/>
      <c r="P151" s="193"/>
      <c r="Q151" s="193"/>
      <c r="R151" s="193"/>
      <c r="S151" s="193"/>
      <c r="T151" s="194"/>
      <c r="AT151" s="190" t="s">
        <v>142</v>
      </c>
      <c r="AU151" s="190" t="s">
        <v>85</v>
      </c>
      <c r="AV151" s="11" t="s">
        <v>24</v>
      </c>
      <c r="AW151" s="11" t="s">
        <v>39</v>
      </c>
      <c r="AX151" s="11" t="s">
        <v>76</v>
      </c>
      <c r="AY151" s="190" t="s">
        <v>134</v>
      </c>
    </row>
    <row r="152" spans="2:51" s="12" customFormat="1" ht="13.5">
      <c r="B152" s="195"/>
      <c r="D152" s="196" t="s">
        <v>142</v>
      </c>
      <c r="E152" s="197" t="s">
        <v>5</v>
      </c>
      <c r="F152" s="198" t="s">
        <v>534</v>
      </c>
      <c r="H152" s="199">
        <v>32</v>
      </c>
      <c r="I152" s="200"/>
      <c r="L152" s="195"/>
      <c r="M152" s="201"/>
      <c r="N152" s="202"/>
      <c r="O152" s="202"/>
      <c r="P152" s="202"/>
      <c r="Q152" s="202"/>
      <c r="R152" s="202"/>
      <c r="S152" s="202"/>
      <c r="T152" s="203"/>
      <c r="AT152" s="204" t="s">
        <v>142</v>
      </c>
      <c r="AU152" s="204" t="s">
        <v>85</v>
      </c>
      <c r="AV152" s="12" t="s">
        <v>85</v>
      </c>
      <c r="AW152" s="12" t="s">
        <v>39</v>
      </c>
      <c r="AX152" s="12" t="s">
        <v>24</v>
      </c>
      <c r="AY152" s="204" t="s">
        <v>134</v>
      </c>
    </row>
    <row r="153" spans="2:65" s="1" customFormat="1" ht="22.5" customHeight="1">
      <c r="B153" s="173"/>
      <c r="C153" s="174" t="s">
        <v>229</v>
      </c>
      <c r="D153" s="174" t="s">
        <v>136</v>
      </c>
      <c r="E153" s="175" t="s">
        <v>535</v>
      </c>
      <c r="F153" s="176" t="s">
        <v>536</v>
      </c>
      <c r="G153" s="177" t="s">
        <v>139</v>
      </c>
      <c r="H153" s="178">
        <v>175</v>
      </c>
      <c r="I153" s="179"/>
      <c r="J153" s="180">
        <f>ROUND(I153*H153,2)</f>
        <v>0</v>
      </c>
      <c r="K153" s="176" t="s">
        <v>147</v>
      </c>
      <c r="L153" s="40"/>
      <c r="M153" s="181" t="s">
        <v>5</v>
      </c>
      <c r="N153" s="182" t="s">
        <v>47</v>
      </c>
      <c r="O153" s="41"/>
      <c r="P153" s="183">
        <f>O153*H153</f>
        <v>0</v>
      </c>
      <c r="Q153" s="183">
        <v>0.0007</v>
      </c>
      <c r="R153" s="183">
        <f>Q153*H153</f>
        <v>0.1225</v>
      </c>
      <c r="S153" s="183">
        <v>0</v>
      </c>
      <c r="T153" s="184">
        <f>S153*H153</f>
        <v>0</v>
      </c>
      <c r="AR153" s="23" t="s">
        <v>140</v>
      </c>
      <c r="AT153" s="23" t="s">
        <v>136</v>
      </c>
      <c r="AU153" s="23" t="s">
        <v>85</v>
      </c>
      <c r="AY153" s="23" t="s">
        <v>134</v>
      </c>
      <c r="BE153" s="185">
        <f>IF(N153="základní",J153,0)</f>
        <v>0</v>
      </c>
      <c r="BF153" s="185">
        <f>IF(N153="snížená",J153,0)</f>
        <v>0</v>
      </c>
      <c r="BG153" s="185">
        <f>IF(N153="zákl. přenesená",J153,0)</f>
        <v>0</v>
      </c>
      <c r="BH153" s="185">
        <f>IF(N153="sníž. přenesená",J153,0)</f>
        <v>0</v>
      </c>
      <c r="BI153" s="185">
        <f>IF(N153="nulová",J153,0)</f>
        <v>0</v>
      </c>
      <c r="BJ153" s="23" t="s">
        <v>24</v>
      </c>
      <c r="BK153" s="185">
        <f>ROUND(I153*H153,2)</f>
        <v>0</v>
      </c>
      <c r="BL153" s="23" t="s">
        <v>140</v>
      </c>
      <c r="BM153" s="23" t="s">
        <v>537</v>
      </c>
    </row>
    <row r="154" spans="2:47" s="1" customFormat="1" ht="13.5">
      <c r="B154" s="40"/>
      <c r="D154" s="187" t="s">
        <v>149</v>
      </c>
      <c r="F154" s="205" t="s">
        <v>538</v>
      </c>
      <c r="I154" s="206"/>
      <c r="L154" s="40"/>
      <c r="M154" s="207"/>
      <c r="N154" s="41"/>
      <c r="O154" s="41"/>
      <c r="P154" s="41"/>
      <c r="Q154" s="41"/>
      <c r="R154" s="41"/>
      <c r="S154" s="41"/>
      <c r="T154" s="69"/>
      <c r="AT154" s="23" t="s">
        <v>149</v>
      </c>
      <c r="AU154" s="23" t="s">
        <v>85</v>
      </c>
    </row>
    <row r="155" spans="2:47" s="1" customFormat="1" ht="81">
      <c r="B155" s="40"/>
      <c r="D155" s="187" t="s">
        <v>151</v>
      </c>
      <c r="F155" s="208" t="s">
        <v>539</v>
      </c>
      <c r="I155" s="206"/>
      <c r="L155" s="40"/>
      <c r="M155" s="207"/>
      <c r="N155" s="41"/>
      <c r="O155" s="41"/>
      <c r="P155" s="41"/>
      <c r="Q155" s="41"/>
      <c r="R155" s="41"/>
      <c r="S155" s="41"/>
      <c r="T155" s="69"/>
      <c r="AT155" s="23" t="s">
        <v>151</v>
      </c>
      <c r="AU155" s="23" t="s">
        <v>85</v>
      </c>
    </row>
    <row r="156" spans="2:51" s="11" customFormat="1" ht="13.5">
      <c r="B156" s="186"/>
      <c r="D156" s="187" t="s">
        <v>142</v>
      </c>
      <c r="E156" s="188" t="s">
        <v>5</v>
      </c>
      <c r="F156" s="189" t="s">
        <v>511</v>
      </c>
      <c r="H156" s="190" t="s">
        <v>5</v>
      </c>
      <c r="I156" s="191"/>
      <c r="L156" s="186"/>
      <c r="M156" s="192"/>
      <c r="N156" s="193"/>
      <c r="O156" s="193"/>
      <c r="P156" s="193"/>
      <c r="Q156" s="193"/>
      <c r="R156" s="193"/>
      <c r="S156" s="193"/>
      <c r="T156" s="194"/>
      <c r="AT156" s="190" t="s">
        <v>142</v>
      </c>
      <c r="AU156" s="190" t="s">
        <v>85</v>
      </c>
      <c r="AV156" s="11" t="s">
        <v>24</v>
      </c>
      <c r="AW156" s="11" t="s">
        <v>39</v>
      </c>
      <c r="AX156" s="11" t="s">
        <v>76</v>
      </c>
      <c r="AY156" s="190" t="s">
        <v>134</v>
      </c>
    </row>
    <row r="157" spans="2:51" s="12" customFormat="1" ht="13.5">
      <c r="B157" s="195"/>
      <c r="D157" s="196" t="s">
        <v>142</v>
      </c>
      <c r="E157" s="197" t="s">
        <v>5</v>
      </c>
      <c r="F157" s="198" t="s">
        <v>540</v>
      </c>
      <c r="H157" s="199">
        <v>175</v>
      </c>
      <c r="I157" s="200"/>
      <c r="L157" s="195"/>
      <c r="M157" s="201"/>
      <c r="N157" s="202"/>
      <c r="O157" s="202"/>
      <c r="P157" s="202"/>
      <c r="Q157" s="202"/>
      <c r="R157" s="202"/>
      <c r="S157" s="202"/>
      <c r="T157" s="203"/>
      <c r="AT157" s="204" t="s">
        <v>142</v>
      </c>
      <c r="AU157" s="204" t="s">
        <v>85</v>
      </c>
      <c r="AV157" s="12" t="s">
        <v>85</v>
      </c>
      <c r="AW157" s="12" t="s">
        <v>39</v>
      </c>
      <c r="AX157" s="12" t="s">
        <v>24</v>
      </c>
      <c r="AY157" s="204" t="s">
        <v>134</v>
      </c>
    </row>
    <row r="158" spans="2:65" s="1" customFormat="1" ht="22.5" customHeight="1">
      <c r="B158" s="173"/>
      <c r="C158" s="174" t="s">
        <v>11</v>
      </c>
      <c r="D158" s="174" t="s">
        <v>136</v>
      </c>
      <c r="E158" s="175" t="s">
        <v>541</v>
      </c>
      <c r="F158" s="176" t="s">
        <v>542</v>
      </c>
      <c r="G158" s="177" t="s">
        <v>139</v>
      </c>
      <c r="H158" s="178">
        <v>175</v>
      </c>
      <c r="I158" s="179"/>
      <c r="J158" s="180">
        <f>ROUND(I158*H158,2)</f>
        <v>0</v>
      </c>
      <c r="K158" s="176" t="s">
        <v>147</v>
      </c>
      <c r="L158" s="40"/>
      <c r="M158" s="181" t="s">
        <v>5</v>
      </c>
      <c r="N158" s="182" t="s">
        <v>47</v>
      </c>
      <c r="O158" s="41"/>
      <c r="P158" s="183">
        <f>O158*H158</f>
        <v>0</v>
      </c>
      <c r="Q158" s="183">
        <v>0</v>
      </c>
      <c r="R158" s="183">
        <f>Q158*H158</f>
        <v>0</v>
      </c>
      <c r="S158" s="183">
        <v>0</v>
      </c>
      <c r="T158" s="184">
        <f>S158*H158</f>
        <v>0</v>
      </c>
      <c r="AR158" s="23" t="s">
        <v>140</v>
      </c>
      <c r="AT158" s="23" t="s">
        <v>136</v>
      </c>
      <c r="AU158" s="23" t="s">
        <v>85</v>
      </c>
      <c r="AY158" s="23" t="s">
        <v>134</v>
      </c>
      <c r="BE158" s="185">
        <f>IF(N158="základní",J158,0)</f>
        <v>0</v>
      </c>
      <c r="BF158" s="185">
        <f>IF(N158="snížená",J158,0)</f>
        <v>0</v>
      </c>
      <c r="BG158" s="185">
        <f>IF(N158="zákl. přenesená",J158,0)</f>
        <v>0</v>
      </c>
      <c r="BH158" s="185">
        <f>IF(N158="sníž. přenesená",J158,0)</f>
        <v>0</v>
      </c>
      <c r="BI158" s="185">
        <f>IF(N158="nulová",J158,0)</f>
        <v>0</v>
      </c>
      <c r="BJ158" s="23" t="s">
        <v>24</v>
      </c>
      <c r="BK158" s="185">
        <f>ROUND(I158*H158,2)</f>
        <v>0</v>
      </c>
      <c r="BL158" s="23" t="s">
        <v>140</v>
      </c>
      <c r="BM158" s="23" t="s">
        <v>543</v>
      </c>
    </row>
    <row r="159" spans="2:47" s="1" customFormat="1" ht="27">
      <c r="B159" s="40"/>
      <c r="D159" s="196" t="s">
        <v>149</v>
      </c>
      <c r="F159" s="231" t="s">
        <v>544</v>
      </c>
      <c r="I159" s="206"/>
      <c r="L159" s="40"/>
      <c r="M159" s="207"/>
      <c r="N159" s="41"/>
      <c r="O159" s="41"/>
      <c r="P159" s="41"/>
      <c r="Q159" s="41"/>
      <c r="R159" s="41"/>
      <c r="S159" s="41"/>
      <c r="T159" s="69"/>
      <c r="AT159" s="23" t="s">
        <v>149</v>
      </c>
      <c r="AU159" s="23" t="s">
        <v>85</v>
      </c>
    </row>
    <row r="160" spans="2:65" s="1" customFormat="1" ht="22.5" customHeight="1">
      <c r="B160" s="173"/>
      <c r="C160" s="174" t="s">
        <v>241</v>
      </c>
      <c r="D160" s="174" t="s">
        <v>136</v>
      </c>
      <c r="E160" s="175" t="s">
        <v>545</v>
      </c>
      <c r="F160" s="176" t="s">
        <v>546</v>
      </c>
      <c r="G160" s="177" t="s">
        <v>139</v>
      </c>
      <c r="H160" s="178">
        <v>175</v>
      </c>
      <c r="I160" s="179"/>
      <c r="J160" s="180">
        <f>ROUND(I160*H160,2)</f>
        <v>0</v>
      </c>
      <c r="K160" s="176" t="s">
        <v>147</v>
      </c>
      <c r="L160" s="40"/>
      <c r="M160" s="181" t="s">
        <v>5</v>
      </c>
      <c r="N160" s="182" t="s">
        <v>47</v>
      </c>
      <c r="O160" s="41"/>
      <c r="P160" s="183">
        <f>O160*H160</f>
        <v>0</v>
      </c>
      <c r="Q160" s="183">
        <v>0.00079</v>
      </c>
      <c r="R160" s="183">
        <f>Q160*H160</f>
        <v>0.13825</v>
      </c>
      <c r="S160" s="183">
        <v>0</v>
      </c>
      <c r="T160" s="184">
        <f>S160*H160</f>
        <v>0</v>
      </c>
      <c r="AR160" s="23" t="s">
        <v>140</v>
      </c>
      <c r="AT160" s="23" t="s">
        <v>136</v>
      </c>
      <c r="AU160" s="23" t="s">
        <v>85</v>
      </c>
      <c r="AY160" s="23" t="s">
        <v>134</v>
      </c>
      <c r="BE160" s="185">
        <f>IF(N160="základní",J160,0)</f>
        <v>0</v>
      </c>
      <c r="BF160" s="185">
        <f>IF(N160="snížená",J160,0)</f>
        <v>0</v>
      </c>
      <c r="BG160" s="185">
        <f>IF(N160="zákl. přenesená",J160,0)</f>
        <v>0</v>
      </c>
      <c r="BH160" s="185">
        <f>IF(N160="sníž. přenesená",J160,0)</f>
        <v>0</v>
      </c>
      <c r="BI160" s="185">
        <f>IF(N160="nulová",J160,0)</f>
        <v>0</v>
      </c>
      <c r="BJ160" s="23" t="s">
        <v>24</v>
      </c>
      <c r="BK160" s="185">
        <f>ROUND(I160*H160,2)</f>
        <v>0</v>
      </c>
      <c r="BL160" s="23" t="s">
        <v>140</v>
      </c>
      <c r="BM160" s="23" t="s">
        <v>547</v>
      </c>
    </row>
    <row r="161" spans="2:47" s="1" customFormat="1" ht="27">
      <c r="B161" s="40"/>
      <c r="D161" s="187" t="s">
        <v>149</v>
      </c>
      <c r="F161" s="205" t="s">
        <v>548</v>
      </c>
      <c r="I161" s="206"/>
      <c r="L161" s="40"/>
      <c r="M161" s="207"/>
      <c r="N161" s="41"/>
      <c r="O161" s="41"/>
      <c r="P161" s="41"/>
      <c r="Q161" s="41"/>
      <c r="R161" s="41"/>
      <c r="S161" s="41"/>
      <c r="T161" s="69"/>
      <c r="AT161" s="23" t="s">
        <v>149</v>
      </c>
      <c r="AU161" s="23" t="s">
        <v>85</v>
      </c>
    </row>
    <row r="162" spans="2:47" s="1" customFormat="1" ht="40.5">
      <c r="B162" s="40"/>
      <c r="D162" s="196" t="s">
        <v>151</v>
      </c>
      <c r="F162" s="220" t="s">
        <v>549</v>
      </c>
      <c r="I162" s="206"/>
      <c r="L162" s="40"/>
      <c r="M162" s="207"/>
      <c r="N162" s="41"/>
      <c r="O162" s="41"/>
      <c r="P162" s="41"/>
      <c r="Q162" s="41"/>
      <c r="R162" s="41"/>
      <c r="S162" s="41"/>
      <c r="T162" s="69"/>
      <c r="AT162" s="23" t="s">
        <v>151</v>
      </c>
      <c r="AU162" s="23" t="s">
        <v>85</v>
      </c>
    </row>
    <row r="163" spans="2:65" s="1" customFormat="1" ht="22.5" customHeight="1">
      <c r="B163" s="173"/>
      <c r="C163" s="174" t="s">
        <v>247</v>
      </c>
      <c r="D163" s="174" t="s">
        <v>136</v>
      </c>
      <c r="E163" s="175" t="s">
        <v>550</v>
      </c>
      <c r="F163" s="176" t="s">
        <v>551</v>
      </c>
      <c r="G163" s="177" t="s">
        <v>139</v>
      </c>
      <c r="H163" s="178">
        <v>175</v>
      </c>
      <c r="I163" s="179"/>
      <c r="J163" s="180">
        <f>ROUND(I163*H163,2)</f>
        <v>0</v>
      </c>
      <c r="K163" s="176" t="s">
        <v>147</v>
      </c>
      <c r="L163" s="40"/>
      <c r="M163" s="181" t="s">
        <v>5</v>
      </c>
      <c r="N163" s="182" t="s">
        <v>47</v>
      </c>
      <c r="O163" s="41"/>
      <c r="P163" s="183">
        <f>O163*H163</f>
        <v>0</v>
      </c>
      <c r="Q163" s="183">
        <v>0</v>
      </c>
      <c r="R163" s="183">
        <f>Q163*H163</f>
        <v>0</v>
      </c>
      <c r="S163" s="183">
        <v>0</v>
      </c>
      <c r="T163" s="184">
        <f>S163*H163</f>
        <v>0</v>
      </c>
      <c r="AR163" s="23" t="s">
        <v>140</v>
      </c>
      <c r="AT163" s="23" t="s">
        <v>136</v>
      </c>
      <c r="AU163" s="23" t="s">
        <v>85</v>
      </c>
      <c r="AY163" s="23" t="s">
        <v>134</v>
      </c>
      <c r="BE163" s="185">
        <f>IF(N163="základní",J163,0)</f>
        <v>0</v>
      </c>
      <c r="BF163" s="185">
        <f>IF(N163="snížená",J163,0)</f>
        <v>0</v>
      </c>
      <c r="BG163" s="185">
        <f>IF(N163="zákl. přenesená",J163,0)</f>
        <v>0</v>
      </c>
      <c r="BH163" s="185">
        <f>IF(N163="sníž. přenesená",J163,0)</f>
        <v>0</v>
      </c>
      <c r="BI163" s="185">
        <f>IF(N163="nulová",J163,0)</f>
        <v>0</v>
      </c>
      <c r="BJ163" s="23" t="s">
        <v>24</v>
      </c>
      <c r="BK163" s="185">
        <f>ROUND(I163*H163,2)</f>
        <v>0</v>
      </c>
      <c r="BL163" s="23" t="s">
        <v>140</v>
      </c>
      <c r="BM163" s="23" t="s">
        <v>552</v>
      </c>
    </row>
    <row r="164" spans="2:47" s="1" customFormat="1" ht="27">
      <c r="B164" s="40"/>
      <c r="D164" s="196" t="s">
        <v>149</v>
      </c>
      <c r="F164" s="231" t="s">
        <v>553</v>
      </c>
      <c r="I164" s="206"/>
      <c r="L164" s="40"/>
      <c r="M164" s="207"/>
      <c r="N164" s="41"/>
      <c r="O164" s="41"/>
      <c r="P164" s="41"/>
      <c r="Q164" s="41"/>
      <c r="R164" s="41"/>
      <c r="S164" s="41"/>
      <c r="T164" s="69"/>
      <c r="AT164" s="23" t="s">
        <v>149</v>
      </c>
      <c r="AU164" s="23" t="s">
        <v>85</v>
      </c>
    </row>
    <row r="165" spans="2:65" s="1" customFormat="1" ht="31.5" customHeight="1">
      <c r="B165" s="173"/>
      <c r="C165" s="174" t="s">
        <v>257</v>
      </c>
      <c r="D165" s="174" t="s">
        <v>136</v>
      </c>
      <c r="E165" s="175" t="s">
        <v>230</v>
      </c>
      <c r="F165" s="176" t="s">
        <v>231</v>
      </c>
      <c r="G165" s="177" t="s">
        <v>156</v>
      </c>
      <c r="H165" s="178">
        <v>9</v>
      </c>
      <c r="I165" s="179"/>
      <c r="J165" s="180">
        <f>ROUND(I165*H165,2)</f>
        <v>0</v>
      </c>
      <c r="K165" s="176" t="s">
        <v>5</v>
      </c>
      <c r="L165" s="40"/>
      <c r="M165" s="181" t="s">
        <v>5</v>
      </c>
      <c r="N165" s="182" t="s">
        <v>47</v>
      </c>
      <c r="O165" s="41"/>
      <c r="P165" s="183">
        <f>O165*H165</f>
        <v>0</v>
      </c>
      <c r="Q165" s="183">
        <v>0</v>
      </c>
      <c r="R165" s="183">
        <f>Q165*H165</f>
        <v>0</v>
      </c>
      <c r="S165" s="183">
        <v>0</v>
      </c>
      <c r="T165" s="184">
        <f>S165*H165</f>
        <v>0</v>
      </c>
      <c r="AR165" s="23" t="s">
        <v>140</v>
      </c>
      <c r="AT165" s="23" t="s">
        <v>136</v>
      </c>
      <c r="AU165" s="23" t="s">
        <v>85</v>
      </c>
      <c r="AY165" s="23" t="s">
        <v>134</v>
      </c>
      <c r="BE165" s="185">
        <f>IF(N165="základní",J165,0)</f>
        <v>0</v>
      </c>
      <c r="BF165" s="185">
        <f>IF(N165="snížená",J165,0)</f>
        <v>0</v>
      </c>
      <c r="BG165" s="185">
        <f>IF(N165="zákl. přenesená",J165,0)</f>
        <v>0</v>
      </c>
      <c r="BH165" s="185">
        <f>IF(N165="sníž. přenesená",J165,0)</f>
        <v>0</v>
      </c>
      <c r="BI165" s="185">
        <f>IF(N165="nulová",J165,0)</f>
        <v>0</v>
      </c>
      <c r="BJ165" s="23" t="s">
        <v>24</v>
      </c>
      <c r="BK165" s="185">
        <f>ROUND(I165*H165,2)</f>
        <v>0</v>
      </c>
      <c r="BL165" s="23" t="s">
        <v>140</v>
      </c>
      <c r="BM165" s="23" t="s">
        <v>554</v>
      </c>
    </row>
    <row r="166" spans="2:65" s="1" customFormat="1" ht="22.5" customHeight="1">
      <c r="B166" s="173"/>
      <c r="C166" s="174" t="s">
        <v>264</v>
      </c>
      <c r="D166" s="174" t="s">
        <v>136</v>
      </c>
      <c r="E166" s="175" t="s">
        <v>233</v>
      </c>
      <c r="F166" s="176" t="s">
        <v>234</v>
      </c>
      <c r="G166" s="177" t="s">
        <v>209</v>
      </c>
      <c r="H166" s="178">
        <v>220.5</v>
      </c>
      <c r="I166" s="179"/>
      <c r="J166" s="180">
        <f>ROUND(I166*H166,2)</f>
        <v>0</v>
      </c>
      <c r="K166" s="176" t="s">
        <v>147</v>
      </c>
      <c r="L166" s="40"/>
      <c r="M166" s="181" t="s">
        <v>5</v>
      </c>
      <c r="N166" s="182" t="s">
        <v>47</v>
      </c>
      <c r="O166" s="41"/>
      <c r="P166" s="183">
        <f>O166*H166</f>
        <v>0</v>
      </c>
      <c r="Q166" s="183">
        <v>0</v>
      </c>
      <c r="R166" s="183">
        <f>Q166*H166</f>
        <v>0</v>
      </c>
      <c r="S166" s="183">
        <v>0</v>
      </c>
      <c r="T166" s="184">
        <f>S166*H166</f>
        <v>0</v>
      </c>
      <c r="AR166" s="23" t="s">
        <v>140</v>
      </c>
      <c r="AT166" s="23" t="s">
        <v>136</v>
      </c>
      <c r="AU166" s="23" t="s">
        <v>85</v>
      </c>
      <c r="AY166" s="23" t="s">
        <v>134</v>
      </c>
      <c r="BE166" s="185">
        <f>IF(N166="základní",J166,0)</f>
        <v>0</v>
      </c>
      <c r="BF166" s="185">
        <f>IF(N166="snížená",J166,0)</f>
        <v>0</v>
      </c>
      <c r="BG166" s="185">
        <f>IF(N166="zákl. přenesená",J166,0)</f>
        <v>0</v>
      </c>
      <c r="BH166" s="185">
        <f>IF(N166="sníž. přenesená",J166,0)</f>
        <v>0</v>
      </c>
      <c r="BI166" s="185">
        <f>IF(N166="nulová",J166,0)</f>
        <v>0</v>
      </c>
      <c r="BJ166" s="23" t="s">
        <v>24</v>
      </c>
      <c r="BK166" s="185">
        <f>ROUND(I166*H166,2)</f>
        <v>0</v>
      </c>
      <c r="BL166" s="23" t="s">
        <v>140</v>
      </c>
      <c r="BM166" s="23" t="s">
        <v>555</v>
      </c>
    </row>
    <row r="167" spans="2:47" s="1" customFormat="1" ht="40.5">
      <c r="B167" s="40"/>
      <c r="D167" s="187" t="s">
        <v>149</v>
      </c>
      <c r="F167" s="205" t="s">
        <v>236</v>
      </c>
      <c r="I167" s="206"/>
      <c r="L167" s="40"/>
      <c r="M167" s="207"/>
      <c r="N167" s="41"/>
      <c r="O167" s="41"/>
      <c r="P167" s="41"/>
      <c r="Q167" s="41"/>
      <c r="R167" s="41"/>
      <c r="S167" s="41"/>
      <c r="T167" s="69"/>
      <c r="AT167" s="23" t="s">
        <v>149</v>
      </c>
      <c r="AU167" s="23" t="s">
        <v>85</v>
      </c>
    </row>
    <row r="168" spans="2:47" s="1" customFormat="1" ht="189">
      <c r="B168" s="40"/>
      <c r="D168" s="187" t="s">
        <v>151</v>
      </c>
      <c r="F168" s="208" t="s">
        <v>237</v>
      </c>
      <c r="I168" s="206"/>
      <c r="L168" s="40"/>
      <c r="M168" s="207"/>
      <c r="N168" s="41"/>
      <c r="O168" s="41"/>
      <c r="P168" s="41"/>
      <c r="Q168" s="41"/>
      <c r="R168" s="41"/>
      <c r="S168" s="41"/>
      <c r="T168" s="69"/>
      <c r="AT168" s="23" t="s">
        <v>151</v>
      </c>
      <c r="AU168" s="23" t="s">
        <v>85</v>
      </c>
    </row>
    <row r="169" spans="2:51" s="12" customFormat="1" ht="13.5">
      <c r="B169" s="195"/>
      <c r="D169" s="187" t="s">
        <v>142</v>
      </c>
      <c r="E169" s="204" t="s">
        <v>5</v>
      </c>
      <c r="F169" s="209" t="s">
        <v>556</v>
      </c>
      <c r="H169" s="210">
        <v>7.7</v>
      </c>
      <c r="I169" s="200"/>
      <c r="L169" s="195"/>
      <c r="M169" s="201"/>
      <c r="N169" s="202"/>
      <c r="O169" s="202"/>
      <c r="P169" s="202"/>
      <c r="Q169" s="202"/>
      <c r="R169" s="202"/>
      <c r="S169" s="202"/>
      <c r="T169" s="203"/>
      <c r="AT169" s="204" t="s">
        <v>142</v>
      </c>
      <c r="AU169" s="204" t="s">
        <v>85</v>
      </c>
      <c r="AV169" s="12" t="s">
        <v>85</v>
      </c>
      <c r="AW169" s="12" t="s">
        <v>39</v>
      </c>
      <c r="AX169" s="12" t="s">
        <v>76</v>
      </c>
      <c r="AY169" s="204" t="s">
        <v>134</v>
      </c>
    </row>
    <row r="170" spans="2:51" s="12" customFormat="1" ht="27">
      <c r="B170" s="195"/>
      <c r="D170" s="187" t="s">
        <v>142</v>
      </c>
      <c r="E170" s="204" t="s">
        <v>5</v>
      </c>
      <c r="F170" s="209" t="s">
        <v>557</v>
      </c>
      <c r="H170" s="210">
        <v>212.8</v>
      </c>
      <c r="I170" s="200"/>
      <c r="L170" s="195"/>
      <c r="M170" s="201"/>
      <c r="N170" s="202"/>
      <c r="O170" s="202"/>
      <c r="P170" s="202"/>
      <c r="Q170" s="202"/>
      <c r="R170" s="202"/>
      <c r="S170" s="202"/>
      <c r="T170" s="203"/>
      <c r="AT170" s="204" t="s">
        <v>142</v>
      </c>
      <c r="AU170" s="204" t="s">
        <v>85</v>
      </c>
      <c r="AV170" s="12" t="s">
        <v>85</v>
      </c>
      <c r="AW170" s="12" t="s">
        <v>39</v>
      </c>
      <c r="AX170" s="12" t="s">
        <v>76</v>
      </c>
      <c r="AY170" s="204" t="s">
        <v>134</v>
      </c>
    </row>
    <row r="171" spans="2:51" s="13" customFormat="1" ht="13.5">
      <c r="B171" s="211"/>
      <c r="D171" s="196" t="s">
        <v>142</v>
      </c>
      <c r="E171" s="212" t="s">
        <v>5</v>
      </c>
      <c r="F171" s="213" t="s">
        <v>240</v>
      </c>
      <c r="H171" s="214">
        <v>220.5</v>
      </c>
      <c r="I171" s="215"/>
      <c r="L171" s="211"/>
      <c r="M171" s="216"/>
      <c r="N171" s="217"/>
      <c r="O171" s="217"/>
      <c r="P171" s="217"/>
      <c r="Q171" s="217"/>
      <c r="R171" s="217"/>
      <c r="S171" s="217"/>
      <c r="T171" s="218"/>
      <c r="AT171" s="219" t="s">
        <v>142</v>
      </c>
      <c r="AU171" s="219" t="s">
        <v>85</v>
      </c>
      <c r="AV171" s="13" t="s">
        <v>140</v>
      </c>
      <c r="AW171" s="13" t="s">
        <v>39</v>
      </c>
      <c r="AX171" s="13" t="s">
        <v>24</v>
      </c>
      <c r="AY171" s="219" t="s">
        <v>134</v>
      </c>
    </row>
    <row r="172" spans="2:65" s="1" customFormat="1" ht="31.5" customHeight="1">
      <c r="B172" s="173"/>
      <c r="C172" s="174" t="s">
        <v>270</v>
      </c>
      <c r="D172" s="174" t="s">
        <v>136</v>
      </c>
      <c r="E172" s="175" t="s">
        <v>242</v>
      </c>
      <c r="F172" s="176" t="s">
        <v>243</v>
      </c>
      <c r="G172" s="177" t="s">
        <v>209</v>
      </c>
      <c r="H172" s="178">
        <v>263.5</v>
      </c>
      <c r="I172" s="179"/>
      <c r="J172" s="180">
        <f>ROUND(I172*H172,2)</f>
        <v>0</v>
      </c>
      <c r="K172" s="176" t="s">
        <v>5</v>
      </c>
      <c r="L172" s="40"/>
      <c r="M172" s="181" t="s">
        <v>5</v>
      </c>
      <c r="N172" s="182" t="s">
        <v>47</v>
      </c>
      <c r="O172" s="41"/>
      <c r="P172" s="183">
        <f>O172*H172</f>
        <v>0</v>
      </c>
      <c r="Q172" s="183">
        <v>0</v>
      </c>
      <c r="R172" s="183">
        <f>Q172*H172</f>
        <v>0</v>
      </c>
      <c r="S172" s="183">
        <v>0</v>
      </c>
      <c r="T172" s="184">
        <f>S172*H172</f>
        <v>0</v>
      </c>
      <c r="AR172" s="23" t="s">
        <v>140</v>
      </c>
      <c r="AT172" s="23" t="s">
        <v>136</v>
      </c>
      <c r="AU172" s="23" t="s">
        <v>85</v>
      </c>
      <c r="AY172" s="23" t="s">
        <v>134</v>
      </c>
      <c r="BE172" s="185">
        <f>IF(N172="základní",J172,0)</f>
        <v>0</v>
      </c>
      <c r="BF172" s="185">
        <f>IF(N172="snížená",J172,0)</f>
        <v>0</v>
      </c>
      <c r="BG172" s="185">
        <f>IF(N172="zákl. přenesená",J172,0)</f>
        <v>0</v>
      </c>
      <c r="BH172" s="185">
        <f>IF(N172="sníž. přenesená",J172,0)</f>
        <v>0</v>
      </c>
      <c r="BI172" s="185">
        <f>IF(N172="nulová",J172,0)</f>
        <v>0</v>
      </c>
      <c r="BJ172" s="23" t="s">
        <v>24</v>
      </c>
      <c r="BK172" s="185">
        <f>ROUND(I172*H172,2)</f>
        <v>0</v>
      </c>
      <c r="BL172" s="23" t="s">
        <v>140</v>
      </c>
      <c r="BM172" s="23" t="s">
        <v>558</v>
      </c>
    </row>
    <row r="173" spans="2:51" s="12" customFormat="1" ht="13.5">
      <c r="B173" s="195"/>
      <c r="D173" s="187" t="s">
        <v>142</v>
      </c>
      <c r="E173" s="204" t="s">
        <v>5</v>
      </c>
      <c r="F173" s="209" t="s">
        <v>559</v>
      </c>
      <c r="H173" s="210">
        <v>369.9</v>
      </c>
      <c r="I173" s="200"/>
      <c r="L173" s="195"/>
      <c r="M173" s="201"/>
      <c r="N173" s="202"/>
      <c r="O173" s="202"/>
      <c r="P173" s="202"/>
      <c r="Q173" s="202"/>
      <c r="R173" s="202"/>
      <c r="S173" s="202"/>
      <c r="T173" s="203"/>
      <c r="AT173" s="204" t="s">
        <v>142</v>
      </c>
      <c r="AU173" s="204" t="s">
        <v>85</v>
      </c>
      <c r="AV173" s="12" t="s">
        <v>85</v>
      </c>
      <c r="AW173" s="12" t="s">
        <v>39</v>
      </c>
      <c r="AX173" s="12" t="s">
        <v>76</v>
      </c>
      <c r="AY173" s="204" t="s">
        <v>134</v>
      </c>
    </row>
    <row r="174" spans="2:51" s="12" customFormat="1" ht="13.5">
      <c r="B174" s="195"/>
      <c r="D174" s="187" t="s">
        <v>142</v>
      </c>
      <c r="E174" s="204" t="s">
        <v>5</v>
      </c>
      <c r="F174" s="209" t="s">
        <v>560</v>
      </c>
      <c r="H174" s="210">
        <v>-106.4</v>
      </c>
      <c r="I174" s="200"/>
      <c r="L174" s="195"/>
      <c r="M174" s="201"/>
      <c r="N174" s="202"/>
      <c r="O174" s="202"/>
      <c r="P174" s="202"/>
      <c r="Q174" s="202"/>
      <c r="R174" s="202"/>
      <c r="S174" s="202"/>
      <c r="T174" s="203"/>
      <c r="AT174" s="204" t="s">
        <v>142</v>
      </c>
      <c r="AU174" s="204" t="s">
        <v>85</v>
      </c>
      <c r="AV174" s="12" t="s">
        <v>85</v>
      </c>
      <c r="AW174" s="12" t="s">
        <v>39</v>
      </c>
      <c r="AX174" s="12" t="s">
        <v>76</v>
      </c>
      <c r="AY174" s="204" t="s">
        <v>134</v>
      </c>
    </row>
    <row r="175" spans="2:51" s="13" customFormat="1" ht="13.5">
      <c r="B175" s="211"/>
      <c r="D175" s="196" t="s">
        <v>142</v>
      </c>
      <c r="E175" s="212" t="s">
        <v>5</v>
      </c>
      <c r="F175" s="213" t="s">
        <v>240</v>
      </c>
      <c r="H175" s="214">
        <v>263.5</v>
      </c>
      <c r="I175" s="215"/>
      <c r="L175" s="211"/>
      <c r="M175" s="216"/>
      <c r="N175" s="217"/>
      <c r="O175" s="217"/>
      <c r="P175" s="217"/>
      <c r="Q175" s="217"/>
      <c r="R175" s="217"/>
      <c r="S175" s="217"/>
      <c r="T175" s="218"/>
      <c r="AT175" s="219" t="s">
        <v>142</v>
      </c>
      <c r="AU175" s="219" t="s">
        <v>85</v>
      </c>
      <c r="AV175" s="13" t="s">
        <v>140</v>
      </c>
      <c r="AW175" s="13" t="s">
        <v>39</v>
      </c>
      <c r="AX175" s="13" t="s">
        <v>24</v>
      </c>
      <c r="AY175" s="219" t="s">
        <v>134</v>
      </c>
    </row>
    <row r="176" spans="2:65" s="1" customFormat="1" ht="22.5" customHeight="1">
      <c r="B176" s="173"/>
      <c r="C176" s="174" t="s">
        <v>10</v>
      </c>
      <c r="D176" s="174" t="s">
        <v>136</v>
      </c>
      <c r="E176" s="175" t="s">
        <v>561</v>
      </c>
      <c r="F176" s="176" t="s">
        <v>562</v>
      </c>
      <c r="G176" s="177" t="s">
        <v>209</v>
      </c>
      <c r="H176" s="178">
        <v>114.1</v>
      </c>
      <c r="I176" s="179"/>
      <c r="J176" s="180">
        <f>ROUND(I176*H176,2)</f>
        <v>0</v>
      </c>
      <c r="K176" s="176" t="s">
        <v>147</v>
      </c>
      <c r="L176" s="40"/>
      <c r="M176" s="181" t="s">
        <v>5</v>
      </c>
      <c r="N176" s="182" t="s">
        <v>47</v>
      </c>
      <c r="O176" s="41"/>
      <c r="P176" s="183">
        <f>O176*H176</f>
        <v>0</v>
      </c>
      <c r="Q176" s="183">
        <v>0</v>
      </c>
      <c r="R176" s="183">
        <f>Q176*H176</f>
        <v>0</v>
      </c>
      <c r="S176" s="183">
        <v>0</v>
      </c>
      <c r="T176" s="184">
        <f>S176*H176</f>
        <v>0</v>
      </c>
      <c r="AR176" s="23" t="s">
        <v>140</v>
      </c>
      <c r="AT176" s="23" t="s">
        <v>136</v>
      </c>
      <c r="AU176" s="23" t="s">
        <v>85</v>
      </c>
      <c r="AY176" s="23" t="s">
        <v>134</v>
      </c>
      <c r="BE176" s="185">
        <f>IF(N176="základní",J176,0)</f>
        <v>0</v>
      </c>
      <c r="BF176" s="185">
        <f>IF(N176="snížená",J176,0)</f>
        <v>0</v>
      </c>
      <c r="BG176" s="185">
        <f>IF(N176="zákl. přenesená",J176,0)</f>
        <v>0</v>
      </c>
      <c r="BH176" s="185">
        <f>IF(N176="sníž. přenesená",J176,0)</f>
        <v>0</v>
      </c>
      <c r="BI176" s="185">
        <f>IF(N176="nulová",J176,0)</f>
        <v>0</v>
      </c>
      <c r="BJ176" s="23" t="s">
        <v>24</v>
      </c>
      <c r="BK176" s="185">
        <f>ROUND(I176*H176,2)</f>
        <v>0</v>
      </c>
      <c r="BL176" s="23" t="s">
        <v>140</v>
      </c>
      <c r="BM176" s="23" t="s">
        <v>563</v>
      </c>
    </row>
    <row r="177" spans="2:47" s="1" customFormat="1" ht="27">
      <c r="B177" s="40"/>
      <c r="D177" s="187" t="s">
        <v>149</v>
      </c>
      <c r="F177" s="205" t="s">
        <v>564</v>
      </c>
      <c r="I177" s="206"/>
      <c r="L177" s="40"/>
      <c r="M177" s="207"/>
      <c r="N177" s="41"/>
      <c r="O177" s="41"/>
      <c r="P177" s="41"/>
      <c r="Q177" s="41"/>
      <c r="R177" s="41"/>
      <c r="S177" s="41"/>
      <c r="T177" s="69"/>
      <c r="AT177" s="23" t="s">
        <v>149</v>
      </c>
      <c r="AU177" s="23" t="s">
        <v>85</v>
      </c>
    </row>
    <row r="178" spans="2:47" s="1" customFormat="1" ht="148.5">
      <c r="B178" s="40"/>
      <c r="D178" s="187" t="s">
        <v>151</v>
      </c>
      <c r="F178" s="208" t="s">
        <v>252</v>
      </c>
      <c r="I178" s="206"/>
      <c r="L178" s="40"/>
      <c r="M178" s="207"/>
      <c r="N178" s="41"/>
      <c r="O178" s="41"/>
      <c r="P178" s="41"/>
      <c r="Q178" s="41"/>
      <c r="R178" s="41"/>
      <c r="S178" s="41"/>
      <c r="T178" s="69"/>
      <c r="AT178" s="23" t="s">
        <v>151</v>
      </c>
      <c r="AU178" s="23" t="s">
        <v>85</v>
      </c>
    </row>
    <row r="179" spans="2:51" s="11" customFormat="1" ht="13.5">
      <c r="B179" s="186"/>
      <c r="D179" s="187" t="s">
        <v>142</v>
      </c>
      <c r="E179" s="188" t="s">
        <v>5</v>
      </c>
      <c r="F179" s="189" t="s">
        <v>253</v>
      </c>
      <c r="H179" s="190" t="s">
        <v>5</v>
      </c>
      <c r="I179" s="191"/>
      <c r="L179" s="186"/>
      <c r="M179" s="192"/>
      <c r="N179" s="193"/>
      <c r="O179" s="193"/>
      <c r="P179" s="193"/>
      <c r="Q179" s="193"/>
      <c r="R179" s="193"/>
      <c r="S179" s="193"/>
      <c r="T179" s="194"/>
      <c r="AT179" s="190" t="s">
        <v>142</v>
      </c>
      <c r="AU179" s="190" t="s">
        <v>85</v>
      </c>
      <c r="AV179" s="11" t="s">
        <v>24</v>
      </c>
      <c r="AW179" s="11" t="s">
        <v>39</v>
      </c>
      <c r="AX179" s="11" t="s">
        <v>76</v>
      </c>
      <c r="AY179" s="190" t="s">
        <v>134</v>
      </c>
    </row>
    <row r="180" spans="2:51" s="12" customFormat="1" ht="13.5">
      <c r="B180" s="195"/>
      <c r="D180" s="187" t="s">
        <v>142</v>
      </c>
      <c r="E180" s="204" t="s">
        <v>5</v>
      </c>
      <c r="F180" s="209" t="s">
        <v>565</v>
      </c>
      <c r="H180" s="210">
        <v>7.7</v>
      </c>
      <c r="I180" s="200"/>
      <c r="L180" s="195"/>
      <c r="M180" s="201"/>
      <c r="N180" s="202"/>
      <c r="O180" s="202"/>
      <c r="P180" s="202"/>
      <c r="Q180" s="202"/>
      <c r="R180" s="202"/>
      <c r="S180" s="202"/>
      <c r="T180" s="203"/>
      <c r="AT180" s="204" t="s">
        <v>142</v>
      </c>
      <c r="AU180" s="204" t="s">
        <v>85</v>
      </c>
      <c r="AV180" s="12" t="s">
        <v>85</v>
      </c>
      <c r="AW180" s="12" t="s">
        <v>39</v>
      </c>
      <c r="AX180" s="12" t="s">
        <v>76</v>
      </c>
      <c r="AY180" s="204" t="s">
        <v>134</v>
      </c>
    </row>
    <row r="181" spans="2:51" s="12" customFormat="1" ht="13.5">
      <c r="B181" s="195"/>
      <c r="D181" s="187" t="s">
        <v>142</v>
      </c>
      <c r="E181" s="204" t="s">
        <v>5</v>
      </c>
      <c r="F181" s="209" t="s">
        <v>5</v>
      </c>
      <c r="H181" s="210">
        <v>0</v>
      </c>
      <c r="I181" s="200"/>
      <c r="L181" s="195"/>
      <c r="M181" s="201"/>
      <c r="N181" s="202"/>
      <c r="O181" s="202"/>
      <c r="P181" s="202"/>
      <c r="Q181" s="202"/>
      <c r="R181" s="202"/>
      <c r="S181" s="202"/>
      <c r="T181" s="203"/>
      <c r="AT181" s="204" t="s">
        <v>142</v>
      </c>
      <c r="AU181" s="204" t="s">
        <v>85</v>
      </c>
      <c r="AV181" s="12" t="s">
        <v>85</v>
      </c>
      <c r="AW181" s="12" t="s">
        <v>39</v>
      </c>
      <c r="AX181" s="12" t="s">
        <v>76</v>
      </c>
      <c r="AY181" s="204" t="s">
        <v>134</v>
      </c>
    </row>
    <row r="182" spans="2:51" s="11" customFormat="1" ht="13.5">
      <c r="B182" s="186"/>
      <c r="D182" s="187" t="s">
        <v>142</v>
      </c>
      <c r="E182" s="188" t="s">
        <v>5</v>
      </c>
      <c r="F182" s="189" t="s">
        <v>255</v>
      </c>
      <c r="H182" s="190" t="s">
        <v>5</v>
      </c>
      <c r="I182" s="191"/>
      <c r="L182" s="186"/>
      <c r="M182" s="192"/>
      <c r="N182" s="193"/>
      <c r="O182" s="193"/>
      <c r="P182" s="193"/>
      <c r="Q182" s="193"/>
      <c r="R182" s="193"/>
      <c r="S182" s="193"/>
      <c r="T182" s="194"/>
      <c r="AT182" s="190" t="s">
        <v>142</v>
      </c>
      <c r="AU182" s="190" t="s">
        <v>85</v>
      </c>
      <c r="AV182" s="11" t="s">
        <v>24</v>
      </c>
      <c r="AW182" s="11" t="s">
        <v>39</v>
      </c>
      <c r="AX182" s="11" t="s">
        <v>76</v>
      </c>
      <c r="AY182" s="190" t="s">
        <v>134</v>
      </c>
    </row>
    <row r="183" spans="2:51" s="12" customFormat="1" ht="13.5">
      <c r="B183" s="195"/>
      <c r="D183" s="187" t="s">
        <v>142</v>
      </c>
      <c r="E183" s="204" t="s">
        <v>5</v>
      </c>
      <c r="F183" s="209" t="s">
        <v>566</v>
      </c>
      <c r="H183" s="210">
        <v>106.4</v>
      </c>
      <c r="I183" s="200"/>
      <c r="L183" s="195"/>
      <c r="M183" s="201"/>
      <c r="N183" s="202"/>
      <c r="O183" s="202"/>
      <c r="P183" s="202"/>
      <c r="Q183" s="202"/>
      <c r="R183" s="202"/>
      <c r="S183" s="202"/>
      <c r="T183" s="203"/>
      <c r="AT183" s="204" t="s">
        <v>142</v>
      </c>
      <c r="AU183" s="204" t="s">
        <v>85</v>
      </c>
      <c r="AV183" s="12" t="s">
        <v>85</v>
      </c>
      <c r="AW183" s="12" t="s">
        <v>39</v>
      </c>
      <c r="AX183" s="12" t="s">
        <v>76</v>
      </c>
      <c r="AY183" s="204" t="s">
        <v>134</v>
      </c>
    </row>
    <row r="184" spans="2:51" s="13" customFormat="1" ht="13.5">
      <c r="B184" s="211"/>
      <c r="D184" s="196" t="s">
        <v>142</v>
      </c>
      <c r="E184" s="212" t="s">
        <v>5</v>
      </c>
      <c r="F184" s="213" t="s">
        <v>240</v>
      </c>
      <c r="H184" s="214">
        <v>114.1</v>
      </c>
      <c r="I184" s="215"/>
      <c r="L184" s="211"/>
      <c r="M184" s="216"/>
      <c r="N184" s="217"/>
      <c r="O184" s="217"/>
      <c r="P184" s="217"/>
      <c r="Q184" s="217"/>
      <c r="R184" s="217"/>
      <c r="S184" s="217"/>
      <c r="T184" s="218"/>
      <c r="AT184" s="219" t="s">
        <v>142</v>
      </c>
      <c r="AU184" s="219" t="s">
        <v>85</v>
      </c>
      <c r="AV184" s="13" t="s">
        <v>140</v>
      </c>
      <c r="AW184" s="13" t="s">
        <v>39</v>
      </c>
      <c r="AX184" s="13" t="s">
        <v>24</v>
      </c>
      <c r="AY184" s="219" t="s">
        <v>134</v>
      </c>
    </row>
    <row r="185" spans="2:65" s="1" customFormat="1" ht="22.5" customHeight="1">
      <c r="B185" s="173"/>
      <c r="C185" s="174" t="s">
        <v>283</v>
      </c>
      <c r="D185" s="174" t="s">
        <v>136</v>
      </c>
      <c r="E185" s="175" t="s">
        <v>258</v>
      </c>
      <c r="F185" s="176" t="s">
        <v>259</v>
      </c>
      <c r="G185" s="177" t="s">
        <v>209</v>
      </c>
      <c r="H185" s="178">
        <v>106.4</v>
      </c>
      <c r="I185" s="179"/>
      <c r="J185" s="180">
        <f>ROUND(I185*H185,2)</f>
        <v>0</v>
      </c>
      <c r="K185" s="176" t="s">
        <v>147</v>
      </c>
      <c r="L185" s="40"/>
      <c r="M185" s="181" t="s">
        <v>5</v>
      </c>
      <c r="N185" s="182" t="s">
        <v>47</v>
      </c>
      <c r="O185" s="41"/>
      <c r="P185" s="183">
        <f>O185*H185</f>
        <v>0</v>
      </c>
      <c r="Q185" s="183">
        <v>0</v>
      </c>
      <c r="R185" s="183">
        <f>Q185*H185</f>
        <v>0</v>
      </c>
      <c r="S185" s="183">
        <v>0</v>
      </c>
      <c r="T185" s="184">
        <f>S185*H185</f>
        <v>0</v>
      </c>
      <c r="AR185" s="23" t="s">
        <v>140</v>
      </c>
      <c r="AT185" s="23" t="s">
        <v>136</v>
      </c>
      <c r="AU185" s="23" t="s">
        <v>85</v>
      </c>
      <c r="AY185" s="23" t="s">
        <v>134</v>
      </c>
      <c r="BE185" s="185">
        <f>IF(N185="základní",J185,0)</f>
        <v>0</v>
      </c>
      <c r="BF185" s="185">
        <f>IF(N185="snížená",J185,0)</f>
        <v>0</v>
      </c>
      <c r="BG185" s="185">
        <f>IF(N185="zákl. přenesená",J185,0)</f>
        <v>0</v>
      </c>
      <c r="BH185" s="185">
        <f>IF(N185="sníž. přenesená",J185,0)</f>
        <v>0</v>
      </c>
      <c r="BI185" s="185">
        <f>IF(N185="nulová",J185,0)</f>
        <v>0</v>
      </c>
      <c r="BJ185" s="23" t="s">
        <v>24</v>
      </c>
      <c r="BK185" s="185">
        <f>ROUND(I185*H185,2)</f>
        <v>0</v>
      </c>
      <c r="BL185" s="23" t="s">
        <v>140</v>
      </c>
      <c r="BM185" s="23" t="s">
        <v>567</v>
      </c>
    </row>
    <row r="186" spans="2:47" s="1" customFormat="1" ht="27">
      <c r="B186" s="40"/>
      <c r="D186" s="187" t="s">
        <v>149</v>
      </c>
      <c r="F186" s="205" t="s">
        <v>261</v>
      </c>
      <c r="I186" s="206"/>
      <c r="L186" s="40"/>
      <c r="M186" s="207"/>
      <c r="N186" s="41"/>
      <c r="O186" s="41"/>
      <c r="P186" s="41"/>
      <c r="Q186" s="41"/>
      <c r="R186" s="41"/>
      <c r="S186" s="41"/>
      <c r="T186" s="69"/>
      <c r="AT186" s="23" t="s">
        <v>149</v>
      </c>
      <c r="AU186" s="23" t="s">
        <v>85</v>
      </c>
    </row>
    <row r="187" spans="2:47" s="1" customFormat="1" ht="409.5">
      <c r="B187" s="40"/>
      <c r="D187" s="187" t="s">
        <v>151</v>
      </c>
      <c r="F187" s="208" t="s">
        <v>262</v>
      </c>
      <c r="I187" s="206"/>
      <c r="L187" s="40"/>
      <c r="M187" s="207"/>
      <c r="N187" s="41"/>
      <c r="O187" s="41"/>
      <c r="P187" s="41"/>
      <c r="Q187" s="41"/>
      <c r="R187" s="41"/>
      <c r="S187" s="41"/>
      <c r="T187" s="69"/>
      <c r="AT187" s="23" t="s">
        <v>151</v>
      </c>
      <c r="AU187" s="23" t="s">
        <v>85</v>
      </c>
    </row>
    <row r="188" spans="2:51" s="11" customFormat="1" ht="13.5">
      <c r="B188" s="186"/>
      <c r="D188" s="187" t="s">
        <v>142</v>
      </c>
      <c r="E188" s="188" t="s">
        <v>5</v>
      </c>
      <c r="F188" s="189" t="s">
        <v>511</v>
      </c>
      <c r="H188" s="190" t="s">
        <v>5</v>
      </c>
      <c r="I188" s="191"/>
      <c r="L188" s="186"/>
      <c r="M188" s="192"/>
      <c r="N188" s="193"/>
      <c r="O188" s="193"/>
      <c r="P188" s="193"/>
      <c r="Q188" s="193"/>
      <c r="R188" s="193"/>
      <c r="S188" s="193"/>
      <c r="T188" s="194"/>
      <c r="AT188" s="190" t="s">
        <v>142</v>
      </c>
      <c r="AU188" s="190" t="s">
        <v>85</v>
      </c>
      <c r="AV188" s="11" t="s">
        <v>24</v>
      </c>
      <c r="AW188" s="11" t="s">
        <v>39</v>
      </c>
      <c r="AX188" s="11" t="s">
        <v>76</v>
      </c>
      <c r="AY188" s="190" t="s">
        <v>134</v>
      </c>
    </row>
    <row r="189" spans="2:51" s="12" customFormat="1" ht="13.5">
      <c r="B189" s="195"/>
      <c r="D189" s="196" t="s">
        <v>142</v>
      </c>
      <c r="E189" s="197" t="s">
        <v>5</v>
      </c>
      <c r="F189" s="198" t="s">
        <v>568</v>
      </c>
      <c r="H189" s="199">
        <v>106.4</v>
      </c>
      <c r="I189" s="200"/>
      <c r="L189" s="195"/>
      <c r="M189" s="201"/>
      <c r="N189" s="202"/>
      <c r="O189" s="202"/>
      <c r="P189" s="202"/>
      <c r="Q189" s="202"/>
      <c r="R189" s="202"/>
      <c r="S189" s="202"/>
      <c r="T189" s="203"/>
      <c r="AT189" s="204" t="s">
        <v>142</v>
      </c>
      <c r="AU189" s="204" t="s">
        <v>85</v>
      </c>
      <c r="AV189" s="12" t="s">
        <v>85</v>
      </c>
      <c r="AW189" s="12" t="s">
        <v>39</v>
      </c>
      <c r="AX189" s="12" t="s">
        <v>24</v>
      </c>
      <c r="AY189" s="204" t="s">
        <v>134</v>
      </c>
    </row>
    <row r="190" spans="2:65" s="1" customFormat="1" ht="22.5" customHeight="1">
      <c r="B190" s="173"/>
      <c r="C190" s="174" t="s">
        <v>290</v>
      </c>
      <c r="D190" s="174" t="s">
        <v>136</v>
      </c>
      <c r="E190" s="175" t="s">
        <v>569</v>
      </c>
      <c r="F190" s="176" t="s">
        <v>570</v>
      </c>
      <c r="G190" s="177" t="s">
        <v>209</v>
      </c>
      <c r="H190" s="178">
        <v>0.6</v>
      </c>
      <c r="I190" s="179"/>
      <c r="J190" s="180">
        <f>ROUND(I190*H190,2)</f>
        <v>0</v>
      </c>
      <c r="K190" s="176" t="s">
        <v>147</v>
      </c>
      <c r="L190" s="40"/>
      <c r="M190" s="181" t="s">
        <v>5</v>
      </c>
      <c r="N190" s="182" t="s">
        <v>47</v>
      </c>
      <c r="O190" s="41"/>
      <c r="P190" s="183">
        <f>O190*H190</f>
        <v>0</v>
      </c>
      <c r="Q190" s="183">
        <v>0</v>
      </c>
      <c r="R190" s="183">
        <f>Q190*H190</f>
        <v>0</v>
      </c>
      <c r="S190" s="183">
        <v>0</v>
      </c>
      <c r="T190" s="184">
        <f>S190*H190</f>
        <v>0</v>
      </c>
      <c r="AR190" s="23" t="s">
        <v>140</v>
      </c>
      <c r="AT190" s="23" t="s">
        <v>136</v>
      </c>
      <c r="AU190" s="23" t="s">
        <v>85</v>
      </c>
      <c r="AY190" s="23" t="s">
        <v>134</v>
      </c>
      <c r="BE190" s="185">
        <f>IF(N190="základní",J190,0)</f>
        <v>0</v>
      </c>
      <c r="BF190" s="185">
        <f>IF(N190="snížená",J190,0)</f>
        <v>0</v>
      </c>
      <c r="BG190" s="185">
        <f>IF(N190="zákl. přenesená",J190,0)</f>
        <v>0</v>
      </c>
      <c r="BH190" s="185">
        <f>IF(N190="sníž. přenesená",J190,0)</f>
        <v>0</v>
      </c>
      <c r="BI190" s="185">
        <f>IF(N190="nulová",J190,0)</f>
        <v>0</v>
      </c>
      <c r="BJ190" s="23" t="s">
        <v>24</v>
      </c>
      <c r="BK190" s="185">
        <f>ROUND(I190*H190,2)</f>
        <v>0</v>
      </c>
      <c r="BL190" s="23" t="s">
        <v>140</v>
      </c>
      <c r="BM190" s="23" t="s">
        <v>571</v>
      </c>
    </row>
    <row r="191" spans="2:47" s="1" customFormat="1" ht="40.5">
      <c r="B191" s="40"/>
      <c r="D191" s="187" t="s">
        <v>149</v>
      </c>
      <c r="F191" s="205" t="s">
        <v>572</v>
      </c>
      <c r="I191" s="206"/>
      <c r="L191" s="40"/>
      <c r="M191" s="207"/>
      <c r="N191" s="41"/>
      <c r="O191" s="41"/>
      <c r="P191" s="41"/>
      <c r="Q191" s="41"/>
      <c r="R191" s="41"/>
      <c r="S191" s="41"/>
      <c r="T191" s="69"/>
      <c r="AT191" s="23" t="s">
        <v>149</v>
      </c>
      <c r="AU191" s="23" t="s">
        <v>85</v>
      </c>
    </row>
    <row r="192" spans="2:47" s="1" customFormat="1" ht="108">
      <c r="B192" s="40"/>
      <c r="D192" s="196" t="s">
        <v>151</v>
      </c>
      <c r="F192" s="220" t="s">
        <v>573</v>
      </c>
      <c r="I192" s="206"/>
      <c r="L192" s="40"/>
      <c r="M192" s="207"/>
      <c r="N192" s="41"/>
      <c r="O192" s="41"/>
      <c r="P192" s="41"/>
      <c r="Q192" s="41"/>
      <c r="R192" s="41"/>
      <c r="S192" s="41"/>
      <c r="T192" s="69"/>
      <c r="AT192" s="23" t="s">
        <v>151</v>
      </c>
      <c r="AU192" s="23" t="s">
        <v>85</v>
      </c>
    </row>
    <row r="193" spans="2:65" s="1" customFormat="1" ht="22.5" customHeight="1">
      <c r="B193" s="173"/>
      <c r="C193" s="221" t="s">
        <v>297</v>
      </c>
      <c r="D193" s="221" t="s">
        <v>271</v>
      </c>
      <c r="E193" s="222" t="s">
        <v>574</v>
      </c>
      <c r="F193" s="223" t="s">
        <v>575</v>
      </c>
      <c r="G193" s="224" t="s">
        <v>466</v>
      </c>
      <c r="H193" s="225">
        <v>1.08</v>
      </c>
      <c r="I193" s="226"/>
      <c r="J193" s="227">
        <f>ROUND(I193*H193,2)</f>
        <v>0</v>
      </c>
      <c r="K193" s="223" t="s">
        <v>147</v>
      </c>
      <c r="L193" s="228"/>
      <c r="M193" s="229" t="s">
        <v>5</v>
      </c>
      <c r="N193" s="230" t="s">
        <v>47</v>
      </c>
      <c r="O193" s="41"/>
      <c r="P193" s="183">
        <f>O193*H193</f>
        <v>0</v>
      </c>
      <c r="Q193" s="183">
        <v>1</v>
      </c>
      <c r="R193" s="183">
        <f>Q193*H193</f>
        <v>1.08</v>
      </c>
      <c r="S193" s="183">
        <v>0</v>
      </c>
      <c r="T193" s="184">
        <f>S193*H193</f>
        <v>0</v>
      </c>
      <c r="AR193" s="23" t="s">
        <v>185</v>
      </c>
      <c r="AT193" s="23" t="s">
        <v>271</v>
      </c>
      <c r="AU193" s="23" t="s">
        <v>85</v>
      </c>
      <c r="AY193" s="23" t="s">
        <v>134</v>
      </c>
      <c r="BE193" s="185">
        <f>IF(N193="základní",J193,0)</f>
        <v>0</v>
      </c>
      <c r="BF193" s="185">
        <f>IF(N193="snížená",J193,0)</f>
        <v>0</v>
      </c>
      <c r="BG193" s="185">
        <f>IF(N193="zákl. přenesená",J193,0)</f>
        <v>0</v>
      </c>
      <c r="BH193" s="185">
        <f>IF(N193="sníž. přenesená",J193,0)</f>
        <v>0</v>
      </c>
      <c r="BI193" s="185">
        <f>IF(N193="nulová",J193,0)</f>
        <v>0</v>
      </c>
      <c r="BJ193" s="23" t="s">
        <v>24</v>
      </c>
      <c r="BK193" s="185">
        <f>ROUND(I193*H193,2)</f>
        <v>0</v>
      </c>
      <c r="BL193" s="23" t="s">
        <v>140</v>
      </c>
      <c r="BM193" s="23" t="s">
        <v>576</v>
      </c>
    </row>
    <row r="194" spans="2:47" s="1" customFormat="1" ht="13.5">
      <c r="B194" s="40"/>
      <c r="D194" s="187" t="s">
        <v>149</v>
      </c>
      <c r="F194" s="205" t="s">
        <v>575</v>
      </c>
      <c r="I194" s="206"/>
      <c r="L194" s="40"/>
      <c r="M194" s="207"/>
      <c r="N194" s="41"/>
      <c r="O194" s="41"/>
      <c r="P194" s="41"/>
      <c r="Q194" s="41"/>
      <c r="R194" s="41"/>
      <c r="S194" s="41"/>
      <c r="T194" s="69"/>
      <c r="AT194" s="23" t="s">
        <v>149</v>
      </c>
      <c r="AU194" s="23" t="s">
        <v>85</v>
      </c>
    </row>
    <row r="195" spans="2:51" s="12" customFormat="1" ht="13.5">
      <c r="B195" s="195"/>
      <c r="D195" s="196" t="s">
        <v>142</v>
      </c>
      <c r="E195" s="197" t="s">
        <v>5</v>
      </c>
      <c r="F195" s="198" t="s">
        <v>577</v>
      </c>
      <c r="H195" s="199">
        <v>1.08</v>
      </c>
      <c r="I195" s="200"/>
      <c r="L195" s="195"/>
      <c r="M195" s="201"/>
      <c r="N195" s="202"/>
      <c r="O195" s="202"/>
      <c r="P195" s="202"/>
      <c r="Q195" s="202"/>
      <c r="R195" s="202"/>
      <c r="S195" s="202"/>
      <c r="T195" s="203"/>
      <c r="AT195" s="204" t="s">
        <v>142</v>
      </c>
      <c r="AU195" s="204" t="s">
        <v>85</v>
      </c>
      <c r="AV195" s="12" t="s">
        <v>85</v>
      </c>
      <c r="AW195" s="12" t="s">
        <v>39</v>
      </c>
      <c r="AX195" s="12" t="s">
        <v>24</v>
      </c>
      <c r="AY195" s="204" t="s">
        <v>134</v>
      </c>
    </row>
    <row r="196" spans="2:65" s="1" customFormat="1" ht="22.5" customHeight="1">
      <c r="B196" s="173"/>
      <c r="C196" s="174" t="s">
        <v>302</v>
      </c>
      <c r="D196" s="174" t="s">
        <v>136</v>
      </c>
      <c r="E196" s="175" t="s">
        <v>265</v>
      </c>
      <c r="F196" s="176" t="s">
        <v>266</v>
      </c>
      <c r="G196" s="177" t="s">
        <v>139</v>
      </c>
      <c r="H196" s="178">
        <v>45.8</v>
      </c>
      <c r="I196" s="179"/>
      <c r="J196" s="180">
        <f>ROUND(I196*H196,2)</f>
        <v>0</v>
      </c>
      <c r="K196" s="176" t="s">
        <v>147</v>
      </c>
      <c r="L196" s="40"/>
      <c r="M196" s="181" t="s">
        <v>5</v>
      </c>
      <c r="N196" s="182" t="s">
        <v>47</v>
      </c>
      <c r="O196" s="41"/>
      <c r="P196" s="183">
        <f>O196*H196</f>
        <v>0</v>
      </c>
      <c r="Q196" s="183">
        <v>0</v>
      </c>
      <c r="R196" s="183">
        <f>Q196*H196</f>
        <v>0</v>
      </c>
      <c r="S196" s="183">
        <v>0</v>
      </c>
      <c r="T196" s="184">
        <f>S196*H196</f>
        <v>0</v>
      </c>
      <c r="AR196" s="23" t="s">
        <v>140</v>
      </c>
      <c r="AT196" s="23" t="s">
        <v>136</v>
      </c>
      <c r="AU196" s="23" t="s">
        <v>85</v>
      </c>
      <c r="AY196" s="23" t="s">
        <v>134</v>
      </c>
      <c r="BE196" s="185">
        <f>IF(N196="základní",J196,0)</f>
        <v>0</v>
      </c>
      <c r="BF196" s="185">
        <f>IF(N196="snížená",J196,0)</f>
        <v>0</v>
      </c>
      <c r="BG196" s="185">
        <f>IF(N196="zákl. přenesená",J196,0)</f>
        <v>0</v>
      </c>
      <c r="BH196" s="185">
        <f>IF(N196="sníž. přenesená",J196,0)</f>
        <v>0</v>
      </c>
      <c r="BI196" s="185">
        <f>IF(N196="nulová",J196,0)</f>
        <v>0</v>
      </c>
      <c r="BJ196" s="23" t="s">
        <v>24</v>
      </c>
      <c r="BK196" s="185">
        <f>ROUND(I196*H196,2)</f>
        <v>0</v>
      </c>
      <c r="BL196" s="23" t="s">
        <v>140</v>
      </c>
      <c r="BM196" s="23" t="s">
        <v>578</v>
      </c>
    </row>
    <row r="197" spans="2:47" s="1" customFormat="1" ht="27">
      <c r="B197" s="40"/>
      <c r="D197" s="187" t="s">
        <v>149</v>
      </c>
      <c r="F197" s="205" t="s">
        <v>268</v>
      </c>
      <c r="I197" s="206"/>
      <c r="L197" s="40"/>
      <c r="M197" s="207"/>
      <c r="N197" s="41"/>
      <c r="O197" s="41"/>
      <c r="P197" s="41"/>
      <c r="Q197" s="41"/>
      <c r="R197" s="41"/>
      <c r="S197" s="41"/>
      <c r="T197" s="69"/>
      <c r="AT197" s="23" t="s">
        <v>149</v>
      </c>
      <c r="AU197" s="23" t="s">
        <v>85</v>
      </c>
    </row>
    <row r="198" spans="2:47" s="1" customFormat="1" ht="121.5">
      <c r="B198" s="40"/>
      <c r="D198" s="196" t="s">
        <v>151</v>
      </c>
      <c r="F198" s="220" t="s">
        <v>269</v>
      </c>
      <c r="I198" s="206"/>
      <c r="L198" s="40"/>
      <c r="M198" s="207"/>
      <c r="N198" s="41"/>
      <c r="O198" s="41"/>
      <c r="P198" s="41"/>
      <c r="Q198" s="41"/>
      <c r="R198" s="41"/>
      <c r="S198" s="41"/>
      <c r="T198" s="69"/>
      <c r="AT198" s="23" t="s">
        <v>151</v>
      </c>
      <c r="AU198" s="23" t="s">
        <v>85</v>
      </c>
    </row>
    <row r="199" spans="2:65" s="1" customFormat="1" ht="22.5" customHeight="1">
      <c r="B199" s="173"/>
      <c r="C199" s="221" t="s">
        <v>308</v>
      </c>
      <c r="D199" s="221" t="s">
        <v>271</v>
      </c>
      <c r="E199" s="222" t="s">
        <v>272</v>
      </c>
      <c r="F199" s="223" t="s">
        <v>273</v>
      </c>
      <c r="G199" s="224" t="s">
        <v>274</v>
      </c>
      <c r="H199" s="225">
        <v>0.687</v>
      </c>
      <c r="I199" s="226"/>
      <c r="J199" s="227">
        <f>ROUND(I199*H199,2)</f>
        <v>0</v>
      </c>
      <c r="K199" s="223" t="s">
        <v>147</v>
      </c>
      <c r="L199" s="228"/>
      <c r="M199" s="229" t="s">
        <v>5</v>
      </c>
      <c r="N199" s="230" t="s">
        <v>47</v>
      </c>
      <c r="O199" s="41"/>
      <c r="P199" s="183">
        <f>O199*H199</f>
        <v>0</v>
      </c>
      <c r="Q199" s="183">
        <v>0.001</v>
      </c>
      <c r="R199" s="183">
        <f>Q199*H199</f>
        <v>0.0006870000000000001</v>
      </c>
      <c r="S199" s="183">
        <v>0</v>
      </c>
      <c r="T199" s="184">
        <f>S199*H199</f>
        <v>0</v>
      </c>
      <c r="AR199" s="23" t="s">
        <v>185</v>
      </c>
      <c r="AT199" s="23" t="s">
        <v>271</v>
      </c>
      <c r="AU199" s="23" t="s">
        <v>85</v>
      </c>
      <c r="AY199" s="23" t="s">
        <v>134</v>
      </c>
      <c r="BE199" s="185">
        <f>IF(N199="základní",J199,0)</f>
        <v>0</v>
      </c>
      <c r="BF199" s="185">
        <f>IF(N199="snížená",J199,0)</f>
        <v>0</v>
      </c>
      <c r="BG199" s="185">
        <f>IF(N199="zákl. přenesená",J199,0)</f>
        <v>0</v>
      </c>
      <c r="BH199" s="185">
        <f>IF(N199="sníž. přenesená",J199,0)</f>
        <v>0</v>
      </c>
      <c r="BI199" s="185">
        <f>IF(N199="nulová",J199,0)</f>
        <v>0</v>
      </c>
      <c r="BJ199" s="23" t="s">
        <v>24</v>
      </c>
      <c r="BK199" s="185">
        <f>ROUND(I199*H199,2)</f>
        <v>0</v>
      </c>
      <c r="BL199" s="23" t="s">
        <v>140</v>
      </c>
      <c r="BM199" s="23" t="s">
        <v>579</v>
      </c>
    </row>
    <row r="200" spans="2:47" s="1" customFormat="1" ht="13.5">
      <c r="B200" s="40"/>
      <c r="D200" s="187" t="s">
        <v>149</v>
      </c>
      <c r="F200" s="205" t="s">
        <v>273</v>
      </c>
      <c r="I200" s="206"/>
      <c r="L200" s="40"/>
      <c r="M200" s="207"/>
      <c r="N200" s="41"/>
      <c r="O200" s="41"/>
      <c r="P200" s="41"/>
      <c r="Q200" s="41"/>
      <c r="R200" s="41"/>
      <c r="S200" s="41"/>
      <c r="T200" s="69"/>
      <c r="AT200" s="23" t="s">
        <v>149</v>
      </c>
      <c r="AU200" s="23" t="s">
        <v>85</v>
      </c>
    </row>
    <row r="201" spans="2:51" s="12" customFormat="1" ht="13.5">
      <c r="B201" s="195"/>
      <c r="D201" s="196" t="s">
        <v>142</v>
      </c>
      <c r="F201" s="198" t="s">
        <v>580</v>
      </c>
      <c r="H201" s="199">
        <v>0.687</v>
      </c>
      <c r="I201" s="200"/>
      <c r="L201" s="195"/>
      <c r="M201" s="201"/>
      <c r="N201" s="202"/>
      <c r="O201" s="202"/>
      <c r="P201" s="202"/>
      <c r="Q201" s="202"/>
      <c r="R201" s="202"/>
      <c r="S201" s="202"/>
      <c r="T201" s="203"/>
      <c r="AT201" s="204" t="s">
        <v>142</v>
      </c>
      <c r="AU201" s="204" t="s">
        <v>85</v>
      </c>
      <c r="AV201" s="12" t="s">
        <v>85</v>
      </c>
      <c r="AW201" s="12" t="s">
        <v>6</v>
      </c>
      <c r="AX201" s="12" t="s">
        <v>24</v>
      </c>
      <c r="AY201" s="204" t="s">
        <v>134</v>
      </c>
    </row>
    <row r="202" spans="2:65" s="1" customFormat="1" ht="22.5" customHeight="1">
      <c r="B202" s="173"/>
      <c r="C202" s="174" t="s">
        <v>314</v>
      </c>
      <c r="D202" s="174" t="s">
        <v>136</v>
      </c>
      <c r="E202" s="175" t="s">
        <v>277</v>
      </c>
      <c r="F202" s="176" t="s">
        <v>278</v>
      </c>
      <c r="G202" s="177" t="s">
        <v>139</v>
      </c>
      <c r="H202" s="178">
        <v>334.6</v>
      </c>
      <c r="I202" s="179"/>
      <c r="J202" s="180">
        <f>ROUND(I202*H202,2)</f>
        <v>0</v>
      </c>
      <c r="K202" s="176" t="s">
        <v>147</v>
      </c>
      <c r="L202" s="40"/>
      <c r="M202" s="181" t="s">
        <v>5</v>
      </c>
      <c r="N202" s="182" t="s">
        <v>47</v>
      </c>
      <c r="O202" s="41"/>
      <c r="P202" s="183">
        <f>O202*H202</f>
        <v>0</v>
      </c>
      <c r="Q202" s="183">
        <v>0</v>
      </c>
      <c r="R202" s="183">
        <f>Q202*H202</f>
        <v>0</v>
      </c>
      <c r="S202" s="183">
        <v>0</v>
      </c>
      <c r="T202" s="184">
        <f>S202*H202</f>
        <v>0</v>
      </c>
      <c r="AR202" s="23" t="s">
        <v>140</v>
      </c>
      <c r="AT202" s="23" t="s">
        <v>136</v>
      </c>
      <c r="AU202" s="23" t="s">
        <v>85</v>
      </c>
      <c r="AY202" s="23" t="s">
        <v>134</v>
      </c>
      <c r="BE202" s="185">
        <f>IF(N202="základní",J202,0)</f>
        <v>0</v>
      </c>
      <c r="BF202" s="185">
        <f>IF(N202="snížená",J202,0)</f>
        <v>0</v>
      </c>
      <c r="BG202" s="185">
        <f>IF(N202="zákl. přenesená",J202,0)</f>
        <v>0</v>
      </c>
      <c r="BH202" s="185">
        <f>IF(N202="sníž. přenesená",J202,0)</f>
        <v>0</v>
      </c>
      <c r="BI202" s="185">
        <f>IF(N202="nulová",J202,0)</f>
        <v>0</v>
      </c>
      <c r="BJ202" s="23" t="s">
        <v>24</v>
      </c>
      <c r="BK202" s="185">
        <f>ROUND(I202*H202,2)</f>
        <v>0</v>
      </c>
      <c r="BL202" s="23" t="s">
        <v>140</v>
      </c>
      <c r="BM202" s="23" t="s">
        <v>581</v>
      </c>
    </row>
    <row r="203" spans="2:47" s="1" customFormat="1" ht="13.5">
      <c r="B203" s="40"/>
      <c r="D203" s="187" t="s">
        <v>149</v>
      </c>
      <c r="F203" s="205" t="s">
        <v>280</v>
      </c>
      <c r="I203" s="206"/>
      <c r="L203" s="40"/>
      <c r="M203" s="207"/>
      <c r="N203" s="41"/>
      <c r="O203" s="41"/>
      <c r="P203" s="41"/>
      <c r="Q203" s="41"/>
      <c r="R203" s="41"/>
      <c r="S203" s="41"/>
      <c r="T203" s="69"/>
      <c r="AT203" s="23" t="s">
        <v>149</v>
      </c>
      <c r="AU203" s="23" t="s">
        <v>85</v>
      </c>
    </row>
    <row r="204" spans="2:47" s="1" customFormat="1" ht="162">
      <c r="B204" s="40"/>
      <c r="D204" s="187" t="s">
        <v>151</v>
      </c>
      <c r="F204" s="208" t="s">
        <v>281</v>
      </c>
      <c r="I204" s="206"/>
      <c r="L204" s="40"/>
      <c r="M204" s="207"/>
      <c r="N204" s="41"/>
      <c r="O204" s="41"/>
      <c r="P204" s="41"/>
      <c r="Q204" s="41"/>
      <c r="R204" s="41"/>
      <c r="S204" s="41"/>
      <c r="T204" s="69"/>
      <c r="AT204" s="23" t="s">
        <v>151</v>
      </c>
      <c r="AU204" s="23" t="s">
        <v>85</v>
      </c>
    </row>
    <row r="205" spans="2:51" s="11" customFormat="1" ht="13.5">
      <c r="B205" s="186"/>
      <c r="D205" s="187" t="s">
        <v>142</v>
      </c>
      <c r="E205" s="188" t="s">
        <v>5</v>
      </c>
      <c r="F205" s="189" t="s">
        <v>511</v>
      </c>
      <c r="H205" s="190" t="s">
        <v>5</v>
      </c>
      <c r="I205" s="191"/>
      <c r="L205" s="186"/>
      <c r="M205" s="192"/>
      <c r="N205" s="193"/>
      <c r="O205" s="193"/>
      <c r="P205" s="193"/>
      <c r="Q205" s="193"/>
      <c r="R205" s="193"/>
      <c r="S205" s="193"/>
      <c r="T205" s="194"/>
      <c r="AT205" s="190" t="s">
        <v>142</v>
      </c>
      <c r="AU205" s="190" t="s">
        <v>85</v>
      </c>
      <c r="AV205" s="11" t="s">
        <v>24</v>
      </c>
      <c r="AW205" s="11" t="s">
        <v>39</v>
      </c>
      <c r="AX205" s="11" t="s">
        <v>76</v>
      </c>
      <c r="AY205" s="190" t="s">
        <v>134</v>
      </c>
    </row>
    <row r="206" spans="2:51" s="12" customFormat="1" ht="13.5">
      <c r="B206" s="195"/>
      <c r="D206" s="187" t="s">
        <v>142</v>
      </c>
      <c r="E206" s="204" t="s">
        <v>5</v>
      </c>
      <c r="F206" s="209" t="s">
        <v>582</v>
      </c>
      <c r="H206" s="210">
        <v>191.6</v>
      </c>
      <c r="I206" s="200"/>
      <c r="L206" s="195"/>
      <c r="M206" s="201"/>
      <c r="N206" s="202"/>
      <c r="O206" s="202"/>
      <c r="P206" s="202"/>
      <c r="Q206" s="202"/>
      <c r="R206" s="202"/>
      <c r="S206" s="202"/>
      <c r="T206" s="203"/>
      <c r="AT206" s="204" t="s">
        <v>142</v>
      </c>
      <c r="AU206" s="204" t="s">
        <v>85</v>
      </c>
      <c r="AV206" s="12" t="s">
        <v>85</v>
      </c>
      <c r="AW206" s="12" t="s">
        <v>39</v>
      </c>
      <c r="AX206" s="12" t="s">
        <v>76</v>
      </c>
      <c r="AY206" s="204" t="s">
        <v>134</v>
      </c>
    </row>
    <row r="207" spans="2:51" s="12" customFormat="1" ht="13.5">
      <c r="B207" s="195"/>
      <c r="D207" s="187" t="s">
        <v>142</v>
      </c>
      <c r="E207" s="204" t="s">
        <v>5</v>
      </c>
      <c r="F207" s="209" t="s">
        <v>583</v>
      </c>
      <c r="H207" s="210">
        <v>143</v>
      </c>
      <c r="I207" s="200"/>
      <c r="L207" s="195"/>
      <c r="M207" s="201"/>
      <c r="N207" s="202"/>
      <c r="O207" s="202"/>
      <c r="P207" s="202"/>
      <c r="Q207" s="202"/>
      <c r="R207" s="202"/>
      <c r="S207" s="202"/>
      <c r="T207" s="203"/>
      <c r="AT207" s="204" t="s">
        <v>142</v>
      </c>
      <c r="AU207" s="204" t="s">
        <v>85</v>
      </c>
      <c r="AV207" s="12" t="s">
        <v>85</v>
      </c>
      <c r="AW207" s="12" t="s">
        <v>39</v>
      </c>
      <c r="AX207" s="12" t="s">
        <v>76</v>
      </c>
      <c r="AY207" s="204" t="s">
        <v>134</v>
      </c>
    </row>
    <row r="208" spans="2:51" s="13" customFormat="1" ht="13.5">
      <c r="B208" s="211"/>
      <c r="D208" s="196" t="s">
        <v>142</v>
      </c>
      <c r="E208" s="212" t="s">
        <v>5</v>
      </c>
      <c r="F208" s="213" t="s">
        <v>240</v>
      </c>
      <c r="H208" s="214">
        <v>334.6</v>
      </c>
      <c r="I208" s="215"/>
      <c r="L208" s="211"/>
      <c r="M208" s="216"/>
      <c r="N208" s="217"/>
      <c r="O208" s="217"/>
      <c r="P208" s="217"/>
      <c r="Q208" s="217"/>
      <c r="R208" s="217"/>
      <c r="S208" s="217"/>
      <c r="T208" s="218"/>
      <c r="AT208" s="219" t="s">
        <v>142</v>
      </c>
      <c r="AU208" s="219" t="s">
        <v>85</v>
      </c>
      <c r="AV208" s="13" t="s">
        <v>140</v>
      </c>
      <c r="AW208" s="13" t="s">
        <v>39</v>
      </c>
      <c r="AX208" s="13" t="s">
        <v>24</v>
      </c>
      <c r="AY208" s="219" t="s">
        <v>134</v>
      </c>
    </row>
    <row r="209" spans="2:65" s="1" customFormat="1" ht="22.5" customHeight="1">
      <c r="B209" s="173"/>
      <c r="C209" s="174" t="s">
        <v>321</v>
      </c>
      <c r="D209" s="174" t="s">
        <v>136</v>
      </c>
      <c r="E209" s="175" t="s">
        <v>284</v>
      </c>
      <c r="F209" s="176" t="s">
        <v>285</v>
      </c>
      <c r="G209" s="177" t="s">
        <v>139</v>
      </c>
      <c r="H209" s="178">
        <v>17.1</v>
      </c>
      <c r="I209" s="179"/>
      <c r="J209" s="180">
        <f>ROUND(I209*H209,2)</f>
        <v>0</v>
      </c>
      <c r="K209" s="176" t="s">
        <v>147</v>
      </c>
      <c r="L209" s="40"/>
      <c r="M209" s="181" t="s">
        <v>5</v>
      </c>
      <c r="N209" s="182" t="s">
        <v>47</v>
      </c>
      <c r="O209" s="41"/>
      <c r="P209" s="183">
        <f>O209*H209</f>
        <v>0</v>
      </c>
      <c r="Q209" s="183">
        <v>0</v>
      </c>
      <c r="R209" s="183">
        <f>Q209*H209</f>
        <v>0</v>
      </c>
      <c r="S209" s="183">
        <v>0</v>
      </c>
      <c r="T209" s="184">
        <f>S209*H209</f>
        <v>0</v>
      </c>
      <c r="AR209" s="23" t="s">
        <v>140</v>
      </c>
      <c r="AT209" s="23" t="s">
        <v>136</v>
      </c>
      <c r="AU209" s="23" t="s">
        <v>85</v>
      </c>
      <c r="AY209" s="23" t="s">
        <v>134</v>
      </c>
      <c r="BE209" s="185">
        <f>IF(N209="základní",J209,0)</f>
        <v>0</v>
      </c>
      <c r="BF209" s="185">
        <f>IF(N209="snížená",J209,0)</f>
        <v>0</v>
      </c>
      <c r="BG209" s="185">
        <f>IF(N209="zákl. přenesená",J209,0)</f>
        <v>0</v>
      </c>
      <c r="BH209" s="185">
        <f>IF(N209="sníž. přenesená",J209,0)</f>
        <v>0</v>
      </c>
      <c r="BI209" s="185">
        <f>IF(N209="nulová",J209,0)</f>
        <v>0</v>
      </c>
      <c r="BJ209" s="23" t="s">
        <v>24</v>
      </c>
      <c r="BK209" s="185">
        <f>ROUND(I209*H209,2)</f>
        <v>0</v>
      </c>
      <c r="BL209" s="23" t="s">
        <v>140</v>
      </c>
      <c r="BM209" s="23" t="s">
        <v>584</v>
      </c>
    </row>
    <row r="210" spans="2:47" s="1" customFormat="1" ht="27">
      <c r="B210" s="40"/>
      <c r="D210" s="187" t="s">
        <v>149</v>
      </c>
      <c r="F210" s="205" t="s">
        <v>287</v>
      </c>
      <c r="I210" s="206"/>
      <c r="L210" s="40"/>
      <c r="M210" s="207"/>
      <c r="N210" s="41"/>
      <c r="O210" s="41"/>
      <c r="P210" s="41"/>
      <c r="Q210" s="41"/>
      <c r="R210" s="41"/>
      <c r="S210" s="41"/>
      <c r="T210" s="69"/>
      <c r="AT210" s="23" t="s">
        <v>149</v>
      </c>
      <c r="AU210" s="23" t="s">
        <v>85</v>
      </c>
    </row>
    <row r="211" spans="2:47" s="1" customFormat="1" ht="121.5">
      <c r="B211" s="40"/>
      <c r="D211" s="187" t="s">
        <v>151</v>
      </c>
      <c r="F211" s="208" t="s">
        <v>288</v>
      </c>
      <c r="I211" s="206"/>
      <c r="L211" s="40"/>
      <c r="M211" s="207"/>
      <c r="N211" s="41"/>
      <c r="O211" s="41"/>
      <c r="P211" s="41"/>
      <c r="Q211" s="41"/>
      <c r="R211" s="41"/>
      <c r="S211" s="41"/>
      <c r="T211" s="69"/>
      <c r="AT211" s="23" t="s">
        <v>151</v>
      </c>
      <c r="AU211" s="23" t="s">
        <v>85</v>
      </c>
    </row>
    <row r="212" spans="2:51" s="11" customFormat="1" ht="13.5">
      <c r="B212" s="186"/>
      <c r="D212" s="187" t="s">
        <v>142</v>
      </c>
      <c r="E212" s="188" t="s">
        <v>5</v>
      </c>
      <c r="F212" s="189" t="s">
        <v>511</v>
      </c>
      <c r="H212" s="190" t="s">
        <v>5</v>
      </c>
      <c r="I212" s="191"/>
      <c r="L212" s="186"/>
      <c r="M212" s="192"/>
      <c r="N212" s="193"/>
      <c r="O212" s="193"/>
      <c r="P212" s="193"/>
      <c r="Q212" s="193"/>
      <c r="R212" s="193"/>
      <c r="S212" s="193"/>
      <c r="T212" s="194"/>
      <c r="AT212" s="190" t="s">
        <v>142</v>
      </c>
      <c r="AU212" s="190" t="s">
        <v>85</v>
      </c>
      <c r="AV212" s="11" t="s">
        <v>24</v>
      </c>
      <c r="AW212" s="11" t="s">
        <v>39</v>
      </c>
      <c r="AX212" s="11" t="s">
        <v>76</v>
      </c>
      <c r="AY212" s="190" t="s">
        <v>134</v>
      </c>
    </row>
    <row r="213" spans="2:51" s="12" customFormat="1" ht="13.5">
      <c r="B213" s="195"/>
      <c r="D213" s="196" t="s">
        <v>142</v>
      </c>
      <c r="E213" s="197" t="s">
        <v>5</v>
      </c>
      <c r="F213" s="198" t="s">
        <v>585</v>
      </c>
      <c r="H213" s="199">
        <v>17.1</v>
      </c>
      <c r="I213" s="200"/>
      <c r="L213" s="195"/>
      <c r="M213" s="201"/>
      <c r="N213" s="202"/>
      <c r="O213" s="202"/>
      <c r="P213" s="202"/>
      <c r="Q213" s="202"/>
      <c r="R213" s="202"/>
      <c r="S213" s="202"/>
      <c r="T213" s="203"/>
      <c r="AT213" s="204" t="s">
        <v>142</v>
      </c>
      <c r="AU213" s="204" t="s">
        <v>85</v>
      </c>
      <c r="AV213" s="12" t="s">
        <v>85</v>
      </c>
      <c r="AW213" s="12" t="s">
        <v>39</v>
      </c>
      <c r="AX213" s="12" t="s">
        <v>24</v>
      </c>
      <c r="AY213" s="204" t="s">
        <v>134</v>
      </c>
    </row>
    <row r="214" spans="2:65" s="1" customFormat="1" ht="22.5" customHeight="1">
      <c r="B214" s="173"/>
      <c r="C214" s="174" t="s">
        <v>328</v>
      </c>
      <c r="D214" s="174" t="s">
        <v>136</v>
      </c>
      <c r="E214" s="175" t="s">
        <v>291</v>
      </c>
      <c r="F214" s="176" t="s">
        <v>292</v>
      </c>
      <c r="G214" s="177" t="s">
        <v>139</v>
      </c>
      <c r="H214" s="178">
        <v>45.8</v>
      </c>
      <c r="I214" s="179"/>
      <c r="J214" s="180">
        <f>ROUND(I214*H214,2)</f>
        <v>0</v>
      </c>
      <c r="K214" s="176" t="s">
        <v>147</v>
      </c>
      <c r="L214" s="40"/>
      <c r="M214" s="181" t="s">
        <v>5</v>
      </c>
      <c r="N214" s="182" t="s">
        <v>47</v>
      </c>
      <c r="O214" s="41"/>
      <c r="P214" s="183">
        <f>O214*H214</f>
        <v>0</v>
      </c>
      <c r="Q214" s="183">
        <v>0</v>
      </c>
      <c r="R214" s="183">
        <f>Q214*H214</f>
        <v>0</v>
      </c>
      <c r="S214" s="183">
        <v>0</v>
      </c>
      <c r="T214" s="184">
        <f>S214*H214</f>
        <v>0</v>
      </c>
      <c r="AR214" s="23" t="s">
        <v>140</v>
      </c>
      <c r="AT214" s="23" t="s">
        <v>136</v>
      </c>
      <c r="AU214" s="23" t="s">
        <v>85</v>
      </c>
      <c r="AY214" s="23" t="s">
        <v>134</v>
      </c>
      <c r="BE214" s="185">
        <f>IF(N214="základní",J214,0)</f>
        <v>0</v>
      </c>
      <c r="BF214" s="185">
        <f>IF(N214="snížená",J214,0)</f>
        <v>0</v>
      </c>
      <c r="BG214" s="185">
        <f>IF(N214="zákl. přenesená",J214,0)</f>
        <v>0</v>
      </c>
      <c r="BH214" s="185">
        <f>IF(N214="sníž. přenesená",J214,0)</f>
        <v>0</v>
      </c>
      <c r="BI214" s="185">
        <f>IF(N214="nulová",J214,0)</f>
        <v>0</v>
      </c>
      <c r="BJ214" s="23" t="s">
        <v>24</v>
      </c>
      <c r="BK214" s="185">
        <f>ROUND(I214*H214,2)</f>
        <v>0</v>
      </c>
      <c r="BL214" s="23" t="s">
        <v>140</v>
      </c>
      <c r="BM214" s="23" t="s">
        <v>586</v>
      </c>
    </row>
    <row r="215" spans="2:47" s="1" customFormat="1" ht="27">
      <c r="B215" s="40"/>
      <c r="D215" s="187" t="s">
        <v>149</v>
      </c>
      <c r="F215" s="205" t="s">
        <v>294</v>
      </c>
      <c r="I215" s="206"/>
      <c r="L215" s="40"/>
      <c r="M215" s="207"/>
      <c r="N215" s="41"/>
      <c r="O215" s="41"/>
      <c r="P215" s="41"/>
      <c r="Q215" s="41"/>
      <c r="R215" s="41"/>
      <c r="S215" s="41"/>
      <c r="T215" s="69"/>
      <c r="AT215" s="23" t="s">
        <v>149</v>
      </c>
      <c r="AU215" s="23" t="s">
        <v>85</v>
      </c>
    </row>
    <row r="216" spans="2:47" s="1" customFormat="1" ht="121.5">
      <c r="B216" s="40"/>
      <c r="D216" s="187" t="s">
        <v>151</v>
      </c>
      <c r="F216" s="208" t="s">
        <v>295</v>
      </c>
      <c r="I216" s="206"/>
      <c r="L216" s="40"/>
      <c r="M216" s="207"/>
      <c r="N216" s="41"/>
      <c r="O216" s="41"/>
      <c r="P216" s="41"/>
      <c r="Q216" s="41"/>
      <c r="R216" s="41"/>
      <c r="S216" s="41"/>
      <c r="T216" s="69"/>
      <c r="AT216" s="23" t="s">
        <v>151</v>
      </c>
      <c r="AU216" s="23" t="s">
        <v>85</v>
      </c>
    </row>
    <row r="217" spans="2:51" s="11" customFormat="1" ht="13.5">
      <c r="B217" s="186"/>
      <c r="D217" s="187" t="s">
        <v>142</v>
      </c>
      <c r="E217" s="188" t="s">
        <v>5</v>
      </c>
      <c r="F217" s="189" t="s">
        <v>511</v>
      </c>
      <c r="H217" s="190" t="s">
        <v>5</v>
      </c>
      <c r="I217" s="191"/>
      <c r="L217" s="186"/>
      <c r="M217" s="192"/>
      <c r="N217" s="193"/>
      <c r="O217" s="193"/>
      <c r="P217" s="193"/>
      <c r="Q217" s="193"/>
      <c r="R217" s="193"/>
      <c r="S217" s="193"/>
      <c r="T217" s="194"/>
      <c r="AT217" s="190" t="s">
        <v>142</v>
      </c>
      <c r="AU217" s="190" t="s">
        <v>85</v>
      </c>
      <c r="AV217" s="11" t="s">
        <v>24</v>
      </c>
      <c r="AW217" s="11" t="s">
        <v>39</v>
      </c>
      <c r="AX217" s="11" t="s">
        <v>76</v>
      </c>
      <c r="AY217" s="190" t="s">
        <v>134</v>
      </c>
    </row>
    <row r="218" spans="2:51" s="12" customFormat="1" ht="13.5">
      <c r="B218" s="195"/>
      <c r="D218" s="196" t="s">
        <v>142</v>
      </c>
      <c r="E218" s="197" t="s">
        <v>5</v>
      </c>
      <c r="F218" s="198" t="s">
        <v>587</v>
      </c>
      <c r="H218" s="199">
        <v>45.8</v>
      </c>
      <c r="I218" s="200"/>
      <c r="L218" s="195"/>
      <c r="M218" s="201"/>
      <c r="N218" s="202"/>
      <c r="O218" s="202"/>
      <c r="P218" s="202"/>
      <c r="Q218" s="202"/>
      <c r="R218" s="202"/>
      <c r="S218" s="202"/>
      <c r="T218" s="203"/>
      <c r="AT218" s="204" t="s">
        <v>142</v>
      </c>
      <c r="AU218" s="204" t="s">
        <v>85</v>
      </c>
      <c r="AV218" s="12" t="s">
        <v>85</v>
      </c>
      <c r="AW218" s="12" t="s">
        <v>39</v>
      </c>
      <c r="AX218" s="12" t="s">
        <v>24</v>
      </c>
      <c r="AY218" s="204" t="s">
        <v>134</v>
      </c>
    </row>
    <row r="219" spans="2:65" s="1" customFormat="1" ht="22.5" customHeight="1">
      <c r="B219" s="173"/>
      <c r="C219" s="221" t="s">
        <v>335</v>
      </c>
      <c r="D219" s="221" t="s">
        <v>271</v>
      </c>
      <c r="E219" s="222" t="s">
        <v>298</v>
      </c>
      <c r="F219" s="223" t="s">
        <v>299</v>
      </c>
      <c r="G219" s="224" t="s">
        <v>209</v>
      </c>
      <c r="H219" s="225">
        <v>1.5</v>
      </c>
      <c r="I219" s="226"/>
      <c r="J219" s="227">
        <f>ROUND(I219*H219,2)</f>
        <v>0</v>
      </c>
      <c r="K219" s="223" t="s">
        <v>5</v>
      </c>
      <c r="L219" s="228"/>
      <c r="M219" s="229" t="s">
        <v>5</v>
      </c>
      <c r="N219" s="230" t="s">
        <v>47</v>
      </c>
      <c r="O219" s="41"/>
      <c r="P219" s="183">
        <f>O219*H219</f>
        <v>0</v>
      </c>
      <c r="Q219" s="183">
        <v>0</v>
      </c>
      <c r="R219" s="183">
        <f>Q219*H219</f>
        <v>0</v>
      </c>
      <c r="S219" s="183">
        <v>0</v>
      </c>
      <c r="T219" s="184">
        <f>S219*H219</f>
        <v>0</v>
      </c>
      <c r="AR219" s="23" t="s">
        <v>185</v>
      </c>
      <c r="AT219" s="23" t="s">
        <v>271</v>
      </c>
      <c r="AU219" s="23" t="s">
        <v>85</v>
      </c>
      <c r="AY219" s="23" t="s">
        <v>134</v>
      </c>
      <c r="BE219" s="185">
        <f>IF(N219="základní",J219,0)</f>
        <v>0</v>
      </c>
      <c r="BF219" s="185">
        <f>IF(N219="snížená",J219,0)</f>
        <v>0</v>
      </c>
      <c r="BG219" s="185">
        <f>IF(N219="zákl. přenesená",J219,0)</f>
        <v>0</v>
      </c>
      <c r="BH219" s="185">
        <f>IF(N219="sníž. přenesená",J219,0)</f>
        <v>0</v>
      </c>
      <c r="BI219" s="185">
        <f>IF(N219="nulová",J219,0)</f>
        <v>0</v>
      </c>
      <c r="BJ219" s="23" t="s">
        <v>24</v>
      </c>
      <c r="BK219" s="185">
        <f>ROUND(I219*H219,2)</f>
        <v>0</v>
      </c>
      <c r="BL219" s="23" t="s">
        <v>140</v>
      </c>
      <c r="BM219" s="23" t="s">
        <v>588</v>
      </c>
    </row>
    <row r="220" spans="2:51" s="12" customFormat="1" ht="13.5">
      <c r="B220" s="195"/>
      <c r="D220" s="187" t="s">
        <v>142</v>
      </c>
      <c r="E220" s="204" t="s">
        <v>5</v>
      </c>
      <c r="F220" s="209" t="s">
        <v>589</v>
      </c>
      <c r="H220" s="210">
        <v>1.5</v>
      </c>
      <c r="I220" s="200"/>
      <c r="L220" s="195"/>
      <c r="M220" s="201"/>
      <c r="N220" s="202"/>
      <c r="O220" s="202"/>
      <c r="P220" s="202"/>
      <c r="Q220" s="202"/>
      <c r="R220" s="202"/>
      <c r="S220" s="202"/>
      <c r="T220" s="203"/>
      <c r="AT220" s="204" t="s">
        <v>142</v>
      </c>
      <c r="AU220" s="204" t="s">
        <v>85</v>
      </c>
      <c r="AV220" s="12" t="s">
        <v>85</v>
      </c>
      <c r="AW220" s="12" t="s">
        <v>39</v>
      </c>
      <c r="AX220" s="12" t="s">
        <v>24</v>
      </c>
      <c r="AY220" s="204" t="s">
        <v>134</v>
      </c>
    </row>
    <row r="221" spans="2:63" s="10" customFormat="1" ht="29.85" customHeight="1">
      <c r="B221" s="159"/>
      <c r="D221" s="170" t="s">
        <v>75</v>
      </c>
      <c r="E221" s="171" t="s">
        <v>85</v>
      </c>
      <c r="F221" s="171" t="s">
        <v>590</v>
      </c>
      <c r="I221" s="162"/>
      <c r="J221" s="172">
        <f>BK221</f>
        <v>0</v>
      </c>
      <c r="L221" s="159"/>
      <c r="M221" s="164"/>
      <c r="N221" s="165"/>
      <c r="O221" s="165"/>
      <c r="P221" s="166">
        <f>SUM(P222:P225)</f>
        <v>0</v>
      </c>
      <c r="Q221" s="165"/>
      <c r="R221" s="166">
        <f>SUM(R222:R225)</f>
        <v>0.02067</v>
      </c>
      <c r="S221" s="165"/>
      <c r="T221" s="167">
        <f>SUM(T222:T225)</f>
        <v>0</v>
      </c>
      <c r="AR221" s="160" t="s">
        <v>24</v>
      </c>
      <c r="AT221" s="168" t="s">
        <v>75</v>
      </c>
      <c r="AU221" s="168" t="s">
        <v>24</v>
      </c>
      <c r="AY221" s="160" t="s">
        <v>134</v>
      </c>
      <c r="BK221" s="169">
        <f>SUM(BK222:BK225)</f>
        <v>0</v>
      </c>
    </row>
    <row r="222" spans="2:65" s="1" customFormat="1" ht="22.5" customHeight="1">
      <c r="B222" s="173"/>
      <c r="C222" s="174" t="s">
        <v>341</v>
      </c>
      <c r="D222" s="174" t="s">
        <v>136</v>
      </c>
      <c r="E222" s="175" t="s">
        <v>591</v>
      </c>
      <c r="F222" s="176" t="s">
        <v>592</v>
      </c>
      <c r="G222" s="177" t="s">
        <v>196</v>
      </c>
      <c r="H222" s="178">
        <v>10</v>
      </c>
      <c r="I222" s="179"/>
      <c r="J222" s="180">
        <f>ROUND(I222*H222,2)</f>
        <v>0</v>
      </c>
      <c r="K222" s="176" t="s">
        <v>5</v>
      </c>
      <c r="L222" s="40"/>
      <c r="M222" s="181" t="s">
        <v>5</v>
      </c>
      <c r="N222" s="182" t="s">
        <v>47</v>
      </c>
      <c r="O222" s="41"/>
      <c r="P222" s="183">
        <f>O222*H222</f>
        <v>0</v>
      </c>
      <c r="Q222" s="183">
        <v>0.00048</v>
      </c>
      <c r="R222" s="183">
        <f>Q222*H222</f>
        <v>0.0048000000000000004</v>
      </c>
      <c r="S222" s="183">
        <v>0</v>
      </c>
      <c r="T222" s="184">
        <f>S222*H222</f>
        <v>0</v>
      </c>
      <c r="AR222" s="23" t="s">
        <v>140</v>
      </c>
      <c r="AT222" s="23" t="s">
        <v>136</v>
      </c>
      <c r="AU222" s="23" t="s">
        <v>85</v>
      </c>
      <c r="AY222" s="23" t="s">
        <v>134</v>
      </c>
      <c r="BE222" s="185">
        <f>IF(N222="základní",J222,0)</f>
        <v>0</v>
      </c>
      <c r="BF222" s="185">
        <f>IF(N222="snížená",J222,0)</f>
        <v>0</v>
      </c>
      <c r="BG222" s="185">
        <f>IF(N222="zákl. přenesená",J222,0)</f>
        <v>0</v>
      </c>
      <c r="BH222" s="185">
        <f>IF(N222="sníž. přenesená",J222,0)</f>
        <v>0</v>
      </c>
      <c r="BI222" s="185">
        <f>IF(N222="nulová",J222,0)</f>
        <v>0</v>
      </c>
      <c r="BJ222" s="23" t="s">
        <v>24</v>
      </c>
      <c r="BK222" s="185">
        <f>ROUND(I222*H222,2)</f>
        <v>0</v>
      </c>
      <c r="BL222" s="23" t="s">
        <v>140</v>
      </c>
      <c r="BM222" s="23" t="s">
        <v>593</v>
      </c>
    </row>
    <row r="223" spans="2:51" s="12" customFormat="1" ht="13.5">
      <c r="B223" s="195"/>
      <c r="D223" s="196" t="s">
        <v>142</v>
      </c>
      <c r="E223" s="197" t="s">
        <v>5</v>
      </c>
      <c r="F223" s="198" t="s">
        <v>594</v>
      </c>
      <c r="H223" s="199">
        <v>10</v>
      </c>
      <c r="I223" s="200"/>
      <c r="L223" s="195"/>
      <c r="M223" s="201"/>
      <c r="N223" s="202"/>
      <c r="O223" s="202"/>
      <c r="P223" s="202"/>
      <c r="Q223" s="202"/>
      <c r="R223" s="202"/>
      <c r="S223" s="202"/>
      <c r="T223" s="203"/>
      <c r="AT223" s="204" t="s">
        <v>142</v>
      </c>
      <c r="AU223" s="204" t="s">
        <v>85</v>
      </c>
      <c r="AV223" s="12" t="s">
        <v>85</v>
      </c>
      <c r="AW223" s="12" t="s">
        <v>39</v>
      </c>
      <c r="AX223" s="12" t="s">
        <v>24</v>
      </c>
      <c r="AY223" s="204" t="s">
        <v>134</v>
      </c>
    </row>
    <row r="224" spans="2:65" s="1" customFormat="1" ht="22.5" customHeight="1">
      <c r="B224" s="173"/>
      <c r="C224" s="174" t="s">
        <v>350</v>
      </c>
      <c r="D224" s="174" t="s">
        <v>136</v>
      </c>
      <c r="E224" s="175" t="s">
        <v>595</v>
      </c>
      <c r="F224" s="176" t="s">
        <v>596</v>
      </c>
      <c r="G224" s="177" t="s">
        <v>196</v>
      </c>
      <c r="H224" s="178">
        <v>23</v>
      </c>
      <c r="I224" s="179"/>
      <c r="J224" s="180">
        <f>ROUND(I224*H224,2)</f>
        <v>0</v>
      </c>
      <c r="K224" s="176" t="s">
        <v>5</v>
      </c>
      <c r="L224" s="40"/>
      <c r="M224" s="181" t="s">
        <v>5</v>
      </c>
      <c r="N224" s="182" t="s">
        <v>47</v>
      </c>
      <c r="O224" s="41"/>
      <c r="P224" s="183">
        <f>O224*H224</f>
        <v>0</v>
      </c>
      <c r="Q224" s="183">
        <v>0.00069</v>
      </c>
      <c r="R224" s="183">
        <f>Q224*H224</f>
        <v>0.01587</v>
      </c>
      <c r="S224" s="183">
        <v>0</v>
      </c>
      <c r="T224" s="184">
        <f>S224*H224</f>
        <v>0</v>
      </c>
      <c r="AR224" s="23" t="s">
        <v>140</v>
      </c>
      <c r="AT224" s="23" t="s">
        <v>136</v>
      </c>
      <c r="AU224" s="23" t="s">
        <v>85</v>
      </c>
      <c r="AY224" s="23" t="s">
        <v>134</v>
      </c>
      <c r="BE224" s="185">
        <f>IF(N224="základní",J224,0)</f>
        <v>0</v>
      </c>
      <c r="BF224" s="185">
        <f>IF(N224="snížená",J224,0)</f>
        <v>0</v>
      </c>
      <c r="BG224" s="185">
        <f>IF(N224="zákl. přenesená",J224,0)</f>
        <v>0</v>
      </c>
      <c r="BH224" s="185">
        <f>IF(N224="sníž. přenesená",J224,0)</f>
        <v>0</v>
      </c>
      <c r="BI224" s="185">
        <f>IF(N224="nulová",J224,0)</f>
        <v>0</v>
      </c>
      <c r="BJ224" s="23" t="s">
        <v>24</v>
      </c>
      <c r="BK224" s="185">
        <f>ROUND(I224*H224,2)</f>
        <v>0</v>
      </c>
      <c r="BL224" s="23" t="s">
        <v>140</v>
      </c>
      <c r="BM224" s="23" t="s">
        <v>597</v>
      </c>
    </row>
    <row r="225" spans="2:51" s="12" customFormat="1" ht="13.5">
      <c r="B225" s="195"/>
      <c r="D225" s="187" t="s">
        <v>142</v>
      </c>
      <c r="E225" s="204" t="s">
        <v>5</v>
      </c>
      <c r="F225" s="209" t="s">
        <v>598</v>
      </c>
      <c r="H225" s="210">
        <v>23</v>
      </c>
      <c r="I225" s="200"/>
      <c r="L225" s="195"/>
      <c r="M225" s="201"/>
      <c r="N225" s="202"/>
      <c r="O225" s="202"/>
      <c r="P225" s="202"/>
      <c r="Q225" s="202"/>
      <c r="R225" s="202"/>
      <c r="S225" s="202"/>
      <c r="T225" s="203"/>
      <c r="AT225" s="204" t="s">
        <v>142</v>
      </c>
      <c r="AU225" s="204" t="s">
        <v>85</v>
      </c>
      <c r="AV225" s="12" t="s">
        <v>85</v>
      </c>
      <c r="AW225" s="12" t="s">
        <v>39</v>
      </c>
      <c r="AX225" s="12" t="s">
        <v>24</v>
      </c>
      <c r="AY225" s="204" t="s">
        <v>134</v>
      </c>
    </row>
    <row r="226" spans="2:63" s="10" customFormat="1" ht="29.85" customHeight="1">
      <c r="B226" s="159"/>
      <c r="D226" s="170" t="s">
        <v>75</v>
      </c>
      <c r="E226" s="171" t="s">
        <v>153</v>
      </c>
      <c r="F226" s="171" t="s">
        <v>313</v>
      </c>
      <c r="I226" s="162"/>
      <c r="J226" s="172">
        <f>BK226</f>
        <v>0</v>
      </c>
      <c r="L226" s="159"/>
      <c r="M226" s="164"/>
      <c r="N226" s="165"/>
      <c r="O226" s="165"/>
      <c r="P226" s="166">
        <f>SUM(P227:P255)</f>
        <v>0</v>
      </c>
      <c r="Q226" s="165"/>
      <c r="R226" s="166">
        <f>SUM(R227:R255)</f>
        <v>166.25056881999998</v>
      </c>
      <c r="S226" s="165"/>
      <c r="T226" s="167">
        <f>SUM(T227:T255)</f>
        <v>0</v>
      </c>
      <c r="AR226" s="160" t="s">
        <v>24</v>
      </c>
      <c r="AT226" s="168" t="s">
        <v>75</v>
      </c>
      <c r="AU226" s="168" t="s">
        <v>24</v>
      </c>
      <c r="AY226" s="160" t="s">
        <v>134</v>
      </c>
      <c r="BK226" s="169">
        <f>SUM(BK227:BK255)</f>
        <v>0</v>
      </c>
    </row>
    <row r="227" spans="2:65" s="1" customFormat="1" ht="22.5" customHeight="1">
      <c r="B227" s="173"/>
      <c r="C227" s="174" t="s">
        <v>358</v>
      </c>
      <c r="D227" s="174" t="s">
        <v>136</v>
      </c>
      <c r="E227" s="175" t="s">
        <v>599</v>
      </c>
      <c r="F227" s="176" t="s">
        <v>600</v>
      </c>
      <c r="G227" s="177" t="s">
        <v>209</v>
      </c>
      <c r="H227" s="178">
        <v>20.6</v>
      </c>
      <c r="I227" s="179"/>
      <c r="J227" s="180">
        <f>ROUND(I227*H227,2)</f>
        <v>0</v>
      </c>
      <c r="K227" s="176" t="s">
        <v>147</v>
      </c>
      <c r="L227" s="40"/>
      <c r="M227" s="181" t="s">
        <v>5</v>
      </c>
      <c r="N227" s="182" t="s">
        <v>47</v>
      </c>
      <c r="O227" s="41"/>
      <c r="P227" s="183">
        <f>O227*H227</f>
        <v>0</v>
      </c>
      <c r="Q227" s="183">
        <v>0</v>
      </c>
      <c r="R227" s="183">
        <f>Q227*H227</f>
        <v>0</v>
      </c>
      <c r="S227" s="183">
        <v>0</v>
      </c>
      <c r="T227" s="184">
        <f>S227*H227</f>
        <v>0</v>
      </c>
      <c r="AR227" s="23" t="s">
        <v>140</v>
      </c>
      <c r="AT227" s="23" t="s">
        <v>136</v>
      </c>
      <c r="AU227" s="23" t="s">
        <v>85</v>
      </c>
      <c r="AY227" s="23" t="s">
        <v>134</v>
      </c>
      <c r="BE227" s="185">
        <f>IF(N227="základní",J227,0)</f>
        <v>0</v>
      </c>
      <c r="BF227" s="185">
        <f>IF(N227="snížená",J227,0)</f>
        <v>0</v>
      </c>
      <c r="BG227" s="185">
        <f>IF(N227="zákl. přenesená",J227,0)</f>
        <v>0</v>
      </c>
      <c r="BH227" s="185">
        <f>IF(N227="sníž. přenesená",J227,0)</f>
        <v>0</v>
      </c>
      <c r="BI227" s="185">
        <f>IF(N227="nulová",J227,0)</f>
        <v>0</v>
      </c>
      <c r="BJ227" s="23" t="s">
        <v>24</v>
      </c>
      <c r="BK227" s="185">
        <f>ROUND(I227*H227,2)</f>
        <v>0</v>
      </c>
      <c r="BL227" s="23" t="s">
        <v>140</v>
      </c>
      <c r="BM227" s="23" t="s">
        <v>601</v>
      </c>
    </row>
    <row r="228" spans="2:47" s="1" customFormat="1" ht="13.5">
      <c r="B228" s="40"/>
      <c r="D228" s="187" t="s">
        <v>149</v>
      </c>
      <c r="F228" s="205" t="s">
        <v>602</v>
      </c>
      <c r="I228" s="206"/>
      <c r="L228" s="40"/>
      <c r="M228" s="207"/>
      <c r="N228" s="41"/>
      <c r="O228" s="41"/>
      <c r="P228" s="41"/>
      <c r="Q228" s="41"/>
      <c r="R228" s="41"/>
      <c r="S228" s="41"/>
      <c r="T228" s="69"/>
      <c r="AT228" s="23" t="s">
        <v>149</v>
      </c>
      <c r="AU228" s="23" t="s">
        <v>85</v>
      </c>
    </row>
    <row r="229" spans="2:47" s="1" customFormat="1" ht="67.5">
      <c r="B229" s="40"/>
      <c r="D229" s="187" t="s">
        <v>151</v>
      </c>
      <c r="F229" s="208" t="s">
        <v>603</v>
      </c>
      <c r="I229" s="206"/>
      <c r="L229" s="40"/>
      <c r="M229" s="207"/>
      <c r="N229" s="41"/>
      <c r="O229" s="41"/>
      <c r="P229" s="41"/>
      <c r="Q229" s="41"/>
      <c r="R229" s="41"/>
      <c r="S229" s="41"/>
      <c r="T229" s="69"/>
      <c r="AT229" s="23" t="s">
        <v>151</v>
      </c>
      <c r="AU229" s="23" t="s">
        <v>85</v>
      </c>
    </row>
    <row r="230" spans="2:51" s="12" customFormat="1" ht="13.5">
      <c r="B230" s="195"/>
      <c r="D230" s="196" t="s">
        <v>142</v>
      </c>
      <c r="E230" s="197" t="s">
        <v>5</v>
      </c>
      <c r="F230" s="198" t="s">
        <v>604</v>
      </c>
      <c r="H230" s="199">
        <v>20.6</v>
      </c>
      <c r="I230" s="200"/>
      <c r="L230" s="195"/>
      <c r="M230" s="201"/>
      <c r="N230" s="202"/>
      <c r="O230" s="202"/>
      <c r="P230" s="202"/>
      <c r="Q230" s="202"/>
      <c r="R230" s="202"/>
      <c r="S230" s="202"/>
      <c r="T230" s="203"/>
      <c r="AT230" s="204" t="s">
        <v>142</v>
      </c>
      <c r="AU230" s="204" t="s">
        <v>85</v>
      </c>
      <c r="AV230" s="12" t="s">
        <v>85</v>
      </c>
      <c r="AW230" s="12" t="s">
        <v>39</v>
      </c>
      <c r="AX230" s="12" t="s">
        <v>24</v>
      </c>
      <c r="AY230" s="204" t="s">
        <v>134</v>
      </c>
    </row>
    <row r="231" spans="2:65" s="1" customFormat="1" ht="22.5" customHeight="1">
      <c r="B231" s="173"/>
      <c r="C231" s="174" t="s">
        <v>364</v>
      </c>
      <c r="D231" s="174" t="s">
        <v>136</v>
      </c>
      <c r="E231" s="175" t="s">
        <v>605</v>
      </c>
      <c r="F231" s="176" t="s">
        <v>606</v>
      </c>
      <c r="G231" s="177" t="s">
        <v>139</v>
      </c>
      <c r="H231" s="178">
        <v>35.7</v>
      </c>
      <c r="I231" s="179"/>
      <c r="J231" s="180">
        <f>ROUND(I231*H231,2)</f>
        <v>0</v>
      </c>
      <c r="K231" s="176" t="s">
        <v>5</v>
      </c>
      <c r="L231" s="40"/>
      <c r="M231" s="181" t="s">
        <v>5</v>
      </c>
      <c r="N231" s="182" t="s">
        <v>47</v>
      </c>
      <c r="O231" s="41"/>
      <c r="P231" s="183">
        <f>O231*H231</f>
        <v>0</v>
      </c>
      <c r="Q231" s="183">
        <v>0.04884</v>
      </c>
      <c r="R231" s="183">
        <f>Q231*H231</f>
        <v>1.7435880000000001</v>
      </c>
      <c r="S231" s="183">
        <v>0</v>
      </c>
      <c r="T231" s="184">
        <f>S231*H231</f>
        <v>0</v>
      </c>
      <c r="AR231" s="23" t="s">
        <v>140</v>
      </c>
      <c r="AT231" s="23" t="s">
        <v>136</v>
      </c>
      <c r="AU231" s="23" t="s">
        <v>85</v>
      </c>
      <c r="AY231" s="23" t="s">
        <v>134</v>
      </c>
      <c r="BE231" s="185">
        <f>IF(N231="základní",J231,0)</f>
        <v>0</v>
      </c>
      <c r="BF231" s="185">
        <f>IF(N231="snížená",J231,0)</f>
        <v>0</v>
      </c>
      <c r="BG231" s="185">
        <f>IF(N231="zákl. přenesená",J231,0)</f>
        <v>0</v>
      </c>
      <c r="BH231" s="185">
        <f>IF(N231="sníž. přenesená",J231,0)</f>
        <v>0</v>
      </c>
      <c r="BI231" s="185">
        <f>IF(N231="nulová",J231,0)</f>
        <v>0</v>
      </c>
      <c r="BJ231" s="23" t="s">
        <v>24</v>
      </c>
      <c r="BK231" s="185">
        <f>ROUND(I231*H231,2)</f>
        <v>0</v>
      </c>
      <c r="BL231" s="23" t="s">
        <v>140</v>
      </c>
      <c r="BM231" s="23" t="s">
        <v>607</v>
      </c>
    </row>
    <row r="232" spans="2:65" s="1" customFormat="1" ht="22.5" customHeight="1">
      <c r="B232" s="173"/>
      <c r="C232" s="221" t="s">
        <v>370</v>
      </c>
      <c r="D232" s="221" t="s">
        <v>271</v>
      </c>
      <c r="E232" s="222" t="s">
        <v>608</v>
      </c>
      <c r="F232" s="223" t="s">
        <v>609</v>
      </c>
      <c r="G232" s="224" t="s">
        <v>156</v>
      </c>
      <c r="H232" s="225">
        <v>51</v>
      </c>
      <c r="I232" s="226"/>
      <c r="J232" s="227">
        <f>ROUND(I232*H232,2)</f>
        <v>0</v>
      </c>
      <c r="K232" s="223" t="s">
        <v>5</v>
      </c>
      <c r="L232" s="228"/>
      <c r="M232" s="229" t="s">
        <v>5</v>
      </c>
      <c r="N232" s="230" t="s">
        <v>47</v>
      </c>
      <c r="O232" s="41"/>
      <c r="P232" s="183">
        <f>O232*H232</f>
        <v>0</v>
      </c>
      <c r="Q232" s="183">
        <v>0.33</v>
      </c>
      <c r="R232" s="183">
        <f>Q232*H232</f>
        <v>16.830000000000002</v>
      </c>
      <c r="S232" s="183">
        <v>0</v>
      </c>
      <c r="T232" s="184">
        <f>S232*H232</f>
        <v>0</v>
      </c>
      <c r="AR232" s="23" t="s">
        <v>185</v>
      </c>
      <c r="AT232" s="23" t="s">
        <v>271</v>
      </c>
      <c r="AU232" s="23" t="s">
        <v>85</v>
      </c>
      <c r="AY232" s="23" t="s">
        <v>134</v>
      </c>
      <c r="BE232" s="185">
        <f>IF(N232="základní",J232,0)</f>
        <v>0</v>
      </c>
      <c r="BF232" s="185">
        <f>IF(N232="snížená",J232,0)</f>
        <v>0</v>
      </c>
      <c r="BG232" s="185">
        <f>IF(N232="zákl. přenesená",J232,0)</f>
        <v>0</v>
      </c>
      <c r="BH232" s="185">
        <f>IF(N232="sníž. přenesená",J232,0)</f>
        <v>0</v>
      </c>
      <c r="BI232" s="185">
        <f>IF(N232="nulová",J232,0)</f>
        <v>0</v>
      </c>
      <c r="BJ232" s="23" t="s">
        <v>24</v>
      </c>
      <c r="BK232" s="185">
        <f>ROUND(I232*H232,2)</f>
        <v>0</v>
      </c>
      <c r="BL232" s="23" t="s">
        <v>140</v>
      </c>
      <c r="BM232" s="23" t="s">
        <v>610</v>
      </c>
    </row>
    <row r="233" spans="2:65" s="1" customFormat="1" ht="44.25" customHeight="1">
      <c r="B233" s="173"/>
      <c r="C233" s="174" t="s">
        <v>377</v>
      </c>
      <c r="D233" s="174" t="s">
        <v>136</v>
      </c>
      <c r="E233" s="175" t="s">
        <v>611</v>
      </c>
      <c r="F233" s="176" t="s">
        <v>612</v>
      </c>
      <c r="G233" s="177" t="s">
        <v>209</v>
      </c>
      <c r="H233" s="178">
        <v>99.6</v>
      </c>
      <c r="I233" s="179"/>
      <c r="J233" s="180">
        <f>ROUND(I233*H233,2)</f>
        <v>0</v>
      </c>
      <c r="K233" s="176" t="s">
        <v>5</v>
      </c>
      <c r="L233" s="40"/>
      <c r="M233" s="181" t="s">
        <v>5</v>
      </c>
      <c r="N233" s="182" t="s">
        <v>47</v>
      </c>
      <c r="O233" s="41"/>
      <c r="P233" s="183">
        <f>O233*H233</f>
        <v>0</v>
      </c>
      <c r="Q233" s="183">
        <v>0</v>
      </c>
      <c r="R233" s="183">
        <f>Q233*H233</f>
        <v>0</v>
      </c>
      <c r="S233" s="183">
        <v>0</v>
      </c>
      <c r="T233" s="184">
        <f>S233*H233</f>
        <v>0</v>
      </c>
      <c r="AR233" s="23" t="s">
        <v>140</v>
      </c>
      <c r="AT233" s="23" t="s">
        <v>136</v>
      </c>
      <c r="AU233" s="23" t="s">
        <v>85</v>
      </c>
      <c r="AY233" s="23" t="s">
        <v>134</v>
      </c>
      <c r="BE233" s="185">
        <f>IF(N233="základní",J233,0)</f>
        <v>0</v>
      </c>
      <c r="BF233" s="185">
        <f>IF(N233="snížená",J233,0)</f>
        <v>0</v>
      </c>
      <c r="BG233" s="185">
        <f>IF(N233="zákl. přenesená",J233,0)</f>
        <v>0</v>
      </c>
      <c r="BH233" s="185">
        <f>IF(N233="sníž. přenesená",J233,0)</f>
        <v>0</v>
      </c>
      <c r="BI233" s="185">
        <f>IF(N233="nulová",J233,0)</f>
        <v>0</v>
      </c>
      <c r="BJ233" s="23" t="s">
        <v>24</v>
      </c>
      <c r="BK233" s="185">
        <f>ROUND(I233*H233,2)</f>
        <v>0</v>
      </c>
      <c r="BL233" s="23" t="s">
        <v>140</v>
      </c>
      <c r="BM233" s="23" t="s">
        <v>613</v>
      </c>
    </row>
    <row r="234" spans="2:51" s="11" customFormat="1" ht="13.5">
      <c r="B234" s="186"/>
      <c r="D234" s="187" t="s">
        <v>142</v>
      </c>
      <c r="E234" s="188" t="s">
        <v>5</v>
      </c>
      <c r="F234" s="189" t="s">
        <v>614</v>
      </c>
      <c r="H234" s="190" t="s">
        <v>5</v>
      </c>
      <c r="I234" s="191"/>
      <c r="L234" s="186"/>
      <c r="M234" s="192"/>
      <c r="N234" s="193"/>
      <c r="O234" s="193"/>
      <c r="P234" s="193"/>
      <c r="Q234" s="193"/>
      <c r="R234" s="193"/>
      <c r="S234" s="193"/>
      <c r="T234" s="194"/>
      <c r="AT234" s="190" t="s">
        <v>142</v>
      </c>
      <c r="AU234" s="190" t="s">
        <v>85</v>
      </c>
      <c r="AV234" s="11" t="s">
        <v>24</v>
      </c>
      <c r="AW234" s="11" t="s">
        <v>39</v>
      </c>
      <c r="AX234" s="11" t="s">
        <v>76</v>
      </c>
      <c r="AY234" s="190" t="s">
        <v>134</v>
      </c>
    </row>
    <row r="235" spans="2:51" s="12" customFormat="1" ht="13.5">
      <c r="B235" s="195"/>
      <c r="D235" s="196" t="s">
        <v>142</v>
      </c>
      <c r="E235" s="197" t="s">
        <v>5</v>
      </c>
      <c r="F235" s="198" t="s">
        <v>615</v>
      </c>
      <c r="H235" s="199">
        <v>99.6</v>
      </c>
      <c r="I235" s="200"/>
      <c r="L235" s="195"/>
      <c r="M235" s="201"/>
      <c r="N235" s="202"/>
      <c r="O235" s="202"/>
      <c r="P235" s="202"/>
      <c r="Q235" s="202"/>
      <c r="R235" s="202"/>
      <c r="S235" s="202"/>
      <c r="T235" s="203"/>
      <c r="AT235" s="204" t="s">
        <v>142</v>
      </c>
      <c r="AU235" s="204" t="s">
        <v>85</v>
      </c>
      <c r="AV235" s="12" t="s">
        <v>85</v>
      </c>
      <c r="AW235" s="12" t="s">
        <v>39</v>
      </c>
      <c r="AX235" s="12" t="s">
        <v>24</v>
      </c>
      <c r="AY235" s="204" t="s">
        <v>134</v>
      </c>
    </row>
    <row r="236" spans="2:65" s="1" customFormat="1" ht="22.5" customHeight="1">
      <c r="B236" s="173"/>
      <c r="C236" s="174" t="s">
        <v>382</v>
      </c>
      <c r="D236" s="174" t="s">
        <v>136</v>
      </c>
      <c r="E236" s="175" t="s">
        <v>616</v>
      </c>
      <c r="F236" s="176" t="s">
        <v>617</v>
      </c>
      <c r="G236" s="177" t="s">
        <v>466</v>
      </c>
      <c r="H236" s="178">
        <v>1.222</v>
      </c>
      <c r="I236" s="179"/>
      <c r="J236" s="180">
        <f>ROUND(I236*H236,2)</f>
        <v>0</v>
      </c>
      <c r="K236" s="176" t="s">
        <v>147</v>
      </c>
      <c r="L236" s="40"/>
      <c r="M236" s="181" t="s">
        <v>5</v>
      </c>
      <c r="N236" s="182" t="s">
        <v>47</v>
      </c>
      <c r="O236" s="41"/>
      <c r="P236" s="183">
        <f>O236*H236</f>
        <v>0</v>
      </c>
      <c r="Q236" s="183">
        <v>1.0958</v>
      </c>
      <c r="R236" s="183">
        <f>Q236*H236</f>
        <v>1.3390676000000001</v>
      </c>
      <c r="S236" s="183">
        <v>0</v>
      </c>
      <c r="T236" s="184">
        <f>S236*H236</f>
        <v>0</v>
      </c>
      <c r="AR236" s="23" t="s">
        <v>140</v>
      </c>
      <c r="AT236" s="23" t="s">
        <v>136</v>
      </c>
      <c r="AU236" s="23" t="s">
        <v>85</v>
      </c>
      <c r="AY236" s="23" t="s">
        <v>134</v>
      </c>
      <c r="BE236" s="185">
        <f>IF(N236="základní",J236,0)</f>
        <v>0</v>
      </c>
      <c r="BF236" s="185">
        <f>IF(N236="snížená",J236,0)</f>
        <v>0</v>
      </c>
      <c r="BG236" s="185">
        <f>IF(N236="zákl. přenesená",J236,0)</f>
        <v>0</v>
      </c>
      <c r="BH236" s="185">
        <f>IF(N236="sníž. přenesená",J236,0)</f>
        <v>0</v>
      </c>
      <c r="BI236" s="185">
        <f>IF(N236="nulová",J236,0)</f>
        <v>0</v>
      </c>
      <c r="BJ236" s="23" t="s">
        <v>24</v>
      </c>
      <c r="BK236" s="185">
        <f>ROUND(I236*H236,2)</f>
        <v>0</v>
      </c>
      <c r="BL236" s="23" t="s">
        <v>140</v>
      </c>
      <c r="BM236" s="23" t="s">
        <v>618</v>
      </c>
    </row>
    <row r="237" spans="2:47" s="1" customFormat="1" ht="54">
      <c r="B237" s="40"/>
      <c r="D237" s="187" t="s">
        <v>149</v>
      </c>
      <c r="F237" s="205" t="s">
        <v>619</v>
      </c>
      <c r="I237" s="206"/>
      <c r="L237" s="40"/>
      <c r="M237" s="207"/>
      <c r="N237" s="41"/>
      <c r="O237" s="41"/>
      <c r="P237" s="41"/>
      <c r="Q237" s="41"/>
      <c r="R237" s="41"/>
      <c r="S237" s="41"/>
      <c r="T237" s="69"/>
      <c r="AT237" s="23" t="s">
        <v>149</v>
      </c>
      <c r="AU237" s="23" t="s">
        <v>85</v>
      </c>
    </row>
    <row r="238" spans="2:47" s="1" customFormat="1" ht="94.5">
      <c r="B238" s="40"/>
      <c r="D238" s="196" t="s">
        <v>151</v>
      </c>
      <c r="F238" s="220" t="s">
        <v>620</v>
      </c>
      <c r="I238" s="206"/>
      <c r="L238" s="40"/>
      <c r="M238" s="207"/>
      <c r="N238" s="41"/>
      <c r="O238" s="41"/>
      <c r="P238" s="41"/>
      <c r="Q238" s="41"/>
      <c r="R238" s="41"/>
      <c r="S238" s="41"/>
      <c r="T238" s="69"/>
      <c r="AT238" s="23" t="s">
        <v>151</v>
      </c>
      <c r="AU238" s="23" t="s">
        <v>85</v>
      </c>
    </row>
    <row r="239" spans="2:65" s="1" customFormat="1" ht="22.5" customHeight="1">
      <c r="B239" s="173"/>
      <c r="C239" s="174" t="s">
        <v>387</v>
      </c>
      <c r="D239" s="174" t="s">
        <v>136</v>
      </c>
      <c r="E239" s="175" t="s">
        <v>621</v>
      </c>
      <c r="F239" s="176" t="s">
        <v>622</v>
      </c>
      <c r="G239" s="177" t="s">
        <v>466</v>
      </c>
      <c r="H239" s="178">
        <v>1.27</v>
      </c>
      <c r="I239" s="179"/>
      <c r="J239" s="180">
        <f>ROUND(I239*H239,2)</f>
        <v>0</v>
      </c>
      <c r="K239" s="176" t="s">
        <v>147</v>
      </c>
      <c r="L239" s="40"/>
      <c r="M239" s="181" t="s">
        <v>5</v>
      </c>
      <c r="N239" s="182" t="s">
        <v>47</v>
      </c>
      <c r="O239" s="41"/>
      <c r="P239" s="183">
        <f>O239*H239</f>
        <v>0</v>
      </c>
      <c r="Q239" s="183">
        <v>1.05631</v>
      </c>
      <c r="R239" s="183">
        <f>Q239*H239</f>
        <v>1.3415137000000001</v>
      </c>
      <c r="S239" s="183">
        <v>0</v>
      </c>
      <c r="T239" s="184">
        <f>S239*H239</f>
        <v>0</v>
      </c>
      <c r="AR239" s="23" t="s">
        <v>140</v>
      </c>
      <c r="AT239" s="23" t="s">
        <v>136</v>
      </c>
      <c r="AU239" s="23" t="s">
        <v>85</v>
      </c>
      <c r="AY239" s="23" t="s">
        <v>134</v>
      </c>
      <c r="BE239" s="185">
        <f>IF(N239="základní",J239,0)</f>
        <v>0</v>
      </c>
      <c r="BF239" s="185">
        <f>IF(N239="snížená",J239,0)</f>
        <v>0</v>
      </c>
      <c r="BG239" s="185">
        <f>IF(N239="zákl. přenesená",J239,0)</f>
        <v>0</v>
      </c>
      <c r="BH239" s="185">
        <f>IF(N239="sníž. přenesená",J239,0)</f>
        <v>0</v>
      </c>
      <c r="BI239" s="185">
        <f>IF(N239="nulová",J239,0)</f>
        <v>0</v>
      </c>
      <c r="BJ239" s="23" t="s">
        <v>24</v>
      </c>
      <c r="BK239" s="185">
        <f>ROUND(I239*H239,2)</f>
        <v>0</v>
      </c>
      <c r="BL239" s="23" t="s">
        <v>140</v>
      </c>
      <c r="BM239" s="23" t="s">
        <v>623</v>
      </c>
    </row>
    <row r="240" spans="2:47" s="1" customFormat="1" ht="54">
      <c r="B240" s="40"/>
      <c r="D240" s="187" t="s">
        <v>149</v>
      </c>
      <c r="F240" s="205" t="s">
        <v>624</v>
      </c>
      <c r="I240" s="206"/>
      <c r="L240" s="40"/>
      <c r="M240" s="207"/>
      <c r="N240" s="41"/>
      <c r="O240" s="41"/>
      <c r="P240" s="41"/>
      <c r="Q240" s="41"/>
      <c r="R240" s="41"/>
      <c r="S240" s="41"/>
      <c r="T240" s="69"/>
      <c r="AT240" s="23" t="s">
        <v>149</v>
      </c>
      <c r="AU240" s="23" t="s">
        <v>85</v>
      </c>
    </row>
    <row r="241" spans="2:47" s="1" customFormat="1" ht="94.5">
      <c r="B241" s="40"/>
      <c r="D241" s="196" t="s">
        <v>151</v>
      </c>
      <c r="F241" s="220" t="s">
        <v>620</v>
      </c>
      <c r="I241" s="206"/>
      <c r="L241" s="40"/>
      <c r="M241" s="207"/>
      <c r="N241" s="41"/>
      <c r="O241" s="41"/>
      <c r="P241" s="41"/>
      <c r="Q241" s="41"/>
      <c r="R241" s="41"/>
      <c r="S241" s="41"/>
      <c r="T241" s="69"/>
      <c r="AT241" s="23" t="s">
        <v>151</v>
      </c>
      <c r="AU241" s="23" t="s">
        <v>85</v>
      </c>
    </row>
    <row r="242" spans="2:65" s="1" customFormat="1" ht="22.5" customHeight="1">
      <c r="B242" s="173"/>
      <c r="C242" s="174" t="s">
        <v>392</v>
      </c>
      <c r="D242" s="174" t="s">
        <v>136</v>
      </c>
      <c r="E242" s="175" t="s">
        <v>625</v>
      </c>
      <c r="F242" s="176" t="s">
        <v>626</v>
      </c>
      <c r="G242" s="177" t="s">
        <v>466</v>
      </c>
      <c r="H242" s="178">
        <v>2.364</v>
      </c>
      <c r="I242" s="179"/>
      <c r="J242" s="180">
        <f>ROUND(I242*H242,2)</f>
        <v>0</v>
      </c>
      <c r="K242" s="176" t="s">
        <v>147</v>
      </c>
      <c r="L242" s="40"/>
      <c r="M242" s="181" t="s">
        <v>5</v>
      </c>
      <c r="N242" s="182" t="s">
        <v>47</v>
      </c>
      <c r="O242" s="41"/>
      <c r="P242" s="183">
        <f>O242*H242</f>
        <v>0</v>
      </c>
      <c r="Q242" s="183">
        <v>1.03003</v>
      </c>
      <c r="R242" s="183">
        <f>Q242*H242</f>
        <v>2.4349909199999997</v>
      </c>
      <c r="S242" s="183">
        <v>0</v>
      </c>
      <c r="T242" s="184">
        <f>S242*H242</f>
        <v>0</v>
      </c>
      <c r="AR242" s="23" t="s">
        <v>140</v>
      </c>
      <c r="AT242" s="23" t="s">
        <v>136</v>
      </c>
      <c r="AU242" s="23" t="s">
        <v>85</v>
      </c>
      <c r="AY242" s="23" t="s">
        <v>134</v>
      </c>
      <c r="BE242" s="185">
        <f>IF(N242="základní",J242,0)</f>
        <v>0</v>
      </c>
      <c r="BF242" s="185">
        <f>IF(N242="snížená",J242,0)</f>
        <v>0</v>
      </c>
      <c r="BG242" s="185">
        <f>IF(N242="zákl. přenesená",J242,0)</f>
        <v>0</v>
      </c>
      <c r="BH242" s="185">
        <f>IF(N242="sníž. přenesená",J242,0)</f>
        <v>0</v>
      </c>
      <c r="BI242" s="185">
        <f>IF(N242="nulová",J242,0)</f>
        <v>0</v>
      </c>
      <c r="BJ242" s="23" t="s">
        <v>24</v>
      </c>
      <c r="BK242" s="185">
        <f>ROUND(I242*H242,2)</f>
        <v>0</v>
      </c>
      <c r="BL242" s="23" t="s">
        <v>140</v>
      </c>
      <c r="BM242" s="23" t="s">
        <v>627</v>
      </c>
    </row>
    <row r="243" spans="2:47" s="1" customFormat="1" ht="54">
      <c r="B243" s="40"/>
      <c r="D243" s="187" t="s">
        <v>149</v>
      </c>
      <c r="F243" s="205" t="s">
        <v>628</v>
      </c>
      <c r="I243" s="206"/>
      <c r="L243" s="40"/>
      <c r="M243" s="207"/>
      <c r="N243" s="41"/>
      <c r="O243" s="41"/>
      <c r="P243" s="41"/>
      <c r="Q243" s="41"/>
      <c r="R243" s="41"/>
      <c r="S243" s="41"/>
      <c r="T243" s="69"/>
      <c r="AT243" s="23" t="s">
        <v>149</v>
      </c>
      <c r="AU243" s="23" t="s">
        <v>85</v>
      </c>
    </row>
    <row r="244" spans="2:47" s="1" customFormat="1" ht="94.5">
      <c r="B244" s="40"/>
      <c r="D244" s="187" t="s">
        <v>151</v>
      </c>
      <c r="F244" s="208" t="s">
        <v>620</v>
      </c>
      <c r="I244" s="206"/>
      <c r="L244" s="40"/>
      <c r="M244" s="207"/>
      <c r="N244" s="41"/>
      <c r="O244" s="41"/>
      <c r="P244" s="41"/>
      <c r="Q244" s="41"/>
      <c r="R244" s="41"/>
      <c r="S244" s="41"/>
      <c r="T244" s="69"/>
      <c r="AT244" s="23" t="s">
        <v>151</v>
      </c>
      <c r="AU244" s="23" t="s">
        <v>85</v>
      </c>
    </row>
    <row r="245" spans="2:51" s="12" customFormat="1" ht="13.5">
      <c r="B245" s="195"/>
      <c r="D245" s="196" t="s">
        <v>142</v>
      </c>
      <c r="E245" s="197" t="s">
        <v>5</v>
      </c>
      <c r="F245" s="198" t="s">
        <v>629</v>
      </c>
      <c r="H245" s="199">
        <v>2.364</v>
      </c>
      <c r="I245" s="200"/>
      <c r="L245" s="195"/>
      <c r="M245" s="201"/>
      <c r="N245" s="202"/>
      <c r="O245" s="202"/>
      <c r="P245" s="202"/>
      <c r="Q245" s="202"/>
      <c r="R245" s="202"/>
      <c r="S245" s="202"/>
      <c r="T245" s="203"/>
      <c r="AT245" s="204" t="s">
        <v>142</v>
      </c>
      <c r="AU245" s="204" t="s">
        <v>85</v>
      </c>
      <c r="AV245" s="12" t="s">
        <v>85</v>
      </c>
      <c r="AW245" s="12" t="s">
        <v>39</v>
      </c>
      <c r="AX245" s="12" t="s">
        <v>24</v>
      </c>
      <c r="AY245" s="204" t="s">
        <v>134</v>
      </c>
    </row>
    <row r="246" spans="2:65" s="1" customFormat="1" ht="22.5" customHeight="1">
      <c r="B246" s="173"/>
      <c r="C246" s="174" t="s">
        <v>400</v>
      </c>
      <c r="D246" s="174" t="s">
        <v>136</v>
      </c>
      <c r="E246" s="175" t="s">
        <v>630</v>
      </c>
      <c r="F246" s="176" t="s">
        <v>631</v>
      </c>
      <c r="G246" s="177" t="s">
        <v>209</v>
      </c>
      <c r="H246" s="178">
        <v>44.32</v>
      </c>
      <c r="I246" s="179"/>
      <c r="J246" s="180">
        <f>ROUND(I246*H246,2)</f>
        <v>0</v>
      </c>
      <c r="K246" s="176" t="s">
        <v>147</v>
      </c>
      <c r="L246" s="40"/>
      <c r="M246" s="181" t="s">
        <v>5</v>
      </c>
      <c r="N246" s="182" t="s">
        <v>47</v>
      </c>
      <c r="O246" s="41"/>
      <c r="P246" s="183">
        <f>O246*H246</f>
        <v>0</v>
      </c>
      <c r="Q246" s="183">
        <v>3.11388</v>
      </c>
      <c r="R246" s="183">
        <f>Q246*H246</f>
        <v>138.0071616</v>
      </c>
      <c r="S246" s="183">
        <v>0</v>
      </c>
      <c r="T246" s="184">
        <f>S246*H246</f>
        <v>0</v>
      </c>
      <c r="AR246" s="23" t="s">
        <v>140</v>
      </c>
      <c r="AT246" s="23" t="s">
        <v>136</v>
      </c>
      <c r="AU246" s="23" t="s">
        <v>85</v>
      </c>
      <c r="AY246" s="23" t="s">
        <v>134</v>
      </c>
      <c r="BE246" s="185">
        <f>IF(N246="základní",J246,0)</f>
        <v>0</v>
      </c>
      <c r="BF246" s="185">
        <f>IF(N246="snížená",J246,0)</f>
        <v>0</v>
      </c>
      <c r="BG246" s="185">
        <f>IF(N246="zákl. přenesená",J246,0)</f>
        <v>0</v>
      </c>
      <c r="BH246" s="185">
        <f>IF(N246="sníž. přenesená",J246,0)</f>
        <v>0</v>
      </c>
      <c r="BI246" s="185">
        <f>IF(N246="nulová",J246,0)</f>
        <v>0</v>
      </c>
      <c r="BJ246" s="23" t="s">
        <v>24</v>
      </c>
      <c r="BK246" s="185">
        <f>ROUND(I246*H246,2)</f>
        <v>0</v>
      </c>
      <c r="BL246" s="23" t="s">
        <v>140</v>
      </c>
      <c r="BM246" s="23" t="s">
        <v>632</v>
      </c>
    </row>
    <row r="247" spans="2:47" s="1" customFormat="1" ht="54">
      <c r="B247" s="40"/>
      <c r="D247" s="187" t="s">
        <v>149</v>
      </c>
      <c r="F247" s="205" t="s">
        <v>633</v>
      </c>
      <c r="I247" s="206"/>
      <c r="L247" s="40"/>
      <c r="M247" s="207"/>
      <c r="N247" s="41"/>
      <c r="O247" s="41"/>
      <c r="P247" s="41"/>
      <c r="Q247" s="41"/>
      <c r="R247" s="41"/>
      <c r="S247" s="41"/>
      <c r="T247" s="69"/>
      <c r="AT247" s="23" t="s">
        <v>149</v>
      </c>
      <c r="AU247" s="23" t="s">
        <v>85</v>
      </c>
    </row>
    <row r="248" spans="2:47" s="1" customFormat="1" ht="54">
      <c r="B248" s="40"/>
      <c r="D248" s="187" t="s">
        <v>151</v>
      </c>
      <c r="F248" s="208" t="s">
        <v>634</v>
      </c>
      <c r="I248" s="206"/>
      <c r="L248" s="40"/>
      <c r="M248" s="207"/>
      <c r="N248" s="41"/>
      <c r="O248" s="41"/>
      <c r="P248" s="41"/>
      <c r="Q248" s="41"/>
      <c r="R248" s="41"/>
      <c r="S248" s="41"/>
      <c r="T248" s="69"/>
      <c r="AT248" s="23" t="s">
        <v>151</v>
      </c>
      <c r="AU248" s="23" t="s">
        <v>85</v>
      </c>
    </row>
    <row r="249" spans="2:51" s="11" customFormat="1" ht="13.5">
      <c r="B249" s="186"/>
      <c r="D249" s="187" t="s">
        <v>142</v>
      </c>
      <c r="E249" s="188" t="s">
        <v>5</v>
      </c>
      <c r="F249" s="189" t="s">
        <v>614</v>
      </c>
      <c r="H249" s="190" t="s">
        <v>5</v>
      </c>
      <c r="I249" s="191"/>
      <c r="L249" s="186"/>
      <c r="M249" s="192"/>
      <c r="N249" s="193"/>
      <c r="O249" s="193"/>
      <c r="P249" s="193"/>
      <c r="Q249" s="193"/>
      <c r="R249" s="193"/>
      <c r="S249" s="193"/>
      <c r="T249" s="194"/>
      <c r="AT249" s="190" t="s">
        <v>142</v>
      </c>
      <c r="AU249" s="190" t="s">
        <v>85</v>
      </c>
      <c r="AV249" s="11" t="s">
        <v>24</v>
      </c>
      <c r="AW249" s="11" t="s">
        <v>39</v>
      </c>
      <c r="AX249" s="11" t="s">
        <v>76</v>
      </c>
      <c r="AY249" s="190" t="s">
        <v>134</v>
      </c>
    </row>
    <row r="250" spans="2:51" s="12" customFormat="1" ht="13.5">
      <c r="B250" s="195"/>
      <c r="D250" s="196" t="s">
        <v>142</v>
      </c>
      <c r="E250" s="197" t="s">
        <v>5</v>
      </c>
      <c r="F250" s="198" t="s">
        <v>635</v>
      </c>
      <c r="H250" s="199">
        <v>44.32</v>
      </c>
      <c r="I250" s="200"/>
      <c r="L250" s="195"/>
      <c r="M250" s="201"/>
      <c r="N250" s="202"/>
      <c r="O250" s="202"/>
      <c r="P250" s="202"/>
      <c r="Q250" s="202"/>
      <c r="R250" s="202"/>
      <c r="S250" s="202"/>
      <c r="T250" s="203"/>
      <c r="AT250" s="204" t="s">
        <v>142</v>
      </c>
      <c r="AU250" s="204" t="s">
        <v>85</v>
      </c>
      <c r="AV250" s="12" t="s">
        <v>85</v>
      </c>
      <c r="AW250" s="12" t="s">
        <v>39</v>
      </c>
      <c r="AX250" s="12" t="s">
        <v>24</v>
      </c>
      <c r="AY250" s="204" t="s">
        <v>134</v>
      </c>
    </row>
    <row r="251" spans="2:65" s="1" customFormat="1" ht="22.5" customHeight="1">
      <c r="B251" s="173"/>
      <c r="C251" s="174" t="s">
        <v>405</v>
      </c>
      <c r="D251" s="174" t="s">
        <v>136</v>
      </c>
      <c r="E251" s="175" t="s">
        <v>636</v>
      </c>
      <c r="F251" s="176" t="s">
        <v>637</v>
      </c>
      <c r="G251" s="177" t="s">
        <v>139</v>
      </c>
      <c r="H251" s="178">
        <v>281.3</v>
      </c>
      <c r="I251" s="179"/>
      <c r="J251" s="180">
        <f>ROUND(I251*H251,2)</f>
        <v>0</v>
      </c>
      <c r="K251" s="176" t="s">
        <v>147</v>
      </c>
      <c r="L251" s="40"/>
      <c r="M251" s="181" t="s">
        <v>5</v>
      </c>
      <c r="N251" s="182" t="s">
        <v>47</v>
      </c>
      <c r="O251" s="41"/>
      <c r="P251" s="183">
        <f>O251*H251</f>
        <v>0</v>
      </c>
      <c r="Q251" s="183">
        <v>0.01619</v>
      </c>
      <c r="R251" s="183">
        <f>Q251*H251</f>
        <v>4.554247</v>
      </c>
      <c r="S251" s="183">
        <v>0</v>
      </c>
      <c r="T251" s="184">
        <f>S251*H251</f>
        <v>0</v>
      </c>
      <c r="AR251" s="23" t="s">
        <v>140</v>
      </c>
      <c r="AT251" s="23" t="s">
        <v>136</v>
      </c>
      <c r="AU251" s="23" t="s">
        <v>85</v>
      </c>
      <c r="AY251" s="23" t="s">
        <v>134</v>
      </c>
      <c r="BE251" s="185">
        <f>IF(N251="základní",J251,0)</f>
        <v>0</v>
      </c>
      <c r="BF251" s="185">
        <f>IF(N251="snížená",J251,0)</f>
        <v>0</v>
      </c>
      <c r="BG251" s="185">
        <f>IF(N251="zákl. přenesená",J251,0)</f>
        <v>0</v>
      </c>
      <c r="BH251" s="185">
        <f>IF(N251="sníž. přenesená",J251,0)</f>
        <v>0</v>
      </c>
      <c r="BI251" s="185">
        <f>IF(N251="nulová",J251,0)</f>
        <v>0</v>
      </c>
      <c r="BJ251" s="23" t="s">
        <v>24</v>
      </c>
      <c r="BK251" s="185">
        <f>ROUND(I251*H251,2)</f>
        <v>0</v>
      </c>
      <c r="BL251" s="23" t="s">
        <v>140</v>
      </c>
      <c r="BM251" s="23" t="s">
        <v>638</v>
      </c>
    </row>
    <row r="252" spans="2:47" s="1" customFormat="1" ht="13.5">
      <c r="B252" s="40"/>
      <c r="D252" s="187" t="s">
        <v>149</v>
      </c>
      <c r="F252" s="205" t="s">
        <v>639</v>
      </c>
      <c r="I252" s="206"/>
      <c r="L252" s="40"/>
      <c r="M252" s="207"/>
      <c r="N252" s="41"/>
      <c r="O252" s="41"/>
      <c r="P252" s="41"/>
      <c r="Q252" s="41"/>
      <c r="R252" s="41"/>
      <c r="S252" s="41"/>
      <c r="T252" s="69"/>
      <c r="AT252" s="23" t="s">
        <v>149</v>
      </c>
      <c r="AU252" s="23" t="s">
        <v>85</v>
      </c>
    </row>
    <row r="253" spans="2:47" s="1" customFormat="1" ht="121.5">
      <c r="B253" s="40"/>
      <c r="D253" s="187" t="s">
        <v>151</v>
      </c>
      <c r="F253" s="208" t="s">
        <v>640</v>
      </c>
      <c r="I253" s="206"/>
      <c r="L253" s="40"/>
      <c r="M253" s="207"/>
      <c r="N253" s="41"/>
      <c r="O253" s="41"/>
      <c r="P253" s="41"/>
      <c r="Q253" s="41"/>
      <c r="R253" s="41"/>
      <c r="S253" s="41"/>
      <c r="T253" s="69"/>
      <c r="AT253" s="23" t="s">
        <v>151</v>
      </c>
      <c r="AU253" s="23" t="s">
        <v>85</v>
      </c>
    </row>
    <row r="254" spans="2:51" s="11" customFormat="1" ht="13.5">
      <c r="B254" s="186"/>
      <c r="D254" s="187" t="s">
        <v>142</v>
      </c>
      <c r="E254" s="188" t="s">
        <v>5</v>
      </c>
      <c r="F254" s="189" t="s">
        <v>614</v>
      </c>
      <c r="H254" s="190" t="s">
        <v>5</v>
      </c>
      <c r="I254" s="191"/>
      <c r="L254" s="186"/>
      <c r="M254" s="192"/>
      <c r="N254" s="193"/>
      <c r="O254" s="193"/>
      <c r="P254" s="193"/>
      <c r="Q254" s="193"/>
      <c r="R254" s="193"/>
      <c r="S254" s="193"/>
      <c r="T254" s="194"/>
      <c r="AT254" s="190" t="s">
        <v>142</v>
      </c>
      <c r="AU254" s="190" t="s">
        <v>85</v>
      </c>
      <c r="AV254" s="11" t="s">
        <v>24</v>
      </c>
      <c r="AW254" s="11" t="s">
        <v>39</v>
      </c>
      <c r="AX254" s="11" t="s">
        <v>76</v>
      </c>
      <c r="AY254" s="190" t="s">
        <v>134</v>
      </c>
    </row>
    <row r="255" spans="2:51" s="12" customFormat="1" ht="13.5">
      <c r="B255" s="195"/>
      <c r="D255" s="187" t="s">
        <v>142</v>
      </c>
      <c r="E255" s="204" t="s">
        <v>5</v>
      </c>
      <c r="F255" s="209" t="s">
        <v>641</v>
      </c>
      <c r="H255" s="210">
        <v>281.3</v>
      </c>
      <c r="I255" s="200"/>
      <c r="L255" s="195"/>
      <c r="M255" s="201"/>
      <c r="N255" s="202"/>
      <c r="O255" s="202"/>
      <c r="P255" s="202"/>
      <c r="Q255" s="202"/>
      <c r="R255" s="202"/>
      <c r="S255" s="202"/>
      <c r="T255" s="203"/>
      <c r="AT255" s="204" t="s">
        <v>142</v>
      </c>
      <c r="AU255" s="204" t="s">
        <v>85</v>
      </c>
      <c r="AV255" s="12" t="s">
        <v>85</v>
      </c>
      <c r="AW255" s="12" t="s">
        <v>39</v>
      </c>
      <c r="AX255" s="12" t="s">
        <v>24</v>
      </c>
      <c r="AY255" s="204" t="s">
        <v>134</v>
      </c>
    </row>
    <row r="256" spans="2:63" s="10" customFormat="1" ht="29.85" customHeight="1">
      <c r="B256" s="159"/>
      <c r="D256" s="170" t="s">
        <v>75</v>
      </c>
      <c r="E256" s="171" t="s">
        <v>140</v>
      </c>
      <c r="F256" s="171" t="s">
        <v>340</v>
      </c>
      <c r="I256" s="162"/>
      <c r="J256" s="172">
        <f>BK256</f>
        <v>0</v>
      </c>
      <c r="L256" s="159"/>
      <c r="M256" s="164"/>
      <c r="N256" s="165"/>
      <c r="O256" s="165"/>
      <c r="P256" s="166">
        <f>SUM(P257:P307)</f>
        <v>0</v>
      </c>
      <c r="Q256" s="165"/>
      <c r="R256" s="166">
        <f>SUM(R257:R307)</f>
        <v>217.81748000000002</v>
      </c>
      <c r="S256" s="165"/>
      <c r="T256" s="167">
        <f>SUM(T257:T307)</f>
        <v>0</v>
      </c>
      <c r="AR256" s="160" t="s">
        <v>24</v>
      </c>
      <c r="AT256" s="168" t="s">
        <v>75</v>
      </c>
      <c r="AU256" s="168" t="s">
        <v>24</v>
      </c>
      <c r="AY256" s="160" t="s">
        <v>134</v>
      </c>
      <c r="BK256" s="169">
        <f>SUM(BK257:BK307)</f>
        <v>0</v>
      </c>
    </row>
    <row r="257" spans="2:65" s="1" customFormat="1" ht="22.5" customHeight="1">
      <c r="B257" s="173"/>
      <c r="C257" s="174" t="s">
        <v>411</v>
      </c>
      <c r="D257" s="174" t="s">
        <v>136</v>
      </c>
      <c r="E257" s="175" t="s">
        <v>642</v>
      </c>
      <c r="F257" s="176" t="s">
        <v>643</v>
      </c>
      <c r="G257" s="177" t="s">
        <v>209</v>
      </c>
      <c r="H257" s="178">
        <v>2.5</v>
      </c>
      <c r="I257" s="179"/>
      <c r="J257" s="180">
        <f>ROUND(I257*H257,2)</f>
        <v>0</v>
      </c>
      <c r="K257" s="176" t="s">
        <v>147</v>
      </c>
      <c r="L257" s="40"/>
      <c r="M257" s="181" t="s">
        <v>5</v>
      </c>
      <c r="N257" s="182" t="s">
        <v>47</v>
      </c>
      <c r="O257" s="41"/>
      <c r="P257" s="183">
        <f>O257*H257</f>
        <v>0</v>
      </c>
      <c r="Q257" s="183">
        <v>1.89</v>
      </c>
      <c r="R257" s="183">
        <f>Q257*H257</f>
        <v>4.725</v>
      </c>
      <c r="S257" s="183">
        <v>0</v>
      </c>
      <c r="T257" s="184">
        <f>S257*H257</f>
        <v>0</v>
      </c>
      <c r="AR257" s="23" t="s">
        <v>140</v>
      </c>
      <c r="AT257" s="23" t="s">
        <v>136</v>
      </c>
      <c r="AU257" s="23" t="s">
        <v>85</v>
      </c>
      <c r="AY257" s="23" t="s">
        <v>134</v>
      </c>
      <c r="BE257" s="185">
        <f>IF(N257="základní",J257,0)</f>
        <v>0</v>
      </c>
      <c r="BF257" s="185">
        <f>IF(N257="snížená",J257,0)</f>
        <v>0</v>
      </c>
      <c r="BG257" s="185">
        <f>IF(N257="zákl. přenesená",J257,0)</f>
        <v>0</v>
      </c>
      <c r="BH257" s="185">
        <f>IF(N257="sníž. přenesená",J257,0)</f>
        <v>0</v>
      </c>
      <c r="BI257" s="185">
        <f>IF(N257="nulová",J257,0)</f>
        <v>0</v>
      </c>
      <c r="BJ257" s="23" t="s">
        <v>24</v>
      </c>
      <c r="BK257" s="185">
        <f>ROUND(I257*H257,2)</f>
        <v>0</v>
      </c>
      <c r="BL257" s="23" t="s">
        <v>140</v>
      </c>
      <c r="BM257" s="23" t="s">
        <v>644</v>
      </c>
    </row>
    <row r="258" spans="2:47" s="1" customFormat="1" ht="27">
      <c r="B258" s="40"/>
      <c r="D258" s="187" t="s">
        <v>149</v>
      </c>
      <c r="F258" s="205" t="s">
        <v>645</v>
      </c>
      <c r="I258" s="206"/>
      <c r="L258" s="40"/>
      <c r="M258" s="207"/>
      <c r="N258" s="41"/>
      <c r="O258" s="41"/>
      <c r="P258" s="41"/>
      <c r="Q258" s="41"/>
      <c r="R258" s="41"/>
      <c r="S258" s="41"/>
      <c r="T258" s="69"/>
      <c r="AT258" s="23" t="s">
        <v>149</v>
      </c>
      <c r="AU258" s="23" t="s">
        <v>85</v>
      </c>
    </row>
    <row r="259" spans="2:47" s="1" customFormat="1" ht="81">
      <c r="B259" s="40"/>
      <c r="D259" s="187" t="s">
        <v>151</v>
      </c>
      <c r="F259" s="208" t="s">
        <v>346</v>
      </c>
      <c r="I259" s="206"/>
      <c r="L259" s="40"/>
      <c r="M259" s="207"/>
      <c r="N259" s="41"/>
      <c r="O259" s="41"/>
      <c r="P259" s="41"/>
      <c r="Q259" s="41"/>
      <c r="R259" s="41"/>
      <c r="S259" s="41"/>
      <c r="T259" s="69"/>
      <c r="AT259" s="23" t="s">
        <v>151</v>
      </c>
      <c r="AU259" s="23" t="s">
        <v>85</v>
      </c>
    </row>
    <row r="260" spans="2:51" s="11" customFormat="1" ht="13.5">
      <c r="B260" s="186"/>
      <c r="D260" s="187" t="s">
        <v>142</v>
      </c>
      <c r="E260" s="188" t="s">
        <v>5</v>
      </c>
      <c r="F260" s="189" t="s">
        <v>646</v>
      </c>
      <c r="H260" s="190" t="s">
        <v>5</v>
      </c>
      <c r="I260" s="191"/>
      <c r="L260" s="186"/>
      <c r="M260" s="192"/>
      <c r="N260" s="193"/>
      <c r="O260" s="193"/>
      <c r="P260" s="193"/>
      <c r="Q260" s="193"/>
      <c r="R260" s="193"/>
      <c r="S260" s="193"/>
      <c r="T260" s="194"/>
      <c r="AT260" s="190" t="s">
        <v>142</v>
      </c>
      <c r="AU260" s="190" t="s">
        <v>85</v>
      </c>
      <c r="AV260" s="11" t="s">
        <v>24</v>
      </c>
      <c r="AW260" s="11" t="s">
        <v>39</v>
      </c>
      <c r="AX260" s="11" t="s">
        <v>76</v>
      </c>
      <c r="AY260" s="190" t="s">
        <v>134</v>
      </c>
    </row>
    <row r="261" spans="2:51" s="12" customFormat="1" ht="13.5">
      <c r="B261" s="195"/>
      <c r="D261" s="196" t="s">
        <v>142</v>
      </c>
      <c r="E261" s="197" t="s">
        <v>5</v>
      </c>
      <c r="F261" s="198" t="s">
        <v>647</v>
      </c>
      <c r="H261" s="199">
        <v>2.5</v>
      </c>
      <c r="I261" s="200"/>
      <c r="L261" s="195"/>
      <c r="M261" s="201"/>
      <c r="N261" s="202"/>
      <c r="O261" s="202"/>
      <c r="P261" s="202"/>
      <c r="Q261" s="202"/>
      <c r="R261" s="202"/>
      <c r="S261" s="202"/>
      <c r="T261" s="203"/>
      <c r="AT261" s="204" t="s">
        <v>142</v>
      </c>
      <c r="AU261" s="204" t="s">
        <v>85</v>
      </c>
      <c r="AV261" s="12" t="s">
        <v>85</v>
      </c>
      <c r="AW261" s="12" t="s">
        <v>39</v>
      </c>
      <c r="AX261" s="12" t="s">
        <v>24</v>
      </c>
      <c r="AY261" s="204" t="s">
        <v>134</v>
      </c>
    </row>
    <row r="262" spans="2:65" s="1" customFormat="1" ht="22.5" customHeight="1">
      <c r="B262" s="173"/>
      <c r="C262" s="174" t="s">
        <v>417</v>
      </c>
      <c r="D262" s="174" t="s">
        <v>136</v>
      </c>
      <c r="E262" s="175" t="s">
        <v>648</v>
      </c>
      <c r="F262" s="176" t="s">
        <v>649</v>
      </c>
      <c r="G262" s="177" t="s">
        <v>209</v>
      </c>
      <c r="H262" s="178">
        <v>10</v>
      </c>
      <c r="I262" s="179"/>
      <c r="J262" s="180">
        <f>ROUND(I262*H262,2)</f>
        <v>0</v>
      </c>
      <c r="K262" s="176" t="s">
        <v>147</v>
      </c>
      <c r="L262" s="40"/>
      <c r="M262" s="181" t="s">
        <v>5</v>
      </c>
      <c r="N262" s="182" t="s">
        <v>47</v>
      </c>
      <c r="O262" s="41"/>
      <c r="P262" s="183">
        <f>O262*H262</f>
        <v>0</v>
      </c>
      <c r="Q262" s="183">
        <v>1.7535</v>
      </c>
      <c r="R262" s="183">
        <f>Q262*H262</f>
        <v>17.535</v>
      </c>
      <c r="S262" s="183">
        <v>0</v>
      </c>
      <c r="T262" s="184">
        <f>S262*H262</f>
        <v>0</v>
      </c>
      <c r="AR262" s="23" t="s">
        <v>140</v>
      </c>
      <c r="AT262" s="23" t="s">
        <v>136</v>
      </c>
      <c r="AU262" s="23" t="s">
        <v>85</v>
      </c>
      <c r="AY262" s="23" t="s">
        <v>134</v>
      </c>
      <c r="BE262" s="185">
        <f>IF(N262="základní",J262,0)</f>
        <v>0</v>
      </c>
      <c r="BF262" s="185">
        <f>IF(N262="snížená",J262,0)</f>
        <v>0</v>
      </c>
      <c r="BG262" s="185">
        <f>IF(N262="zákl. přenesená",J262,0)</f>
        <v>0</v>
      </c>
      <c r="BH262" s="185">
        <f>IF(N262="sníž. přenesená",J262,0)</f>
        <v>0</v>
      </c>
      <c r="BI262" s="185">
        <f>IF(N262="nulová",J262,0)</f>
        <v>0</v>
      </c>
      <c r="BJ262" s="23" t="s">
        <v>24</v>
      </c>
      <c r="BK262" s="185">
        <f>ROUND(I262*H262,2)</f>
        <v>0</v>
      </c>
      <c r="BL262" s="23" t="s">
        <v>140</v>
      </c>
      <c r="BM262" s="23" t="s">
        <v>650</v>
      </c>
    </row>
    <row r="263" spans="2:47" s="1" customFormat="1" ht="13.5">
      <c r="B263" s="40"/>
      <c r="D263" s="187" t="s">
        <v>149</v>
      </c>
      <c r="F263" s="205" t="s">
        <v>651</v>
      </c>
      <c r="I263" s="206"/>
      <c r="L263" s="40"/>
      <c r="M263" s="207"/>
      <c r="N263" s="41"/>
      <c r="O263" s="41"/>
      <c r="P263" s="41"/>
      <c r="Q263" s="41"/>
      <c r="R263" s="41"/>
      <c r="S263" s="41"/>
      <c r="T263" s="69"/>
      <c r="AT263" s="23" t="s">
        <v>149</v>
      </c>
      <c r="AU263" s="23" t="s">
        <v>85</v>
      </c>
    </row>
    <row r="264" spans="2:47" s="1" customFormat="1" ht="81">
      <c r="B264" s="40"/>
      <c r="D264" s="187" t="s">
        <v>151</v>
      </c>
      <c r="F264" s="208" t="s">
        <v>346</v>
      </c>
      <c r="I264" s="206"/>
      <c r="L264" s="40"/>
      <c r="M264" s="207"/>
      <c r="N264" s="41"/>
      <c r="O264" s="41"/>
      <c r="P264" s="41"/>
      <c r="Q264" s="41"/>
      <c r="R264" s="41"/>
      <c r="S264" s="41"/>
      <c r="T264" s="69"/>
      <c r="AT264" s="23" t="s">
        <v>151</v>
      </c>
      <c r="AU264" s="23" t="s">
        <v>85</v>
      </c>
    </row>
    <row r="265" spans="2:51" s="11" customFormat="1" ht="13.5">
      <c r="B265" s="186"/>
      <c r="D265" s="187" t="s">
        <v>142</v>
      </c>
      <c r="E265" s="188" t="s">
        <v>5</v>
      </c>
      <c r="F265" s="189" t="s">
        <v>646</v>
      </c>
      <c r="H265" s="190" t="s">
        <v>5</v>
      </c>
      <c r="I265" s="191"/>
      <c r="L265" s="186"/>
      <c r="M265" s="192"/>
      <c r="N265" s="193"/>
      <c r="O265" s="193"/>
      <c r="P265" s="193"/>
      <c r="Q265" s="193"/>
      <c r="R265" s="193"/>
      <c r="S265" s="193"/>
      <c r="T265" s="194"/>
      <c r="AT265" s="190" t="s">
        <v>142</v>
      </c>
      <c r="AU265" s="190" t="s">
        <v>85</v>
      </c>
      <c r="AV265" s="11" t="s">
        <v>24</v>
      </c>
      <c r="AW265" s="11" t="s">
        <v>39</v>
      </c>
      <c r="AX265" s="11" t="s">
        <v>76</v>
      </c>
      <c r="AY265" s="190" t="s">
        <v>134</v>
      </c>
    </row>
    <row r="266" spans="2:51" s="12" customFormat="1" ht="13.5">
      <c r="B266" s="195"/>
      <c r="D266" s="196" t="s">
        <v>142</v>
      </c>
      <c r="E266" s="197" t="s">
        <v>5</v>
      </c>
      <c r="F266" s="198" t="s">
        <v>652</v>
      </c>
      <c r="H266" s="199">
        <v>10</v>
      </c>
      <c r="I266" s="200"/>
      <c r="L266" s="195"/>
      <c r="M266" s="201"/>
      <c r="N266" s="202"/>
      <c r="O266" s="202"/>
      <c r="P266" s="202"/>
      <c r="Q266" s="202"/>
      <c r="R266" s="202"/>
      <c r="S266" s="202"/>
      <c r="T266" s="203"/>
      <c r="AT266" s="204" t="s">
        <v>142</v>
      </c>
      <c r="AU266" s="204" t="s">
        <v>85</v>
      </c>
      <c r="AV266" s="12" t="s">
        <v>85</v>
      </c>
      <c r="AW266" s="12" t="s">
        <v>39</v>
      </c>
      <c r="AX266" s="12" t="s">
        <v>24</v>
      </c>
      <c r="AY266" s="204" t="s">
        <v>134</v>
      </c>
    </row>
    <row r="267" spans="2:65" s="1" customFormat="1" ht="22.5" customHeight="1">
      <c r="B267" s="173"/>
      <c r="C267" s="174" t="s">
        <v>421</v>
      </c>
      <c r="D267" s="174" t="s">
        <v>136</v>
      </c>
      <c r="E267" s="175" t="s">
        <v>342</v>
      </c>
      <c r="F267" s="176" t="s">
        <v>343</v>
      </c>
      <c r="G267" s="177" t="s">
        <v>209</v>
      </c>
      <c r="H267" s="178">
        <v>34.6</v>
      </c>
      <c r="I267" s="179"/>
      <c r="J267" s="180">
        <f>ROUND(I267*H267,2)</f>
        <v>0</v>
      </c>
      <c r="K267" s="176" t="s">
        <v>147</v>
      </c>
      <c r="L267" s="40"/>
      <c r="M267" s="181" t="s">
        <v>5</v>
      </c>
      <c r="N267" s="182" t="s">
        <v>47</v>
      </c>
      <c r="O267" s="41"/>
      <c r="P267" s="183">
        <f>O267*H267</f>
        <v>0</v>
      </c>
      <c r="Q267" s="183">
        <v>2.0875</v>
      </c>
      <c r="R267" s="183">
        <f>Q267*H267</f>
        <v>72.2275</v>
      </c>
      <c r="S267" s="183">
        <v>0</v>
      </c>
      <c r="T267" s="184">
        <f>S267*H267</f>
        <v>0</v>
      </c>
      <c r="AR267" s="23" t="s">
        <v>140</v>
      </c>
      <c r="AT267" s="23" t="s">
        <v>136</v>
      </c>
      <c r="AU267" s="23" t="s">
        <v>85</v>
      </c>
      <c r="AY267" s="23" t="s">
        <v>134</v>
      </c>
      <c r="BE267" s="185">
        <f>IF(N267="základní",J267,0)</f>
        <v>0</v>
      </c>
      <c r="BF267" s="185">
        <f>IF(N267="snížená",J267,0)</f>
        <v>0</v>
      </c>
      <c r="BG267" s="185">
        <f>IF(N267="zákl. přenesená",J267,0)</f>
        <v>0</v>
      </c>
      <c r="BH267" s="185">
        <f>IF(N267="sníž. přenesená",J267,0)</f>
        <v>0</v>
      </c>
      <c r="BI267" s="185">
        <f>IF(N267="nulová",J267,0)</f>
        <v>0</v>
      </c>
      <c r="BJ267" s="23" t="s">
        <v>24</v>
      </c>
      <c r="BK267" s="185">
        <f>ROUND(I267*H267,2)</f>
        <v>0</v>
      </c>
      <c r="BL267" s="23" t="s">
        <v>140</v>
      </c>
      <c r="BM267" s="23" t="s">
        <v>653</v>
      </c>
    </row>
    <row r="268" spans="2:47" s="1" customFormat="1" ht="27">
      <c r="B268" s="40"/>
      <c r="D268" s="187" t="s">
        <v>149</v>
      </c>
      <c r="F268" s="205" t="s">
        <v>345</v>
      </c>
      <c r="I268" s="206"/>
      <c r="L268" s="40"/>
      <c r="M268" s="207"/>
      <c r="N268" s="41"/>
      <c r="O268" s="41"/>
      <c r="P268" s="41"/>
      <c r="Q268" s="41"/>
      <c r="R268" s="41"/>
      <c r="S268" s="41"/>
      <c r="T268" s="69"/>
      <c r="AT268" s="23" t="s">
        <v>149</v>
      </c>
      <c r="AU268" s="23" t="s">
        <v>85</v>
      </c>
    </row>
    <row r="269" spans="2:47" s="1" customFormat="1" ht="81">
      <c r="B269" s="40"/>
      <c r="D269" s="187" t="s">
        <v>151</v>
      </c>
      <c r="F269" s="208" t="s">
        <v>346</v>
      </c>
      <c r="I269" s="206"/>
      <c r="L269" s="40"/>
      <c r="M269" s="207"/>
      <c r="N269" s="41"/>
      <c r="O269" s="41"/>
      <c r="P269" s="41"/>
      <c r="Q269" s="41"/>
      <c r="R269" s="41"/>
      <c r="S269" s="41"/>
      <c r="T269" s="69"/>
      <c r="AT269" s="23" t="s">
        <v>151</v>
      </c>
      <c r="AU269" s="23" t="s">
        <v>85</v>
      </c>
    </row>
    <row r="270" spans="2:51" s="11" customFormat="1" ht="13.5">
      <c r="B270" s="186"/>
      <c r="D270" s="187" t="s">
        <v>142</v>
      </c>
      <c r="E270" s="188" t="s">
        <v>5</v>
      </c>
      <c r="F270" s="189" t="s">
        <v>654</v>
      </c>
      <c r="H270" s="190" t="s">
        <v>5</v>
      </c>
      <c r="I270" s="191"/>
      <c r="L270" s="186"/>
      <c r="M270" s="192"/>
      <c r="N270" s="193"/>
      <c r="O270" s="193"/>
      <c r="P270" s="193"/>
      <c r="Q270" s="193"/>
      <c r="R270" s="193"/>
      <c r="S270" s="193"/>
      <c r="T270" s="194"/>
      <c r="AT270" s="190" t="s">
        <v>142</v>
      </c>
      <c r="AU270" s="190" t="s">
        <v>85</v>
      </c>
      <c r="AV270" s="11" t="s">
        <v>24</v>
      </c>
      <c r="AW270" s="11" t="s">
        <v>39</v>
      </c>
      <c r="AX270" s="11" t="s">
        <v>76</v>
      </c>
      <c r="AY270" s="190" t="s">
        <v>134</v>
      </c>
    </row>
    <row r="271" spans="2:51" s="12" customFormat="1" ht="13.5">
      <c r="B271" s="195"/>
      <c r="D271" s="187" t="s">
        <v>142</v>
      </c>
      <c r="E271" s="204" t="s">
        <v>5</v>
      </c>
      <c r="F271" s="209" t="s">
        <v>655</v>
      </c>
      <c r="H271" s="210">
        <v>31.4</v>
      </c>
      <c r="I271" s="200"/>
      <c r="L271" s="195"/>
      <c r="M271" s="201"/>
      <c r="N271" s="202"/>
      <c r="O271" s="202"/>
      <c r="P271" s="202"/>
      <c r="Q271" s="202"/>
      <c r="R271" s="202"/>
      <c r="S271" s="202"/>
      <c r="T271" s="203"/>
      <c r="AT271" s="204" t="s">
        <v>142</v>
      </c>
      <c r="AU271" s="204" t="s">
        <v>85</v>
      </c>
      <c r="AV271" s="12" t="s">
        <v>85</v>
      </c>
      <c r="AW271" s="12" t="s">
        <v>39</v>
      </c>
      <c r="AX271" s="12" t="s">
        <v>76</v>
      </c>
      <c r="AY271" s="204" t="s">
        <v>134</v>
      </c>
    </row>
    <row r="272" spans="2:51" s="12" customFormat="1" ht="13.5">
      <c r="B272" s="195"/>
      <c r="D272" s="187" t="s">
        <v>142</v>
      </c>
      <c r="E272" s="204" t="s">
        <v>5</v>
      </c>
      <c r="F272" s="209" t="s">
        <v>656</v>
      </c>
      <c r="H272" s="210">
        <v>3.2</v>
      </c>
      <c r="I272" s="200"/>
      <c r="L272" s="195"/>
      <c r="M272" s="201"/>
      <c r="N272" s="202"/>
      <c r="O272" s="202"/>
      <c r="P272" s="202"/>
      <c r="Q272" s="202"/>
      <c r="R272" s="202"/>
      <c r="S272" s="202"/>
      <c r="T272" s="203"/>
      <c r="AT272" s="204" t="s">
        <v>142</v>
      </c>
      <c r="AU272" s="204" t="s">
        <v>85</v>
      </c>
      <c r="AV272" s="12" t="s">
        <v>85</v>
      </c>
      <c r="AW272" s="12" t="s">
        <v>39</v>
      </c>
      <c r="AX272" s="12" t="s">
        <v>76</v>
      </c>
      <c r="AY272" s="204" t="s">
        <v>134</v>
      </c>
    </row>
    <row r="273" spans="2:51" s="13" customFormat="1" ht="13.5">
      <c r="B273" s="211"/>
      <c r="D273" s="196" t="s">
        <v>142</v>
      </c>
      <c r="E273" s="212" t="s">
        <v>5</v>
      </c>
      <c r="F273" s="213" t="s">
        <v>240</v>
      </c>
      <c r="H273" s="214">
        <v>34.6</v>
      </c>
      <c r="I273" s="215"/>
      <c r="L273" s="211"/>
      <c r="M273" s="216"/>
      <c r="N273" s="217"/>
      <c r="O273" s="217"/>
      <c r="P273" s="217"/>
      <c r="Q273" s="217"/>
      <c r="R273" s="217"/>
      <c r="S273" s="217"/>
      <c r="T273" s="218"/>
      <c r="AT273" s="219" t="s">
        <v>142</v>
      </c>
      <c r="AU273" s="219" t="s">
        <v>85</v>
      </c>
      <c r="AV273" s="13" t="s">
        <v>140</v>
      </c>
      <c r="AW273" s="13" t="s">
        <v>39</v>
      </c>
      <c r="AX273" s="13" t="s">
        <v>24</v>
      </c>
      <c r="AY273" s="219" t="s">
        <v>134</v>
      </c>
    </row>
    <row r="274" spans="2:65" s="1" customFormat="1" ht="22.5" customHeight="1">
      <c r="B274" s="173"/>
      <c r="C274" s="174" t="s">
        <v>429</v>
      </c>
      <c r="D274" s="174" t="s">
        <v>136</v>
      </c>
      <c r="E274" s="175" t="s">
        <v>351</v>
      </c>
      <c r="F274" s="176" t="s">
        <v>352</v>
      </c>
      <c r="G274" s="177" t="s">
        <v>139</v>
      </c>
      <c r="H274" s="178">
        <v>13.7</v>
      </c>
      <c r="I274" s="179"/>
      <c r="J274" s="180">
        <f>ROUND(I274*H274,2)</f>
        <v>0</v>
      </c>
      <c r="K274" s="176" t="s">
        <v>147</v>
      </c>
      <c r="L274" s="40"/>
      <c r="M274" s="181" t="s">
        <v>5</v>
      </c>
      <c r="N274" s="182" t="s">
        <v>47</v>
      </c>
      <c r="O274" s="41"/>
      <c r="P274" s="183">
        <f>O274*H274</f>
        <v>0</v>
      </c>
      <c r="Q274" s="183">
        <v>0.00021</v>
      </c>
      <c r="R274" s="183">
        <f>Q274*H274</f>
        <v>0.002877</v>
      </c>
      <c r="S274" s="183">
        <v>0</v>
      </c>
      <c r="T274" s="184">
        <f>S274*H274</f>
        <v>0</v>
      </c>
      <c r="AR274" s="23" t="s">
        <v>140</v>
      </c>
      <c r="AT274" s="23" t="s">
        <v>136</v>
      </c>
      <c r="AU274" s="23" t="s">
        <v>85</v>
      </c>
      <c r="AY274" s="23" t="s">
        <v>134</v>
      </c>
      <c r="BE274" s="185">
        <f>IF(N274="základní",J274,0)</f>
        <v>0</v>
      </c>
      <c r="BF274" s="185">
        <f>IF(N274="snížená",J274,0)</f>
        <v>0</v>
      </c>
      <c r="BG274" s="185">
        <f>IF(N274="zákl. přenesená",J274,0)</f>
        <v>0</v>
      </c>
      <c r="BH274" s="185">
        <f>IF(N274="sníž. přenesená",J274,0)</f>
        <v>0</v>
      </c>
      <c r="BI274" s="185">
        <f>IF(N274="nulová",J274,0)</f>
        <v>0</v>
      </c>
      <c r="BJ274" s="23" t="s">
        <v>24</v>
      </c>
      <c r="BK274" s="185">
        <f>ROUND(I274*H274,2)</f>
        <v>0</v>
      </c>
      <c r="BL274" s="23" t="s">
        <v>140</v>
      </c>
      <c r="BM274" s="23" t="s">
        <v>657</v>
      </c>
    </row>
    <row r="275" spans="2:47" s="1" customFormat="1" ht="27">
      <c r="B275" s="40"/>
      <c r="D275" s="187" t="s">
        <v>149</v>
      </c>
      <c r="F275" s="205" t="s">
        <v>354</v>
      </c>
      <c r="I275" s="206"/>
      <c r="L275" s="40"/>
      <c r="M275" s="207"/>
      <c r="N275" s="41"/>
      <c r="O275" s="41"/>
      <c r="P275" s="41"/>
      <c r="Q275" s="41"/>
      <c r="R275" s="41"/>
      <c r="S275" s="41"/>
      <c r="T275" s="69"/>
      <c r="AT275" s="23" t="s">
        <v>149</v>
      </c>
      <c r="AU275" s="23" t="s">
        <v>85</v>
      </c>
    </row>
    <row r="276" spans="2:47" s="1" customFormat="1" ht="121.5">
      <c r="B276" s="40"/>
      <c r="D276" s="187" t="s">
        <v>151</v>
      </c>
      <c r="F276" s="208" t="s">
        <v>355</v>
      </c>
      <c r="I276" s="206"/>
      <c r="L276" s="40"/>
      <c r="M276" s="207"/>
      <c r="N276" s="41"/>
      <c r="O276" s="41"/>
      <c r="P276" s="41"/>
      <c r="Q276" s="41"/>
      <c r="R276" s="41"/>
      <c r="S276" s="41"/>
      <c r="T276" s="69"/>
      <c r="AT276" s="23" t="s">
        <v>151</v>
      </c>
      <c r="AU276" s="23" t="s">
        <v>85</v>
      </c>
    </row>
    <row r="277" spans="2:51" s="11" customFormat="1" ht="13.5">
      <c r="B277" s="186"/>
      <c r="D277" s="187" t="s">
        <v>142</v>
      </c>
      <c r="E277" s="188" t="s">
        <v>5</v>
      </c>
      <c r="F277" s="189" t="s">
        <v>658</v>
      </c>
      <c r="H277" s="190" t="s">
        <v>5</v>
      </c>
      <c r="I277" s="191"/>
      <c r="L277" s="186"/>
      <c r="M277" s="192"/>
      <c r="N277" s="193"/>
      <c r="O277" s="193"/>
      <c r="P277" s="193"/>
      <c r="Q277" s="193"/>
      <c r="R277" s="193"/>
      <c r="S277" s="193"/>
      <c r="T277" s="194"/>
      <c r="AT277" s="190" t="s">
        <v>142</v>
      </c>
      <c r="AU277" s="190" t="s">
        <v>85</v>
      </c>
      <c r="AV277" s="11" t="s">
        <v>24</v>
      </c>
      <c r="AW277" s="11" t="s">
        <v>39</v>
      </c>
      <c r="AX277" s="11" t="s">
        <v>76</v>
      </c>
      <c r="AY277" s="190" t="s">
        <v>134</v>
      </c>
    </row>
    <row r="278" spans="2:51" s="12" customFormat="1" ht="13.5">
      <c r="B278" s="195"/>
      <c r="D278" s="196" t="s">
        <v>142</v>
      </c>
      <c r="E278" s="197" t="s">
        <v>5</v>
      </c>
      <c r="F278" s="198" t="s">
        <v>659</v>
      </c>
      <c r="H278" s="199">
        <v>13.7</v>
      </c>
      <c r="I278" s="200"/>
      <c r="L278" s="195"/>
      <c r="M278" s="201"/>
      <c r="N278" s="202"/>
      <c r="O278" s="202"/>
      <c r="P278" s="202"/>
      <c r="Q278" s="202"/>
      <c r="R278" s="202"/>
      <c r="S278" s="202"/>
      <c r="T278" s="203"/>
      <c r="AT278" s="204" t="s">
        <v>142</v>
      </c>
      <c r="AU278" s="204" t="s">
        <v>85</v>
      </c>
      <c r="AV278" s="12" t="s">
        <v>85</v>
      </c>
      <c r="AW278" s="12" t="s">
        <v>39</v>
      </c>
      <c r="AX278" s="12" t="s">
        <v>24</v>
      </c>
      <c r="AY278" s="204" t="s">
        <v>134</v>
      </c>
    </row>
    <row r="279" spans="2:65" s="1" customFormat="1" ht="22.5" customHeight="1">
      <c r="B279" s="173"/>
      <c r="C279" s="174" t="s">
        <v>433</v>
      </c>
      <c r="D279" s="174" t="s">
        <v>136</v>
      </c>
      <c r="E279" s="175" t="s">
        <v>359</v>
      </c>
      <c r="F279" s="176" t="s">
        <v>360</v>
      </c>
      <c r="G279" s="177" t="s">
        <v>139</v>
      </c>
      <c r="H279" s="178">
        <v>21.2</v>
      </c>
      <c r="I279" s="179"/>
      <c r="J279" s="180">
        <f>ROUND(I279*H279,2)</f>
        <v>0</v>
      </c>
      <c r="K279" s="176" t="s">
        <v>147</v>
      </c>
      <c r="L279" s="40"/>
      <c r="M279" s="181" t="s">
        <v>5</v>
      </c>
      <c r="N279" s="182" t="s">
        <v>47</v>
      </c>
      <c r="O279" s="41"/>
      <c r="P279" s="183">
        <f>O279*H279</f>
        <v>0</v>
      </c>
      <c r="Q279" s="183">
        <v>0.00021</v>
      </c>
      <c r="R279" s="183">
        <f>Q279*H279</f>
        <v>0.004452</v>
      </c>
      <c r="S279" s="183">
        <v>0</v>
      </c>
      <c r="T279" s="184">
        <f>S279*H279</f>
        <v>0</v>
      </c>
      <c r="AR279" s="23" t="s">
        <v>140</v>
      </c>
      <c r="AT279" s="23" t="s">
        <v>136</v>
      </c>
      <c r="AU279" s="23" t="s">
        <v>85</v>
      </c>
      <c r="AY279" s="23" t="s">
        <v>134</v>
      </c>
      <c r="BE279" s="185">
        <f>IF(N279="základní",J279,0)</f>
        <v>0</v>
      </c>
      <c r="BF279" s="185">
        <f>IF(N279="snížená",J279,0)</f>
        <v>0</v>
      </c>
      <c r="BG279" s="185">
        <f>IF(N279="zákl. přenesená",J279,0)</f>
        <v>0</v>
      </c>
      <c r="BH279" s="185">
        <f>IF(N279="sníž. přenesená",J279,0)</f>
        <v>0</v>
      </c>
      <c r="BI279" s="185">
        <f>IF(N279="nulová",J279,0)</f>
        <v>0</v>
      </c>
      <c r="BJ279" s="23" t="s">
        <v>24</v>
      </c>
      <c r="BK279" s="185">
        <f>ROUND(I279*H279,2)</f>
        <v>0</v>
      </c>
      <c r="BL279" s="23" t="s">
        <v>140</v>
      </c>
      <c r="BM279" s="23" t="s">
        <v>660</v>
      </c>
    </row>
    <row r="280" spans="2:47" s="1" customFormat="1" ht="40.5">
      <c r="B280" s="40"/>
      <c r="D280" s="187" t="s">
        <v>149</v>
      </c>
      <c r="F280" s="205" t="s">
        <v>362</v>
      </c>
      <c r="I280" s="206"/>
      <c r="L280" s="40"/>
      <c r="M280" s="207"/>
      <c r="N280" s="41"/>
      <c r="O280" s="41"/>
      <c r="P280" s="41"/>
      <c r="Q280" s="41"/>
      <c r="R280" s="41"/>
      <c r="S280" s="41"/>
      <c r="T280" s="69"/>
      <c r="AT280" s="23" t="s">
        <v>149</v>
      </c>
      <c r="AU280" s="23" t="s">
        <v>85</v>
      </c>
    </row>
    <row r="281" spans="2:47" s="1" customFormat="1" ht="121.5">
      <c r="B281" s="40"/>
      <c r="D281" s="187" t="s">
        <v>151</v>
      </c>
      <c r="F281" s="208" t="s">
        <v>355</v>
      </c>
      <c r="I281" s="206"/>
      <c r="L281" s="40"/>
      <c r="M281" s="207"/>
      <c r="N281" s="41"/>
      <c r="O281" s="41"/>
      <c r="P281" s="41"/>
      <c r="Q281" s="41"/>
      <c r="R281" s="41"/>
      <c r="S281" s="41"/>
      <c r="T281" s="69"/>
      <c r="AT281" s="23" t="s">
        <v>151</v>
      </c>
      <c r="AU281" s="23" t="s">
        <v>85</v>
      </c>
    </row>
    <row r="282" spans="2:51" s="11" customFormat="1" ht="13.5">
      <c r="B282" s="186"/>
      <c r="D282" s="187" t="s">
        <v>142</v>
      </c>
      <c r="E282" s="188" t="s">
        <v>5</v>
      </c>
      <c r="F282" s="189" t="s">
        <v>658</v>
      </c>
      <c r="H282" s="190" t="s">
        <v>5</v>
      </c>
      <c r="I282" s="191"/>
      <c r="L282" s="186"/>
      <c r="M282" s="192"/>
      <c r="N282" s="193"/>
      <c r="O282" s="193"/>
      <c r="P282" s="193"/>
      <c r="Q282" s="193"/>
      <c r="R282" s="193"/>
      <c r="S282" s="193"/>
      <c r="T282" s="194"/>
      <c r="AT282" s="190" t="s">
        <v>142</v>
      </c>
      <c r="AU282" s="190" t="s">
        <v>85</v>
      </c>
      <c r="AV282" s="11" t="s">
        <v>24</v>
      </c>
      <c r="AW282" s="11" t="s">
        <v>39</v>
      </c>
      <c r="AX282" s="11" t="s">
        <v>76</v>
      </c>
      <c r="AY282" s="190" t="s">
        <v>134</v>
      </c>
    </row>
    <row r="283" spans="2:51" s="12" customFormat="1" ht="13.5">
      <c r="B283" s="195"/>
      <c r="D283" s="196" t="s">
        <v>142</v>
      </c>
      <c r="E283" s="197" t="s">
        <v>5</v>
      </c>
      <c r="F283" s="198" t="s">
        <v>661</v>
      </c>
      <c r="H283" s="199">
        <v>21.2</v>
      </c>
      <c r="I283" s="200"/>
      <c r="L283" s="195"/>
      <c r="M283" s="201"/>
      <c r="N283" s="202"/>
      <c r="O283" s="202"/>
      <c r="P283" s="202"/>
      <c r="Q283" s="202"/>
      <c r="R283" s="202"/>
      <c r="S283" s="202"/>
      <c r="T283" s="203"/>
      <c r="AT283" s="204" t="s">
        <v>142</v>
      </c>
      <c r="AU283" s="204" t="s">
        <v>85</v>
      </c>
      <c r="AV283" s="12" t="s">
        <v>85</v>
      </c>
      <c r="AW283" s="12" t="s">
        <v>39</v>
      </c>
      <c r="AX283" s="12" t="s">
        <v>24</v>
      </c>
      <c r="AY283" s="204" t="s">
        <v>134</v>
      </c>
    </row>
    <row r="284" spans="2:65" s="1" customFormat="1" ht="22.5" customHeight="1">
      <c r="B284" s="173"/>
      <c r="C284" s="221" t="s">
        <v>438</v>
      </c>
      <c r="D284" s="221" t="s">
        <v>271</v>
      </c>
      <c r="E284" s="222" t="s">
        <v>365</v>
      </c>
      <c r="F284" s="223" t="s">
        <v>366</v>
      </c>
      <c r="G284" s="224" t="s">
        <v>139</v>
      </c>
      <c r="H284" s="225">
        <v>38.39</v>
      </c>
      <c r="I284" s="226"/>
      <c r="J284" s="227">
        <f>ROUND(I284*H284,2)</f>
        <v>0</v>
      </c>
      <c r="K284" s="223" t="s">
        <v>5</v>
      </c>
      <c r="L284" s="228"/>
      <c r="M284" s="229" t="s">
        <v>5</v>
      </c>
      <c r="N284" s="230" t="s">
        <v>47</v>
      </c>
      <c r="O284" s="41"/>
      <c r="P284" s="183">
        <f>O284*H284</f>
        <v>0</v>
      </c>
      <c r="Q284" s="183">
        <v>0.0005</v>
      </c>
      <c r="R284" s="183">
        <f>Q284*H284</f>
        <v>0.019195</v>
      </c>
      <c r="S284" s="183">
        <v>0</v>
      </c>
      <c r="T284" s="184">
        <f>S284*H284</f>
        <v>0</v>
      </c>
      <c r="AR284" s="23" t="s">
        <v>185</v>
      </c>
      <c r="AT284" s="23" t="s">
        <v>271</v>
      </c>
      <c r="AU284" s="23" t="s">
        <v>85</v>
      </c>
      <c r="AY284" s="23" t="s">
        <v>134</v>
      </c>
      <c r="BE284" s="185">
        <f>IF(N284="základní",J284,0)</f>
        <v>0</v>
      </c>
      <c r="BF284" s="185">
        <f>IF(N284="snížená",J284,0)</f>
        <v>0</v>
      </c>
      <c r="BG284" s="185">
        <f>IF(N284="zákl. přenesená",J284,0)</f>
        <v>0</v>
      </c>
      <c r="BH284" s="185">
        <f>IF(N284="sníž. přenesená",J284,0)</f>
        <v>0</v>
      </c>
      <c r="BI284" s="185">
        <f>IF(N284="nulová",J284,0)</f>
        <v>0</v>
      </c>
      <c r="BJ284" s="23" t="s">
        <v>24</v>
      </c>
      <c r="BK284" s="185">
        <f>ROUND(I284*H284,2)</f>
        <v>0</v>
      </c>
      <c r="BL284" s="23" t="s">
        <v>140</v>
      </c>
      <c r="BM284" s="23" t="s">
        <v>662</v>
      </c>
    </row>
    <row r="285" spans="2:47" s="1" customFormat="1" ht="27">
      <c r="B285" s="40"/>
      <c r="D285" s="187" t="s">
        <v>149</v>
      </c>
      <c r="F285" s="205" t="s">
        <v>368</v>
      </c>
      <c r="I285" s="206"/>
      <c r="L285" s="40"/>
      <c r="M285" s="207"/>
      <c r="N285" s="41"/>
      <c r="O285" s="41"/>
      <c r="P285" s="41"/>
      <c r="Q285" s="41"/>
      <c r="R285" s="41"/>
      <c r="S285" s="41"/>
      <c r="T285" s="69"/>
      <c r="AT285" s="23" t="s">
        <v>149</v>
      </c>
      <c r="AU285" s="23" t="s">
        <v>85</v>
      </c>
    </row>
    <row r="286" spans="2:51" s="12" customFormat="1" ht="13.5">
      <c r="B286" s="195"/>
      <c r="D286" s="196" t="s">
        <v>142</v>
      </c>
      <c r="E286" s="197" t="s">
        <v>5</v>
      </c>
      <c r="F286" s="198" t="s">
        <v>663</v>
      </c>
      <c r="H286" s="199">
        <v>38.39</v>
      </c>
      <c r="I286" s="200"/>
      <c r="L286" s="195"/>
      <c r="M286" s="201"/>
      <c r="N286" s="202"/>
      <c r="O286" s="202"/>
      <c r="P286" s="202"/>
      <c r="Q286" s="202"/>
      <c r="R286" s="202"/>
      <c r="S286" s="202"/>
      <c r="T286" s="203"/>
      <c r="AT286" s="204" t="s">
        <v>142</v>
      </c>
      <c r="AU286" s="204" t="s">
        <v>85</v>
      </c>
      <c r="AV286" s="12" t="s">
        <v>85</v>
      </c>
      <c r="AW286" s="12" t="s">
        <v>39</v>
      </c>
      <c r="AX286" s="12" t="s">
        <v>24</v>
      </c>
      <c r="AY286" s="204" t="s">
        <v>134</v>
      </c>
    </row>
    <row r="287" spans="2:65" s="1" customFormat="1" ht="22.5" customHeight="1">
      <c r="B287" s="173"/>
      <c r="C287" s="174" t="s">
        <v>442</v>
      </c>
      <c r="D287" s="174" t="s">
        <v>136</v>
      </c>
      <c r="E287" s="175" t="s">
        <v>371</v>
      </c>
      <c r="F287" s="176" t="s">
        <v>372</v>
      </c>
      <c r="G287" s="177" t="s">
        <v>209</v>
      </c>
      <c r="H287" s="178">
        <v>1.7</v>
      </c>
      <c r="I287" s="179"/>
      <c r="J287" s="180">
        <f>ROUND(I287*H287,2)</f>
        <v>0</v>
      </c>
      <c r="K287" s="176" t="s">
        <v>147</v>
      </c>
      <c r="L287" s="40"/>
      <c r="M287" s="181" t="s">
        <v>5</v>
      </c>
      <c r="N287" s="182" t="s">
        <v>47</v>
      </c>
      <c r="O287" s="41"/>
      <c r="P287" s="183">
        <f>O287*H287</f>
        <v>0</v>
      </c>
      <c r="Q287" s="183">
        <v>2.43408</v>
      </c>
      <c r="R287" s="183">
        <f>Q287*H287</f>
        <v>4.137936</v>
      </c>
      <c r="S287" s="183">
        <v>0</v>
      </c>
      <c r="T287" s="184">
        <f>S287*H287</f>
        <v>0</v>
      </c>
      <c r="AR287" s="23" t="s">
        <v>140</v>
      </c>
      <c r="AT287" s="23" t="s">
        <v>136</v>
      </c>
      <c r="AU287" s="23" t="s">
        <v>85</v>
      </c>
      <c r="AY287" s="23" t="s">
        <v>134</v>
      </c>
      <c r="BE287" s="185">
        <f>IF(N287="základní",J287,0)</f>
        <v>0</v>
      </c>
      <c r="BF287" s="185">
        <f>IF(N287="snížená",J287,0)</f>
        <v>0</v>
      </c>
      <c r="BG287" s="185">
        <f>IF(N287="zákl. přenesená",J287,0)</f>
        <v>0</v>
      </c>
      <c r="BH287" s="185">
        <f>IF(N287="sníž. přenesená",J287,0)</f>
        <v>0</v>
      </c>
      <c r="BI287" s="185">
        <f>IF(N287="nulová",J287,0)</f>
        <v>0</v>
      </c>
      <c r="BJ287" s="23" t="s">
        <v>24</v>
      </c>
      <c r="BK287" s="185">
        <f>ROUND(I287*H287,2)</f>
        <v>0</v>
      </c>
      <c r="BL287" s="23" t="s">
        <v>140</v>
      </c>
      <c r="BM287" s="23" t="s">
        <v>664</v>
      </c>
    </row>
    <row r="288" spans="2:47" s="1" customFormat="1" ht="27">
      <c r="B288" s="40"/>
      <c r="D288" s="187" t="s">
        <v>149</v>
      </c>
      <c r="F288" s="205" t="s">
        <v>374</v>
      </c>
      <c r="I288" s="206"/>
      <c r="L288" s="40"/>
      <c r="M288" s="207"/>
      <c r="N288" s="41"/>
      <c r="O288" s="41"/>
      <c r="P288" s="41"/>
      <c r="Q288" s="41"/>
      <c r="R288" s="41"/>
      <c r="S288" s="41"/>
      <c r="T288" s="69"/>
      <c r="AT288" s="23" t="s">
        <v>149</v>
      </c>
      <c r="AU288" s="23" t="s">
        <v>85</v>
      </c>
    </row>
    <row r="289" spans="2:47" s="1" customFormat="1" ht="81">
      <c r="B289" s="40"/>
      <c r="D289" s="187" t="s">
        <v>151</v>
      </c>
      <c r="F289" s="208" t="s">
        <v>375</v>
      </c>
      <c r="I289" s="206"/>
      <c r="L289" s="40"/>
      <c r="M289" s="207"/>
      <c r="N289" s="41"/>
      <c r="O289" s="41"/>
      <c r="P289" s="41"/>
      <c r="Q289" s="41"/>
      <c r="R289" s="41"/>
      <c r="S289" s="41"/>
      <c r="T289" s="69"/>
      <c r="AT289" s="23" t="s">
        <v>151</v>
      </c>
      <c r="AU289" s="23" t="s">
        <v>85</v>
      </c>
    </row>
    <row r="290" spans="2:51" s="11" customFormat="1" ht="13.5">
      <c r="B290" s="186"/>
      <c r="D290" s="187" t="s">
        <v>142</v>
      </c>
      <c r="E290" s="188" t="s">
        <v>5</v>
      </c>
      <c r="F290" s="189" t="s">
        <v>665</v>
      </c>
      <c r="H290" s="190" t="s">
        <v>5</v>
      </c>
      <c r="I290" s="191"/>
      <c r="L290" s="186"/>
      <c r="M290" s="192"/>
      <c r="N290" s="193"/>
      <c r="O290" s="193"/>
      <c r="P290" s="193"/>
      <c r="Q290" s="193"/>
      <c r="R290" s="193"/>
      <c r="S290" s="193"/>
      <c r="T290" s="194"/>
      <c r="AT290" s="190" t="s">
        <v>142</v>
      </c>
      <c r="AU290" s="190" t="s">
        <v>85</v>
      </c>
      <c r="AV290" s="11" t="s">
        <v>24</v>
      </c>
      <c r="AW290" s="11" t="s">
        <v>39</v>
      </c>
      <c r="AX290" s="11" t="s">
        <v>76</v>
      </c>
      <c r="AY290" s="190" t="s">
        <v>134</v>
      </c>
    </row>
    <row r="291" spans="2:51" s="12" customFormat="1" ht="13.5">
      <c r="B291" s="195"/>
      <c r="D291" s="187" t="s">
        <v>142</v>
      </c>
      <c r="E291" s="204" t="s">
        <v>5</v>
      </c>
      <c r="F291" s="209" t="s">
        <v>666</v>
      </c>
      <c r="H291" s="210">
        <v>1.7</v>
      </c>
      <c r="I291" s="200"/>
      <c r="L291" s="195"/>
      <c r="M291" s="201"/>
      <c r="N291" s="202"/>
      <c r="O291" s="202"/>
      <c r="P291" s="202"/>
      <c r="Q291" s="202"/>
      <c r="R291" s="202"/>
      <c r="S291" s="202"/>
      <c r="T291" s="203"/>
      <c r="AT291" s="204" t="s">
        <v>142</v>
      </c>
      <c r="AU291" s="204" t="s">
        <v>85</v>
      </c>
      <c r="AV291" s="12" t="s">
        <v>85</v>
      </c>
      <c r="AW291" s="12" t="s">
        <v>39</v>
      </c>
      <c r="AX291" s="12" t="s">
        <v>76</v>
      </c>
      <c r="AY291" s="204" t="s">
        <v>134</v>
      </c>
    </row>
    <row r="292" spans="2:51" s="13" customFormat="1" ht="13.5">
      <c r="B292" s="211"/>
      <c r="D292" s="196" t="s">
        <v>142</v>
      </c>
      <c r="E292" s="212" t="s">
        <v>5</v>
      </c>
      <c r="F292" s="213" t="s">
        <v>240</v>
      </c>
      <c r="H292" s="214">
        <v>1.7</v>
      </c>
      <c r="I292" s="215"/>
      <c r="L292" s="211"/>
      <c r="M292" s="216"/>
      <c r="N292" s="217"/>
      <c r="O292" s="217"/>
      <c r="P292" s="217"/>
      <c r="Q292" s="217"/>
      <c r="R292" s="217"/>
      <c r="S292" s="217"/>
      <c r="T292" s="218"/>
      <c r="AT292" s="219" t="s">
        <v>142</v>
      </c>
      <c r="AU292" s="219" t="s">
        <v>85</v>
      </c>
      <c r="AV292" s="13" t="s">
        <v>140</v>
      </c>
      <c r="AW292" s="13" t="s">
        <v>39</v>
      </c>
      <c r="AX292" s="13" t="s">
        <v>24</v>
      </c>
      <c r="AY292" s="219" t="s">
        <v>134</v>
      </c>
    </row>
    <row r="293" spans="2:65" s="1" customFormat="1" ht="22.5" customHeight="1">
      <c r="B293" s="173"/>
      <c r="C293" s="174" t="s">
        <v>448</v>
      </c>
      <c r="D293" s="174" t="s">
        <v>136</v>
      </c>
      <c r="E293" s="175" t="s">
        <v>383</v>
      </c>
      <c r="F293" s="176" t="s">
        <v>384</v>
      </c>
      <c r="G293" s="177" t="s">
        <v>139</v>
      </c>
      <c r="H293" s="178">
        <v>5</v>
      </c>
      <c r="I293" s="179"/>
      <c r="J293" s="180">
        <f>ROUND(I293*H293,2)</f>
        <v>0</v>
      </c>
      <c r="K293" s="176" t="s">
        <v>147</v>
      </c>
      <c r="L293" s="40"/>
      <c r="M293" s="181" t="s">
        <v>5</v>
      </c>
      <c r="N293" s="182" t="s">
        <v>47</v>
      </c>
      <c r="O293" s="41"/>
      <c r="P293" s="183">
        <f>O293*H293</f>
        <v>0</v>
      </c>
      <c r="Q293" s="183">
        <v>0</v>
      </c>
      <c r="R293" s="183">
        <f>Q293*H293</f>
        <v>0</v>
      </c>
      <c r="S293" s="183">
        <v>0</v>
      </c>
      <c r="T293" s="184">
        <f>S293*H293</f>
        <v>0</v>
      </c>
      <c r="AR293" s="23" t="s">
        <v>140</v>
      </c>
      <c r="AT293" s="23" t="s">
        <v>136</v>
      </c>
      <c r="AU293" s="23" t="s">
        <v>85</v>
      </c>
      <c r="AY293" s="23" t="s">
        <v>134</v>
      </c>
      <c r="BE293" s="185">
        <f>IF(N293="základní",J293,0)</f>
        <v>0</v>
      </c>
      <c r="BF293" s="185">
        <f>IF(N293="snížená",J293,0)</f>
        <v>0</v>
      </c>
      <c r="BG293" s="185">
        <f>IF(N293="zákl. přenesená",J293,0)</f>
        <v>0</v>
      </c>
      <c r="BH293" s="185">
        <f>IF(N293="sníž. přenesená",J293,0)</f>
        <v>0</v>
      </c>
      <c r="BI293" s="185">
        <f>IF(N293="nulová",J293,0)</f>
        <v>0</v>
      </c>
      <c r="BJ293" s="23" t="s">
        <v>24</v>
      </c>
      <c r="BK293" s="185">
        <f>ROUND(I293*H293,2)</f>
        <v>0</v>
      </c>
      <c r="BL293" s="23" t="s">
        <v>140</v>
      </c>
      <c r="BM293" s="23" t="s">
        <v>667</v>
      </c>
    </row>
    <row r="294" spans="2:47" s="1" customFormat="1" ht="27">
      <c r="B294" s="40"/>
      <c r="D294" s="187" t="s">
        <v>149</v>
      </c>
      <c r="F294" s="205" t="s">
        <v>386</v>
      </c>
      <c r="I294" s="206"/>
      <c r="L294" s="40"/>
      <c r="M294" s="207"/>
      <c r="N294" s="41"/>
      <c r="O294" s="41"/>
      <c r="P294" s="41"/>
      <c r="Q294" s="41"/>
      <c r="R294" s="41"/>
      <c r="S294" s="41"/>
      <c r="T294" s="69"/>
      <c r="AT294" s="23" t="s">
        <v>149</v>
      </c>
      <c r="AU294" s="23" t="s">
        <v>85</v>
      </c>
    </row>
    <row r="295" spans="2:47" s="1" customFormat="1" ht="81">
      <c r="B295" s="40"/>
      <c r="D295" s="196" t="s">
        <v>151</v>
      </c>
      <c r="F295" s="220" t="s">
        <v>375</v>
      </c>
      <c r="I295" s="206"/>
      <c r="L295" s="40"/>
      <c r="M295" s="207"/>
      <c r="N295" s="41"/>
      <c r="O295" s="41"/>
      <c r="P295" s="41"/>
      <c r="Q295" s="41"/>
      <c r="R295" s="41"/>
      <c r="S295" s="41"/>
      <c r="T295" s="69"/>
      <c r="AT295" s="23" t="s">
        <v>151</v>
      </c>
      <c r="AU295" s="23" t="s">
        <v>85</v>
      </c>
    </row>
    <row r="296" spans="2:65" s="1" customFormat="1" ht="22.5" customHeight="1">
      <c r="B296" s="173"/>
      <c r="C296" s="174" t="s">
        <v>455</v>
      </c>
      <c r="D296" s="174" t="s">
        <v>136</v>
      </c>
      <c r="E296" s="175" t="s">
        <v>401</v>
      </c>
      <c r="F296" s="176" t="s">
        <v>1169</v>
      </c>
      <c r="G296" s="177" t="s">
        <v>209</v>
      </c>
      <c r="H296" s="178">
        <v>12.3</v>
      </c>
      <c r="I296" s="179"/>
      <c r="J296" s="180">
        <f>ROUND(I296*H296,2)</f>
        <v>0</v>
      </c>
      <c r="K296" s="176" t="s">
        <v>5</v>
      </c>
      <c r="L296" s="40"/>
      <c r="M296" s="181" t="s">
        <v>5</v>
      </c>
      <c r="N296" s="182" t="s">
        <v>47</v>
      </c>
      <c r="O296" s="41"/>
      <c r="P296" s="183">
        <f>O296*H296</f>
        <v>0</v>
      </c>
      <c r="Q296" s="183">
        <v>1.9968</v>
      </c>
      <c r="R296" s="183">
        <f>Q296*H296</f>
        <v>24.56064</v>
      </c>
      <c r="S296" s="183">
        <v>0</v>
      </c>
      <c r="T296" s="184">
        <f>S296*H296</f>
        <v>0</v>
      </c>
      <c r="AR296" s="23" t="s">
        <v>140</v>
      </c>
      <c r="AT296" s="23" t="s">
        <v>136</v>
      </c>
      <c r="AU296" s="23" t="s">
        <v>85</v>
      </c>
      <c r="AY296" s="23" t="s">
        <v>134</v>
      </c>
      <c r="BE296" s="185">
        <f>IF(N296="základní",J296,0)</f>
        <v>0</v>
      </c>
      <c r="BF296" s="185">
        <f>IF(N296="snížená",J296,0)</f>
        <v>0</v>
      </c>
      <c r="BG296" s="185">
        <f>IF(N296="zákl. přenesená",J296,0)</f>
        <v>0</v>
      </c>
      <c r="BH296" s="185">
        <f>IF(N296="sníž. přenesená",J296,0)</f>
        <v>0</v>
      </c>
      <c r="BI296" s="185">
        <f>IF(N296="nulová",J296,0)</f>
        <v>0</v>
      </c>
      <c r="BJ296" s="23" t="s">
        <v>24</v>
      </c>
      <c r="BK296" s="185">
        <f>ROUND(I296*H296,2)</f>
        <v>0</v>
      </c>
      <c r="BL296" s="23" t="s">
        <v>140</v>
      </c>
      <c r="BM296" s="23" t="s">
        <v>668</v>
      </c>
    </row>
    <row r="297" spans="2:47" s="1" customFormat="1" ht="27">
      <c r="B297" s="40"/>
      <c r="D297" s="187" t="s">
        <v>149</v>
      </c>
      <c r="F297" s="205" t="s">
        <v>1170</v>
      </c>
      <c r="I297" s="206"/>
      <c r="L297" s="40"/>
      <c r="M297" s="207"/>
      <c r="N297" s="41"/>
      <c r="O297" s="41"/>
      <c r="P297" s="41"/>
      <c r="Q297" s="41"/>
      <c r="R297" s="41"/>
      <c r="S297" s="41"/>
      <c r="T297" s="69"/>
      <c r="AT297" s="23" t="s">
        <v>149</v>
      </c>
      <c r="AU297" s="23" t="s">
        <v>85</v>
      </c>
    </row>
    <row r="298" spans="2:51" s="11" customFormat="1" ht="13.5">
      <c r="B298" s="186"/>
      <c r="D298" s="187" t="s">
        <v>142</v>
      </c>
      <c r="E298" s="188" t="s">
        <v>5</v>
      </c>
      <c r="F298" s="189" t="s">
        <v>665</v>
      </c>
      <c r="H298" s="190" t="s">
        <v>5</v>
      </c>
      <c r="I298" s="191"/>
      <c r="L298" s="186"/>
      <c r="M298" s="192"/>
      <c r="N298" s="193"/>
      <c r="O298" s="193"/>
      <c r="P298" s="193"/>
      <c r="Q298" s="193"/>
      <c r="R298" s="193"/>
      <c r="S298" s="193"/>
      <c r="T298" s="194"/>
      <c r="AT298" s="190" t="s">
        <v>142</v>
      </c>
      <c r="AU298" s="190" t="s">
        <v>85</v>
      </c>
      <c r="AV298" s="11" t="s">
        <v>24</v>
      </c>
      <c r="AW298" s="11" t="s">
        <v>39</v>
      </c>
      <c r="AX298" s="11" t="s">
        <v>76</v>
      </c>
      <c r="AY298" s="190" t="s">
        <v>134</v>
      </c>
    </row>
    <row r="299" spans="2:51" s="12" customFormat="1" ht="13.5">
      <c r="B299" s="195"/>
      <c r="D299" s="196" t="s">
        <v>142</v>
      </c>
      <c r="E299" s="197" t="s">
        <v>5</v>
      </c>
      <c r="F299" s="198" t="s">
        <v>669</v>
      </c>
      <c r="H299" s="199">
        <v>12.3</v>
      </c>
      <c r="I299" s="200"/>
      <c r="L299" s="195"/>
      <c r="M299" s="201"/>
      <c r="N299" s="202"/>
      <c r="O299" s="202"/>
      <c r="P299" s="202"/>
      <c r="Q299" s="202"/>
      <c r="R299" s="202"/>
      <c r="S299" s="202"/>
      <c r="T299" s="203"/>
      <c r="AT299" s="204" t="s">
        <v>142</v>
      </c>
      <c r="AU299" s="204" t="s">
        <v>85</v>
      </c>
      <c r="AV299" s="12" t="s">
        <v>85</v>
      </c>
      <c r="AW299" s="12" t="s">
        <v>39</v>
      </c>
      <c r="AX299" s="12" t="s">
        <v>24</v>
      </c>
      <c r="AY299" s="204" t="s">
        <v>134</v>
      </c>
    </row>
    <row r="300" spans="2:65" s="1" customFormat="1" ht="22.5" customHeight="1">
      <c r="B300" s="173"/>
      <c r="C300" s="174" t="s">
        <v>463</v>
      </c>
      <c r="D300" s="174" t="s">
        <v>136</v>
      </c>
      <c r="E300" s="175" t="s">
        <v>393</v>
      </c>
      <c r="F300" s="176" t="s">
        <v>394</v>
      </c>
      <c r="G300" s="177" t="s">
        <v>209</v>
      </c>
      <c r="H300" s="178">
        <v>39.1</v>
      </c>
      <c r="I300" s="179"/>
      <c r="J300" s="180">
        <f>ROUND(I300*H300,2)</f>
        <v>0</v>
      </c>
      <c r="K300" s="176" t="s">
        <v>147</v>
      </c>
      <c r="L300" s="40"/>
      <c r="M300" s="181" t="s">
        <v>5</v>
      </c>
      <c r="N300" s="182" t="s">
        <v>47</v>
      </c>
      <c r="O300" s="41"/>
      <c r="P300" s="183">
        <f>O300*H300</f>
        <v>0</v>
      </c>
      <c r="Q300" s="183">
        <v>1.9968</v>
      </c>
      <c r="R300" s="183">
        <f>Q300*H300</f>
        <v>78.07488</v>
      </c>
      <c r="S300" s="183">
        <v>0</v>
      </c>
      <c r="T300" s="184">
        <f>S300*H300</f>
        <v>0</v>
      </c>
      <c r="AR300" s="23" t="s">
        <v>140</v>
      </c>
      <c r="AT300" s="23" t="s">
        <v>136</v>
      </c>
      <c r="AU300" s="23" t="s">
        <v>85</v>
      </c>
      <c r="AY300" s="23" t="s">
        <v>134</v>
      </c>
      <c r="BE300" s="185">
        <f>IF(N300="základní",J300,0)</f>
        <v>0</v>
      </c>
      <c r="BF300" s="185">
        <f>IF(N300="snížená",J300,0)</f>
        <v>0</v>
      </c>
      <c r="BG300" s="185">
        <f>IF(N300="zákl. přenesená",J300,0)</f>
        <v>0</v>
      </c>
      <c r="BH300" s="185">
        <f>IF(N300="sníž. přenesená",J300,0)</f>
        <v>0</v>
      </c>
      <c r="BI300" s="185">
        <f>IF(N300="nulová",J300,0)</f>
        <v>0</v>
      </c>
      <c r="BJ300" s="23" t="s">
        <v>24</v>
      </c>
      <c r="BK300" s="185">
        <f>ROUND(I300*H300,2)</f>
        <v>0</v>
      </c>
      <c r="BL300" s="23" t="s">
        <v>140</v>
      </c>
      <c r="BM300" s="23" t="s">
        <v>670</v>
      </c>
    </row>
    <row r="301" spans="2:47" s="1" customFormat="1" ht="27">
      <c r="B301" s="40"/>
      <c r="D301" s="187" t="s">
        <v>149</v>
      </c>
      <c r="F301" s="205" t="s">
        <v>396</v>
      </c>
      <c r="I301" s="206"/>
      <c r="L301" s="40"/>
      <c r="M301" s="207"/>
      <c r="N301" s="41"/>
      <c r="O301" s="41"/>
      <c r="P301" s="41"/>
      <c r="Q301" s="41"/>
      <c r="R301" s="41"/>
      <c r="S301" s="41"/>
      <c r="T301" s="69"/>
      <c r="AT301" s="23" t="s">
        <v>149</v>
      </c>
      <c r="AU301" s="23" t="s">
        <v>85</v>
      </c>
    </row>
    <row r="302" spans="2:47" s="1" customFormat="1" ht="94.5">
      <c r="B302" s="40"/>
      <c r="D302" s="187" t="s">
        <v>151</v>
      </c>
      <c r="F302" s="208" t="s">
        <v>397</v>
      </c>
      <c r="I302" s="206"/>
      <c r="L302" s="40"/>
      <c r="M302" s="207"/>
      <c r="N302" s="41"/>
      <c r="O302" s="41"/>
      <c r="P302" s="41"/>
      <c r="Q302" s="41"/>
      <c r="R302" s="41"/>
      <c r="S302" s="41"/>
      <c r="T302" s="69"/>
      <c r="AT302" s="23" t="s">
        <v>151</v>
      </c>
      <c r="AU302" s="23" t="s">
        <v>85</v>
      </c>
    </row>
    <row r="303" spans="2:51" s="11" customFormat="1" ht="13.5">
      <c r="B303" s="186"/>
      <c r="D303" s="187" t="s">
        <v>142</v>
      </c>
      <c r="E303" s="188" t="s">
        <v>5</v>
      </c>
      <c r="F303" s="189" t="s">
        <v>658</v>
      </c>
      <c r="H303" s="190" t="s">
        <v>5</v>
      </c>
      <c r="I303" s="191"/>
      <c r="L303" s="186"/>
      <c r="M303" s="192"/>
      <c r="N303" s="193"/>
      <c r="O303" s="193"/>
      <c r="P303" s="193"/>
      <c r="Q303" s="193"/>
      <c r="R303" s="193"/>
      <c r="S303" s="193"/>
      <c r="T303" s="194"/>
      <c r="AT303" s="190" t="s">
        <v>142</v>
      </c>
      <c r="AU303" s="190" t="s">
        <v>85</v>
      </c>
      <c r="AV303" s="11" t="s">
        <v>24</v>
      </c>
      <c r="AW303" s="11" t="s">
        <v>39</v>
      </c>
      <c r="AX303" s="11" t="s">
        <v>76</v>
      </c>
      <c r="AY303" s="190" t="s">
        <v>134</v>
      </c>
    </row>
    <row r="304" spans="2:51" s="12" customFormat="1" ht="13.5">
      <c r="B304" s="195"/>
      <c r="D304" s="196" t="s">
        <v>142</v>
      </c>
      <c r="E304" s="197" t="s">
        <v>5</v>
      </c>
      <c r="F304" s="198" t="s">
        <v>671</v>
      </c>
      <c r="H304" s="199">
        <v>39.1</v>
      </c>
      <c r="I304" s="200"/>
      <c r="L304" s="195"/>
      <c r="M304" s="201"/>
      <c r="N304" s="202"/>
      <c r="O304" s="202"/>
      <c r="P304" s="202"/>
      <c r="Q304" s="202"/>
      <c r="R304" s="202"/>
      <c r="S304" s="202"/>
      <c r="T304" s="203"/>
      <c r="AT304" s="204" t="s">
        <v>142</v>
      </c>
      <c r="AU304" s="204" t="s">
        <v>85</v>
      </c>
      <c r="AV304" s="12" t="s">
        <v>85</v>
      </c>
      <c r="AW304" s="12" t="s">
        <v>39</v>
      </c>
      <c r="AX304" s="12" t="s">
        <v>24</v>
      </c>
      <c r="AY304" s="204" t="s">
        <v>134</v>
      </c>
    </row>
    <row r="305" spans="2:65" s="1" customFormat="1" ht="22.5" customHeight="1">
      <c r="B305" s="173"/>
      <c r="C305" s="174" t="s">
        <v>473</v>
      </c>
      <c r="D305" s="174" t="s">
        <v>136</v>
      </c>
      <c r="E305" s="175" t="s">
        <v>672</v>
      </c>
      <c r="F305" s="176" t="s">
        <v>673</v>
      </c>
      <c r="G305" s="177" t="s">
        <v>209</v>
      </c>
      <c r="H305" s="178">
        <v>8.7</v>
      </c>
      <c r="I305" s="179"/>
      <c r="J305" s="180">
        <f>ROUND(I305*H305,2)</f>
        <v>0</v>
      </c>
      <c r="K305" s="176" t="s">
        <v>5</v>
      </c>
      <c r="L305" s="40"/>
      <c r="M305" s="181" t="s">
        <v>5</v>
      </c>
      <c r="N305" s="182" t="s">
        <v>47</v>
      </c>
      <c r="O305" s="41"/>
      <c r="P305" s="183">
        <f>O305*H305</f>
        <v>0</v>
      </c>
      <c r="Q305" s="183">
        <v>1.9</v>
      </c>
      <c r="R305" s="183">
        <f>Q305*H305</f>
        <v>16.529999999999998</v>
      </c>
      <c r="S305" s="183">
        <v>0</v>
      </c>
      <c r="T305" s="184">
        <f>S305*H305</f>
        <v>0</v>
      </c>
      <c r="AR305" s="23" t="s">
        <v>140</v>
      </c>
      <c r="AT305" s="23" t="s">
        <v>136</v>
      </c>
      <c r="AU305" s="23" t="s">
        <v>85</v>
      </c>
      <c r="AY305" s="23" t="s">
        <v>134</v>
      </c>
      <c r="BE305" s="185">
        <f>IF(N305="základní",J305,0)</f>
        <v>0</v>
      </c>
      <c r="BF305" s="185">
        <f>IF(N305="snížená",J305,0)</f>
        <v>0</v>
      </c>
      <c r="BG305" s="185">
        <f>IF(N305="zákl. přenesená",J305,0)</f>
        <v>0</v>
      </c>
      <c r="BH305" s="185">
        <f>IF(N305="sníž. přenesená",J305,0)</f>
        <v>0</v>
      </c>
      <c r="BI305" s="185">
        <f>IF(N305="nulová",J305,0)</f>
        <v>0</v>
      </c>
      <c r="BJ305" s="23" t="s">
        <v>24</v>
      </c>
      <c r="BK305" s="185">
        <f>ROUND(I305*H305,2)</f>
        <v>0</v>
      </c>
      <c r="BL305" s="23" t="s">
        <v>140</v>
      </c>
      <c r="BM305" s="23" t="s">
        <v>674</v>
      </c>
    </row>
    <row r="306" spans="2:47" s="1" customFormat="1" ht="40.5">
      <c r="B306" s="40"/>
      <c r="D306" s="187" t="s">
        <v>190</v>
      </c>
      <c r="F306" s="208" t="s">
        <v>675</v>
      </c>
      <c r="I306" s="206"/>
      <c r="L306" s="40"/>
      <c r="M306" s="207"/>
      <c r="N306" s="41"/>
      <c r="O306" s="41"/>
      <c r="P306" s="41"/>
      <c r="Q306" s="41"/>
      <c r="R306" s="41"/>
      <c r="S306" s="41"/>
      <c r="T306" s="69"/>
      <c r="AT306" s="23" t="s">
        <v>190</v>
      </c>
      <c r="AU306" s="23" t="s">
        <v>85</v>
      </c>
    </row>
    <row r="307" spans="2:51" s="12" customFormat="1" ht="13.5">
      <c r="B307" s="195"/>
      <c r="D307" s="187" t="s">
        <v>142</v>
      </c>
      <c r="E307" s="204" t="s">
        <v>5</v>
      </c>
      <c r="F307" s="209" t="s">
        <v>676</v>
      </c>
      <c r="H307" s="210">
        <v>8.7</v>
      </c>
      <c r="I307" s="200"/>
      <c r="L307" s="195"/>
      <c r="M307" s="201"/>
      <c r="N307" s="202"/>
      <c r="O307" s="202"/>
      <c r="P307" s="202"/>
      <c r="Q307" s="202"/>
      <c r="R307" s="202"/>
      <c r="S307" s="202"/>
      <c r="T307" s="203"/>
      <c r="AT307" s="204" t="s">
        <v>142</v>
      </c>
      <c r="AU307" s="204" t="s">
        <v>85</v>
      </c>
      <c r="AV307" s="12" t="s">
        <v>85</v>
      </c>
      <c r="AW307" s="12" t="s">
        <v>39</v>
      </c>
      <c r="AX307" s="12" t="s">
        <v>24</v>
      </c>
      <c r="AY307" s="204" t="s">
        <v>134</v>
      </c>
    </row>
    <row r="308" spans="2:63" s="10" customFormat="1" ht="29.85" customHeight="1">
      <c r="B308" s="159"/>
      <c r="D308" s="170" t="s">
        <v>75</v>
      </c>
      <c r="E308" s="171" t="s">
        <v>166</v>
      </c>
      <c r="F308" s="171" t="s">
        <v>404</v>
      </c>
      <c r="I308" s="162"/>
      <c r="J308" s="172">
        <f>BK308</f>
        <v>0</v>
      </c>
      <c r="L308" s="159"/>
      <c r="M308" s="164"/>
      <c r="N308" s="165"/>
      <c r="O308" s="165"/>
      <c r="P308" s="166">
        <f>SUM(P309:P314)</f>
        <v>0</v>
      </c>
      <c r="Q308" s="165"/>
      <c r="R308" s="166">
        <f>SUM(R309:R314)</f>
        <v>0</v>
      </c>
      <c r="S308" s="165"/>
      <c r="T308" s="167">
        <f>SUM(T309:T314)</f>
        <v>0</v>
      </c>
      <c r="AR308" s="160" t="s">
        <v>24</v>
      </c>
      <c r="AT308" s="168" t="s">
        <v>75</v>
      </c>
      <c r="AU308" s="168" t="s">
        <v>24</v>
      </c>
      <c r="AY308" s="160" t="s">
        <v>134</v>
      </c>
      <c r="BK308" s="169">
        <f>SUM(BK309:BK314)</f>
        <v>0</v>
      </c>
    </row>
    <row r="309" spans="2:65" s="1" customFormat="1" ht="22.5" customHeight="1">
      <c r="B309" s="173"/>
      <c r="C309" s="174" t="s">
        <v>481</v>
      </c>
      <c r="D309" s="174" t="s">
        <v>136</v>
      </c>
      <c r="E309" s="175" t="s">
        <v>677</v>
      </c>
      <c r="F309" s="176" t="s">
        <v>678</v>
      </c>
      <c r="G309" s="177" t="s">
        <v>139</v>
      </c>
      <c r="H309" s="178">
        <v>35.9</v>
      </c>
      <c r="I309" s="179"/>
      <c r="J309" s="180">
        <f>ROUND(I309*H309,2)</f>
        <v>0</v>
      </c>
      <c r="K309" s="176" t="s">
        <v>147</v>
      </c>
      <c r="L309" s="40"/>
      <c r="M309" s="181" t="s">
        <v>5</v>
      </c>
      <c r="N309" s="182" t="s">
        <v>47</v>
      </c>
      <c r="O309" s="41"/>
      <c r="P309" s="183">
        <f>O309*H309</f>
        <v>0</v>
      </c>
      <c r="Q309" s="183">
        <v>0</v>
      </c>
      <c r="R309" s="183">
        <f>Q309*H309</f>
        <v>0</v>
      </c>
      <c r="S309" s="183">
        <v>0</v>
      </c>
      <c r="T309" s="184">
        <f>S309*H309</f>
        <v>0</v>
      </c>
      <c r="AR309" s="23" t="s">
        <v>140</v>
      </c>
      <c r="AT309" s="23" t="s">
        <v>136</v>
      </c>
      <c r="AU309" s="23" t="s">
        <v>85</v>
      </c>
      <c r="AY309" s="23" t="s">
        <v>134</v>
      </c>
      <c r="BE309" s="185">
        <f>IF(N309="základní",J309,0)</f>
        <v>0</v>
      </c>
      <c r="BF309" s="185">
        <f>IF(N309="snížená",J309,0)</f>
        <v>0</v>
      </c>
      <c r="BG309" s="185">
        <f>IF(N309="zákl. přenesená",J309,0)</f>
        <v>0</v>
      </c>
      <c r="BH309" s="185">
        <f>IF(N309="sníž. přenesená",J309,0)</f>
        <v>0</v>
      </c>
      <c r="BI309" s="185">
        <f>IF(N309="nulová",J309,0)</f>
        <v>0</v>
      </c>
      <c r="BJ309" s="23" t="s">
        <v>24</v>
      </c>
      <c r="BK309" s="185">
        <f>ROUND(I309*H309,2)</f>
        <v>0</v>
      </c>
      <c r="BL309" s="23" t="s">
        <v>140</v>
      </c>
      <c r="BM309" s="23" t="s">
        <v>679</v>
      </c>
    </row>
    <row r="310" spans="2:47" s="1" customFormat="1" ht="27">
      <c r="B310" s="40"/>
      <c r="D310" s="196" t="s">
        <v>149</v>
      </c>
      <c r="F310" s="231" t="s">
        <v>680</v>
      </c>
      <c r="I310" s="206"/>
      <c r="L310" s="40"/>
      <c r="M310" s="207"/>
      <c r="N310" s="41"/>
      <c r="O310" s="41"/>
      <c r="P310" s="41"/>
      <c r="Q310" s="41"/>
      <c r="R310" s="41"/>
      <c r="S310" s="41"/>
      <c r="T310" s="69"/>
      <c r="AT310" s="23" t="s">
        <v>149</v>
      </c>
      <c r="AU310" s="23" t="s">
        <v>85</v>
      </c>
    </row>
    <row r="311" spans="2:65" s="1" customFormat="1" ht="22.5" customHeight="1">
      <c r="B311" s="173"/>
      <c r="C311" s="174" t="s">
        <v>681</v>
      </c>
      <c r="D311" s="174" t="s">
        <v>136</v>
      </c>
      <c r="E311" s="175" t="s">
        <v>682</v>
      </c>
      <c r="F311" s="176" t="s">
        <v>683</v>
      </c>
      <c r="G311" s="177" t="s">
        <v>139</v>
      </c>
      <c r="H311" s="178">
        <v>35.9</v>
      </c>
      <c r="I311" s="179"/>
      <c r="J311" s="180">
        <f>ROUND(I311*H311,2)</f>
        <v>0</v>
      </c>
      <c r="K311" s="176" t="s">
        <v>147</v>
      </c>
      <c r="L311" s="40"/>
      <c r="M311" s="181" t="s">
        <v>5</v>
      </c>
      <c r="N311" s="182" t="s">
        <v>47</v>
      </c>
      <c r="O311" s="41"/>
      <c r="P311" s="183">
        <f>O311*H311</f>
        <v>0</v>
      </c>
      <c r="Q311" s="183">
        <v>0</v>
      </c>
      <c r="R311" s="183">
        <f>Q311*H311</f>
        <v>0</v>
      </c>
      <c r="S311" s="183">
        <v>0</v>
      </c>
      <c r="T311" s="184">
        <f>S311*H311</f>
        <v>0</v>
      </c>
      <c r="AR311" s="23" t="s">
        <v>140</v>
      </c>
      <c r="AT311" s="23" t="s">
        <v>136</v>
      </c>
      <c r="AU311" s="23" t="s">
        <v>85</v>
      </c>
      <c r="AY311" s="23" t="s">
        <v>134</v>
      </c>
      <c r="BE311" s="185">
        <f>IF(N311="základní",J311,0)</f>
        <v>0</v>
      </c>
      <c r="BF311" s="185">
        <f>IF(N311="snížená",J311,0)</f>
        <v>0</v>
      </c>
      <c r="BG311" s="185">
        <f>IF(N311="zákl. přenesená",J311,0)</f>
        <v>0</v>
      </c>
      <c r="BH311" s="185">
        <f>IF(N311="sníž. přenesená",J311,0)</f>
        <v>0</v>
      </c>
      <c r="BI311" s="185">
        <f>IF(N311="nulová",J311,0)</f>
        <v>0</v>
      </c>
      <c r="BJ311" s="23" t="s">
        <v>24</v>
      </c>
      <c r="BK311" s="185">
        <f>ROUND(I311*H311,2)</f>
        <v>0</v>
      </c>
      <c r="BL311" s="23" t="s">
        <v>140</v>
      </c>
      <c r="BM311" s="23" t="s">
        <v>684</v>
      </c>
    </row>
    <row r="312" spans="2:47" s="1" customFormat="1" ht="27">
      <c r="B312" s="40"/>
      <c r="D312" s="187" t="s">
        <v>149</v>
      </c>
      <c r="F312" s="205" t="s">
        <v>685</v>
      </c>
      <c r="I312" s="206"/>
      <c r="L312" s="40"/>
      <c r="M312" s="207"/>
      <c r="N312" s="41"/>
      <c r="O312" s="41"/>
      <c r="P312" s="41"/>
      <c r="Q312" s="41"/>
      <c r="R312" s="41"/>
      <c r="S312" s="41"/>
      <c r="T312" s="69"/>
      <c r="AT312" s="23" t="s">
        <v>149</v>
      </c>
      <c r="AU312" s="23" t="s">
        <v>85</v>
      </c>
    </row>
    <row r="313" spans="2:47" s="1" customFormat="1" ht="27">
      <c r="B313" s="40"/>
      <c r="D313" s="196" t="s">
        <v>151</v>
      </c>
      <c r="F313" s="220" t="s">
        <v>686</v>
      </c>
      <c r="I313" s="206"/>
      <c r="L313" s="40"/>
      <c r="M313" s="207"/>
      <c r="N313" s="41"/>
      <c r="O313" s="41"/>
      <c r="P313" s="41"/>
      <c r="Q313" s="41"/>
      <c r="R313" s="41"/>
      <c r="S313" s="41"/>
      <c r="T313" s="69"/>
      <c r="AT313" s="23" t="s">
        <v>151</v>
      </c>
      <c r="AU313" s="23" t="s">
        <v>85</v>
      </c>
    </row>
    <row r="314" spans="2:65" s="1" customFormat="1" ht="22.5" customHeight="1">
      <c r="B314" s="173"/>
      <c r="C314" s="174" t="s">
        <v>687</v>
      </c>
      <c r="D314" s="174" t="s">
        <v>136</v>
      </c>
      <c r="E314" s="175" t="s">
        <v>688</v>
      </c>
      <c r="F314" s="176" t="s">
        <v>689</v>
      </c>
      <c r="G314" s="177" t="s">
        <v>139</v>
      </c>
      <c r="H314" s="178">
        <v>35.9</v>
      </c>
      <c r="I314" s="179"/>
      <c r="J314" s="180">
        <f>ROUND(I314*H314,2)</f>
        <v>0</v>
      </c>
      <c r="K314" s="176" t="s">
        <v>5</v>
      </c>
      <c r="L314" s="40"/>
      <c r="M314" s="181" t="s">
        <v>5</v>
      </c>
      <c r="N314" s="182" t="s">
        <v>47</v>
      </c>
      <c r="O314" s="41"/>
      <c r="P314" s="183">
        <f>O314*H314</f>
        <v>0</v>
      </c>
      <c r="Q314" s="183">
        <v>0</v>
      </c>
      <c r="R314" s="183">
        <f>Q314*H314</f>
        <v>0</v>
      </c>
      <c r="S314" s="183">
        <v>0</v>
      </c>
      <c r="T314" s="184">
        <f>S314*H314</f>
        <v>0</v>
      </c>
      <c r="AR314" s="23" t="s">
        <v>140</v>
      </c>
      <c r="AT314" s="23" t="s">
        <v>136</v>
      </c>
      <c r="AU314" s="23" t="s">
        <v>85</v>
      </c>
      <c r="AY314" s="23" t="s">
        <v>134</v>
      </c>
      <c r="BE314" s="185">
        <f>IF(N314="základní",J314,0)</f>
        <v>0</v>
      </c>
      <c r="BF314" s="185">
        <f>IF(N314="snížená",J314,0)</f>
        <v>0</v>
      </c>
      <c r="BG314" s="185">
        <f>IF(N314="zákl. přenesená",J314,0)</f>
        <v>0</v>
      </c>
      <c r="BH314" s="185">
        <f>IF(N314="sníž. přenesená",J314,0)</f>
        <v>0</v>
      </c>
      <c r="BI314" s="185">
        <f>IF(N314="nulová",J314,0)</f>
        <v>0</v>
      </c>
      <c r="BJ314" s="23" t="s">
        <v>24</v>
      </c>
      <c r="BK314" s="185">
        <f>ROUND(I314*H314,2)</f>
        <v>0</v>
      </c>
      <c r="BL314" s="23" t="s">
        <v>140</v>
      </c>
      <c r="BM314" s="23" t="s">
        <v>690</v>
      </c>
    </row>
    <row r="315" spans="2:63" s="10" customFormat="1" ht="29.85" customHeight="1">
      <c r="B315" s="159"/>
      <c r="D315" s="170" t="s">
        <v>75</v>
      </c>
      <c r="E315" s="171" t="s">
        <v>185</v>
      </c>
      <c r="F315" s="171" t="s">
        <v>410</v>
      </c>
      <c r="I315" s="162"/>
      <c r="J315" s="172">
        <f>BK315</f>
        <v>0</v>
      </c>
      <c r="L315" s="159"/>
      <c r="M315" s="164"/>
      <c r="N315" s="165"/>
      <c r="O315" s="165"/>
      <c r="P315" s="166">
        <f>SUM(P316:P321)</f>
        <v>0</v>
      </c>
      <c r="Q315" s="165"/>
      <c r="R315" s="166">
        <f>SUM(R316:R321)</f>
        <v>0.02</v>
      </c>
      <c r="S315" s="165"/>
      <c r="T315" s="167">
        <f>SUM(T316:T321)</f>
        <v>0</v>
      </c>
      <c r="AR315" s="160" t="s">
        <v>24</v>
      </c>
      <c r="AT315" s="168" t="s">
        <v>75</v>
      </c>
      <c r="AU315" s="168" t="s">
        <v>24</v>
      </c>
      <c r="AY315" s="160" t="s">
        <v>134</v>
      </c>
      <c r="BK315" s="169">
        <f>SUM(BK316:BK321)</f>
        <v>0</v>
      </c>
    </row>
    <row r="316" spans="2:65" s="1" customFormat="1" ht="22.5" customHeight="1">
      <c r="B316" s="173"/>
      <c r="C316" s="174" t="s">
        <v>691</v>
      </c>
      <c r="D316" s="174" t="s">
        <v>136</v>
      </c>
      <c r="E316" s="175" t="s">
        <v>692</v>
      </c>
      <c r="F316" s="176" t="s">
        <v>693</v>
      </c>
      <c r="G316" s="177" t="s">
        <v>156</v>
      </c>
      <c r="H316" s="178">
        <v>2</v>
      </c>
      <c r="I316" s="179"/>
      <c r="J316" s="180">
        <f>ROUND(I316*H316,2)</f>
        <v>0</v>
      </c>
      <c r="K316" s="176" t="s">
        <v>147</v>
      </c>
      <c r="L316" s="40"/>
      <c r="M316" s="181" t="s">
        <v>5</v>
      </c>
      <c r="N316" s="182" t="s">
        <v>47</v>
      </c>
      <c r="O316" s="41"/>
      <c r="P316" s="183">
        <f>O316*H316</f>
        <v>0</v>
      </c>
      <c r="Q316" s="183">
        <v>0</v>
      </c>
      <c r="R316" s="183">
        <f>Q316*H316</f>
        <v>0</v>
      </c>
      <c r="S316" s="183">
        <v>0</v>
      </c>
      <c r="T316" s="184">
        <f>S316*H316</f>
        <v>0</v>
      </c>
      <c r="AR316" s="23" t="s">
        <v>140</v>
      </c>
      <c r="AT316" s="23" t="s">
        <v>136</v>
      </c>
      <c r="AU316" s="23" t="s">
        <v>85</v>
      </c>
      <c r="AY316" s="23" t="s">
        <v>134</v>
      </c>
      <c r="BE316" s="185">
        <f>IF(N316="základní",J316,0)</f>
        <v>0</v>
      </c>
      <c r="BF316" s="185">
        <f>IF(N316="snížená",J316,0)</f>
        <v>0</v>
      </c>
      <c r="BG316" s="185">
        <f>IF(N316="zákl. přenesená",J316,0)</f>
        <v>0</v>
      </c>
      <c r="BH316" s="185">
        <f>IF(N316="sníž. přenesená",J316,0)</f>
        <v>0</v>
      </c>
      <c r="BI316" s="185">
        <f>IF(N316="nulová",J316,0)</f>
        <v>0</v>
      </c>
      <c r="BJ316" s="23" t="s">
        <v>24</v>
      </c>
      <c r="BK316" s="185">
        <f>ROUND(I316*H316,2)</f>
        <v>0</v>
      </c>
      <c r="BL316" s="23" t="s">
        <v>140</v>
      </c>
      <c r="BM316" s="23" t="s">
        <v>694</v>
      </c>
    </row>
    <row r="317" spans="2:47" s="1" customFormat="1" ht="27">
      <c r="B317" s="40"/>
      <c r="D317" s="187" t="s">
        <v>149</v>
      </c>
      <c r="F317" s="205" t="s">
        <v>695</v>
      </c>
      <c r="I317" s="206"/>
      <c r="L317" s="40"/>
      <c r="M317" s="207"/>
      <c r="N317" s="41"/>
      <c r="O317" s="41"/>
      <c r="P317" s="41"/>
      <c r="Q317" s="41"/>
      <c r="R317" s="41"/>
      <c r="S317" s="41"/>
      <c r="T317" s="69"/>
      <c r="AT317" s="23" t="s">
        <v>149</v>
      </c>
      <c r="AU317" s="23" t="s">
        <v>85</v>
      </c>
    </row>
    <row r="318" spans="2:47" s="1" customFormat="1" ht="27">
      <c r="B318" s="40"/>
      <c r="D318" s="196" t="s">
        <v>151</v>
      </c>
      <c r="F318" s="220" t="s">
        <v>696</v>
      </c>
      <c r="I318" s="206"/>
      <c r="L318" s="40"/>
      <c r="M318" s="207"/>
      <c r="N318" s="41"/>
      <c r="O318" s="41"/>
      <c r="P318" s="41"/>
      <c r="Q318" s="41"/>
      <c r="R318" s="41"/>
      <c r="S318" s="41"/>
      <c r="T318" s="69"/>
      <c r="AT318" s="23" t="s">
        <v>151</v>
      </c>
      <c r="AU318" s="23" t="s">
        <v>85</v>
      </c>
    </row>
    <row r="319" spans="2:65" s="1" customFormat="1" ht="22.5" customHeight="1">
      <c r="B319" s="173"/>
      <c r="C319" s="221" t="s">
        <v>697</v>
      </c>
      <c r="D319" s="221" t="s">
        <v>271</v>
      </c>
      <c r="E319" s="222" t="s">
        <v>698</v>
      </c>
      <c r="F319" s="223" t="s">
        <v>699</v>
      </c>
      <c r="G319" s="224" t="s">
        <v>156</v>
      </c>
      <c r="H319" s="225">
        <v>2</v>
      </c>
      <c r="I319" s="226"/>
      <c r="J319" s="227">
        <f>ROUND(I319*H319,2)</f>
        <v>0</v>
      </c>
      <c r="K319" s="223" t="s">
        <v>5</v>
      </c>
      <c r="L319" s="228"/>
      <c r="M319" s="229" t="s">
        <v>5</v>
      </c>
      <c r="N319" s="230" t="s">
        <v>47</v>
      </c>
      <c r="O319" s="41"/>
      <c r="P319" s="183">
        <f>O319*H319</f>
        <v>0</v>
      </c>
      <c r="Q319" s="183">
        <v>0.01</v>
      </c>
      <c r="R319" s="183">
        <f>Q319*H319</f>
        <v>0.02</v>
      </c>
      <c r="S319" s="183">
        <v>0</v>
      </c>
      <c r="T319" s="184">
        <f>S319*H319</f>
        <v>0</v>
      </c>
      <c r="AR319" s="23" t="s">
        <v>185</v>
      </c>
      <c r="AT319" s="23" t="s">
        <v>271</v>
      </c>
      <c r="AU319" s="23" t="s">
        <v>85</v>
      </c>
      <c r="AY319" s="23" t="s">
        <v>134</v>
      </c>
      <c r="BE319" s="185">
        <f>IF(N319="základní",J319,0)</f>
        <v>0</v>
      </c>
      <c r="BF319" s="185">
        <f>IF(N319="snížená",J319,0)</f>
        <v>0</v>
      </c>
      <c r="BG319" s="185">
        <f>IF(N319="zákl. přenesená",J319,0)</f>
        <v>0</v>
      </c>
      <c r="BH319" s="185">
        <f>IF(N319="sníž. přenesená",J319,0)</f>
        <v>0</v>
      </c>
      <c r="BI319" s="185">
        <f>IF(N319="nulová",J319,0)</f>
        <v>0</v>
      </c>
      <c r="BJ319" s="23" t="s">
        <v>24</v>
      </c>
      <c r="BK319" s="185">
        <f>ROUND(I319*H319,2)</f>
        <v>0</v>
      </c>
      <c r="BL319" s="23" t="s">
        <v>140</v>
      </c>
      <c r="BM319" s="23" t="s">
        <v>700</v>
      </c>
    </row>
    <row r="320" spans="2:47" s="1" customFormat="1" ht="27">
      <c r="B320" s="40"/>
      <c r="D320" s="187" t="s">
        <v>149</v>
      </c>
      <c r="F320" s="205" t="s">
        <v>701</v>
      </c>
      <c r="I320" s="206"/>
      <c r="L320" s="40"/>
      <c r="M320" s="207"/>
      <c r="N320" s="41"/>
      <c r="O320" s="41"/>
      <c r="P320" s="41"/>
      <c r="Q320" s="41"/>
      <c r="R320" s="41"/>
      <c r="S320" s="41"/>
      <c r="T320" s="69"/>
      <c r="AT320" s="23" t="s">
        <v>149</v>
      </c>
      <c r="AU320" s="23" t="s">
        <v>85</v>
      </c>
    </row>
    <row r="321" spans="2:47" s="1" customFormat="1" ht="54">
      <c r="B321" s="40"/>
      <c r="D321" s="187" t="s">
        <v>190</v>
      </c>
      <c r="F321" s="208" t="s">
        <v>702</v>
      </c>
      <c r="I321" s="206"/>
      <c r="L321" s="40"/>
      <c r="M321" s="207"/>
      <c r="N321" s="41"/>
      <c r="O321" s="41"/>
      <c r="P321" s="41"/>
      <c r="Q321" s="41"/>
      <c r="R321" s="41"/>
      <c r="S321" s="41"/>
      <c r="T321" s="69"/>
      <c r="AT321" s="23" t="s">
        <v>190</v>
      </c>
      <c r="AU321" s="23" t="s">
        <v>85</v>
      </c>
    </row>
    <row r="322" spans="2:63" s="10" customFormat="1" ht="29.85" customHeight="1">
      <c r="B322" s="159"/>
      <c r="D322" s="170" t="s">
        <v>75</v>
      </c>
      <c r="E322" s="171" t="s">
        <v>193</v>
      </c>
      <c r="F322" s="171" t="s">
        <v>428</v>
      </c>
      <c r="I322" s="162"/>
      <c r="J322" s="172">
        <f>BK322</f>
        <v>0</v>
      </c>
      <c r="L322" s="159"/>
      <c r="M322" s="164"/>
      <c r="N322" s="165"/>
      <c r="O322" s="165"/>
      <c r="P322" s="166">
        <f>SUM(P323:P351)</f>
        <v>0</v>
      </c>
      <c r="Q322" s="165"/>
      <c r="R322" s="166">
        <f>SUM(R323:R351)</f>
        <v>4.881009</v>
      </c>
      <c r="S322" s="165"/>
      <c r="T322" s="167">
        <f>SUM(T323:T351)</f>
        <v>0</v>
      </c>
      <c r="AR322" s="160" t="s">
        <v>24</v>
      </c>
      <c r="AT322" s="168" t="s">
        <v>75</v>
      </c>
      <c r="AU322" s="168" t="s">
        <v>24</v>
      </c>
      <c r="AY322" s="160" t="s">
        <v>134</v>
      </c>
      <c r="BK322" s="169">
        <f>SUM(BK323:BK351)</f>
        <v>0</v>
      </c>
    </row>
    <row r="323" spans="2:65" s="1" customFormat="1" ht="22.5" customHeight="1">
      <c r="B323" s="173"/>
      <c r="C323" s="174" t="s">
        <v>703</v>
      </c>
      <c r="D323" s="174" t="s">
        <v>136</v>
      </c>
      <c r="E323" s="175" t="s">
        <v>704</v>
      </c>
      <c r="F323" s="176" t="s">
        <v>705</v>
      </c>
      <c r="G323" s="177" t="s">
        <v>196</v>
      </c>
      <c r="H323" s="178">
        <v>28.5</v>
      </c>
      <c r="I323" s="179"/>
      <c r="J323" s="180">
        <f>ROUND(I323*H323,2)</f>
        <v>0</v>
      </c>
      <c r="K323" s="176" t="s">
        <v>5</v>
      </c>
      <c r="L323" s="40"/>
      <c r="M323" s="181" t="s">
        <v>5</v>
      </c>
      <c r="N323" s="182" t="s">
        <v>47</v>
      </c>
      <c r="O323" s="41"/>
      <c r="P323" s="183">
        <f>O323*H323</f>
        <v>0</v>
      </c>
      <c r="Q323" s="183">
        <v>0.0043</v>
      </c>
      <c r="R323" s="183">
        <f>Q323*H323</f>
        <v>0.12255</v>
      </c>
      <c r="S323" s="183">
        <v>0</v>
      </c>
      <c r="T323" s="184">
        <f>S323*H323</f>
        <v>0</v>
      </c>
      <c r="AR323" s="23" t="s">
        <v>140</v>
      </c>
      <c r="AT323" s="23" t="s">
        <v>136</v>
      </c>
      <c r="AU323" s="23" t="s">
        <v>85</v>
      </c>
      <c r="AY323" s="23" t="s">
        <v>134</v>
      </c>
      <c r="BE323" s="185">
        <f>IF(N323="základní",J323,0)</f>
        <v>0</v>
      </c>
      <c r="BF323" s="185">
        <f>IF(N323="snížená",J323,0)</f>
        <v>0</v>
      </c>
      <c r="BG323" s="185">
        <f>IF(N323="zákl. přenesená",J323,0)</f>
        <v>0</v>
      </c>
      <c r="BH323" s="185">
        <f>IF(N323="sníž. přenesená",J323,0)</f>
        <v>0</v>
      </c>
      <c r="BI323" s="185">
        <f>IF(N323="nulová",J323,0)</f>
        <v>0</v>
      </c>
      <c r="BJ323" s="23" t="s">
        <v>24</v>
      </c>
      <c r="BK323" s="185">
        <f>ROUND(I323*H323,2)</f>
        <v>0</v>
      </c>
      <c r="BL323" s="23" t="s">
        <v>140</v>
      </c>
      <c r="BM323" s="23" t="s">
        <v>706</v>
      </c>
    </row>
    <row r="324" spans="2:51" s="12" customFormat="1" ht="13.5">
      <c r="B324" s="195"/>
      <c r="D324" s="196" t="s">
        <v>142</v>
      </c>
      <c r="E324" s="197" t="s">
        <v>5</v>
      </c>
      <c r="F324" s="198" t="s">
        <v>707</v>
      </c>
      <c r="H324" s="199">
        <v>28.5</v>
      </c>
      <c r="I324" s="200"/>
      <c r="L324" s="195"/>
      <c r="M324" s="201"/>
      <c r="N324" s="202"/>
      <c r="O324" s="202"/>
      <c r="P324" s="202"/>
      <c r="Q324" s="202"/>
      <c r="R324" s="202"/>
      <c r="S324" s="202"/>
      <c r="T324" s="203"/>
      <c r="AT324" s="204" t="s">
        <v>142</v>
      </c>
      <c r="AU324" s="204" t="s">
        <v>85</v>
      </c>
      <c r="AV324" s="12" t="s">
        <v>85</v>
      </c>
      <c r="AW324" s="12" t="s">
        <v>39</v>
      </c>
      <c r="AX324" s="12" t="s">
        <v>24</v>
      </c>
      <c r="AY324" s="204" t="s">
        <v>134</v>
      </c>
    </row>
    <row r="325" spans="2:65" s="1" customFormat="1" ht="22.5" customHeight="1">
      <c r="B325" s="173"/>
      <c r="C325" s="174" t="s">
        <v>708</v>
      </c>
      <c r="D325" s="174" t="s">
        <v>136</v>
      </c>
      <c r="E325" s="175" t="s">
        <v>709</v>
      </c>
      <c r="F325" s="176" t="s">
        <v>710</v>
      </c>
      <c r="G325" s="177" t="s">
        <v>196</v>
      </c>
      <c r="H325" s="178">
        <v>40</v>
      </c>
      <c r="I325" s="179"/>
      <c r="J325" s="180">
        <f>ROUND(I325*H325,2)</f>
        <v>0</v>
      </c>
      <c r="K325" s="176" t="s">
        <v>147</v>
      </c>
      <c r="L325" s="40"/>
      <c r="M325" s="181" t="s">
        <v>5</v>
      </c>
      <c r="N325" s="182" t="s">
        <v>47</v>
      </c>
      <c r="O325" s="41"/>
      <c r="P325" s="183">
        <f>O325*H325</f>
        <v>0</v>
      </c>
      <c r="Q325" s="183">
        <v>1E-05</v>
      </c>
      <c r="R325" s="183">
        <f>Q325*H325</f>
        <v>0.0004</v>
      </c>
      <c r="S325" s="183">
        <v>0</v>
      </c>
      <c r="T325" s="184">
        <f>S325*H325</f>
        <v>0</v>
      </c>
      <c r="AR325" s="23" t="s">
        <v>140</v>
      </c>
      <c r="AT325" s="23" t="s">
        <v>136</v>
      </c>
      <c r="AU325" s="23" t="s">
        <v>85</v>
      </c>
      <c r="AY325" s="23" t="s">
        <v>134</v>
      </c>
      <c r="BE325" s="185">
        <f>IF(N325="základní",J325,0)</f>
        <v>0</v>
      </c>
      <c r="BF325" s="185">
        <f>IF(N325="snížená",J325,0)</f>
        <v>0</v>
      </c>
      <c r="BG325" s="185">
        <f>IF(N325="zákl. přenesená",J325,0)</f>
        <v>0</v>
      </c>
      <c r="BH325" s="185">
        <f>IF(N325="sníž. přenesená",J325,0)</f>
        <v>0</v>
      </c>
      <c r="BI325" s="185">
        <f>IF(N325="nulová",J325,0)</f>
        <v>0</v>
      </c>
      <c r="BJ325" s="23" t="s">
        <v>24</v>
      </c>
      <c r="BK325" s="185">
        <f>ROUND(I325*H325,2)</f>
        <v>0</v>
      </c>
      <c r="BL325" s="23" t="s">
        <v>140</v>
      </c>
      <c r="BM325" s="23" t="s">
        <v>711</v>
      </c>
    </row>
    <row r="326" spans="2:47" s="1" customFormat="1" ht="13.5">
      <c r="B326" s="40"/>
      <c r="D326" s="187" t="s">
        <v>149</v>
      </c>
      <c r="F326" s="205" t="s">
        <v>712</v>
      </c>
      <c r="I326" s="206"/>
      <c r="L326" s="40"/>
      <c r="M326" s="207"/>
      <c r="N326" s="41"/>
      <c r="O326" s="41"/>
      <c r="P326" s="41"/>
      <c r="Q326" s="41"/>
      <c r="R326" s="41"/>
      <c r="S326" s="41"/>
      <c r="T326" s="69"/>
      <c r="AT326" s="23" t="s">
        <v>149</v>
      </c>
      <c r="AU326" s="23" t="s">
        <v>85</v>
      </c>
    </row>
    <row r="327" spans="2:47" s="1" customFormat="1" ht="27">
      <c r="B327" s="40"/>
      <c r="D327" s="196" t="s">
        <v>151</v>
      </c>
      <c r="F327" s="220" t="s">
        <v>713</v>
      </c>
      <c r="I327" s="206"/>
      <c r="L327" s="40"/>
      <c r="M327" s="207"/>
      <c r="N327" s="41"/>
      <c r="O327" s="41"/>
      <c r="P327" s="41"/>
      <c r="Q327" s="41"/>
      <c r="R327" s="41"/>
      <c r="S327" s="41"/>
      <c r="T327" s="69"/>
      <c r="AT327" s="23" t="s">
        <v>151</v>
      </c>
      <c r="AU327" s="23" t="s">
        <v>85</v>
      </c>
    </row>
    <row r="328" spans="2:65" s="1" customFormat="1" ht="22.5" customHeight="1">
      <c r="B328" s="173"/>
      <c r="C328" s="174" t="s">
        <v>714</v>
      </c>
      <c r="D328" s="174" t="s">
        <v>136</v>
      </c>
      <c r="E328" s="175" t="s">
        <v>715</v>
      </c>
      <c r="F328" s="176" t="s">
        <v>716</v>
      </c>
      <c r="G328" s="177" t="s">
        <v>139</v>
      </c>
      <c r="H328" s="178">
        <v>12.9</v>
      </c>
      <c r="I328" s="179"/>
      <c r="J328" s="180">
        <f>ROUND(I328*H328,2)</f>
        <v>0</v>
      </c>
      <c r="K328" s="176" t="s">
        <v>147</v>
      </c>
      <c r="L328" s="40"/>
      <c r="M328" s="181" t="s">
        <v>5</v>
      </c>
      <c r="N328" s="182" t="s">
        <v>47</v>
      </c>
      <c r="O328" s="41"/>
      <c r="P328" s="183">
        <f>O328*H328</f>
        <v>0</v>
      </c>
      <c r="Q328" s="183">
        <v>0.00195</v>
      </c>
      <c r="R328" s="183">
        <f>Q328*H328</f>
        <v>0.025155</v>
      </c>
      <c r="S328" s="183">
        <v>0</v>
      </c>
      <c r="T328" s="184">
        <f>S328*H328</f>
        <v>0</v>
      </c>
      <c r="AR328" s="23" t="s">
        <v>140</v>
      </c>
      <c r="AT328" s="23" t="s">
        <v>136</v>
      </c>
      <c r="AU328" s="23" t="s">
        <v>85</v>
      </c>
      <c r="AY328" s="23" t="s">
        <v>134</v>
      </c>
      <c r="BE328" s="185">
        <f>IF(N328="základní",J328,0)</f>
        <v>0</v>
      </c>
      <c r="BF328" s="185">
        <f>IF(N328="snížená",J328,0)</f>
        <v>0</v>
      </c>
      <c r="BG328" s="185">
        <f>IF(N328="zákl. přenesená",J328,0)</f>
        <v>0</v>
      </c>
      <c r="BH328" s="185">
        <f>IF(N328="sníž. přenesená",J328,0)</f>
        <v>0</v>
      </c>
      <c r="BI328" s="185">
        <f>IF(N328="nulová",J328,0)</f>
        <v>0</v>
      </c>
      <c r="BJ328" s="23" t="s">
        <v>24</v>
      </c>
      <c r="BK328" s="185">
        <f>ROUND(I328*H328,2)</f>
        <v>0</v>
      </c>
      <c r="BL328" s="23" t="s">
        <v>140</v>
      </c>
      <c r="BM328" s="23" t="s">
        <v>717</v>
      </c>
    </row>
    <row r="329" spans="2:47" s="1" customFormat="1" ht="27">
      <c r="B329" s="40"/>
      <c r="D329" s="187" t="s">
        <v>149</v>
      </c>
      <c r="F329" s="205" t="s">
        <v>718</v>
      </c>
      <c r="I329" s="206"/>
      <c r="L329" s="40"/>
      <c r="M329" s="207"/>
      <c r="N329" s="41"/>
      <c r="O329" s="41"/>
      <c r="P329" s="41"/>
      <c r="Q329" s="41"/>
      <c r="R329" s="41"/>
      <c r="S329" s="41"/>
      <c r="T329" s="69"/>
      <c r="AT329" s="23" t="s">
        <v>149</v>
      </c>
      <c r="AU329" s="23" t="s">
        <v>85</v>
      </c>
    </row>
    <row r="330" spans="2:47" s="1" customFormat="1" ht="81">
      <c r="B330" s="40"/>
      <c r="D330" s="196" t="s">
        <v>151</v>
      </c>
      <c r="F330" s="220" t="s">
        <v>719</v>
      </c>
      <c r="I330" s="206"/>
      <c r="L330" s="40"/>
      <c r="M330" s="207"/>
      <c r="N330" s="41"/>
      <c r="O330" s="41"/>
      <c r="P330" s="41"/>
      <c r="Q330" s="41"/>
      <c r="R330" s="41"/>
      <c r="S330" s="41"/>
      <c r="T330" s="69"/>
      <c r="AT330" s="23" t="s">
        <v>151</v>
      </c>
      <c r="AU330" s="23" t="s">
        <v>85</v>
      </c>
    </row>
    <row r="331" spans="2:65" s="1" customFormat="1" ht="22.5" customHeight="1">
      <c r="B331" s="173"/>
      <c r="C331" s="174" t="s">
        <v>720</v>
      </c>
      <c r="D331" s="174" t="s">
        <v>136</v>
      </c>
      <c r="E331" s="175" t="s">
        <v>721</v>
      </c>
      <c r="F331" s="176" t="s">
        <v>722</v>
      </c>
      <c r="G331" s="177" t="s">
        <v>196</v>
      </c>
      <c r="H331" s="178">
        <v>55</v>
      </c>
      <c r="I331" s="179"/>
      <c r="J331" s="180">
        <f>ROUND(I331*H331,2)</f>
        <v>0</v>
      </c>
      <c r="K331" s="176" t="s">
        <v>5</v>
      </c>
      <c r="L331" s="40"/>
      <c r="M331" s="181" t="s">
        <v>5</v>
      </c>
      <c r="N331" s="182" t="s">
        <v>47</v>
      </c>
      <c r="O331" s="41"/>
      <c r="P331" s="183">
        <f>O331*H331</f>
        <v>0</v>
      </c>
      <c r="Q331" s="183">
        <v>0.00042</v>
      </c>
      <c r="R331" s="183">
        <f>Q331*H331</f>
        <v>0.023100000000000002</v>
      </c>
      <c r="S331" s="183">
        <v>0</v>
      </c>
      <c r="T331" s="184">
        <f>S331*H331</f>
        <v>0</v>
      </c>
      <c r="AR331" s="23" t="s">
        <v>140</v>
      </c>
      <c r="AT331" s="23" t="s">
        <v>136</v>
      </c>
      <c r="AU331" s="23" t="s">
        <v>85</v>
      </c>
      <c r="AY331" s="23" t="s">
        <v>134</v>
      </c>
      <c r="BE331" s="185">
        <f>IF(N331="základní",J331,0)</f>
        <v>0</v>
      </c>
      <c r="BF331" s="185">
        <f>IF(N331="snížená",J331,0)</f>
        <v>0</v>
      </c>
      <c r="BG331" s="185">
        <f>IF(N331="zákl. přenesená",J331,0)</f>
        <v>0</v>
      </c>
      <c r="BH331" s="185">
        <f>IF(N331="sníž. přenesená",J331,0)</f>
        <v>0</v>
      </c>
      <c r="BI331" s="185">
        <f>IF(N331="nulová",J331,0)</f>
        <v>0</v>
      </c>
      <c r="BJ331" s="23" t="s">
        <v>24</v>
      </c>
      <c r="BK331" s="185">
        <f>ROUND(I331*H331,2)</f>
        <v>0</v>
      </c>
      <c r="BL331" s="23" t="s">
        <v>140</v>
      </c>
      <c r="BM331" s="23" t="s">
        <v>723</v>
      </c>
    </row>
    <row r="332" spans="2:47" s="1" customFormat="1" ht="27">
      <c r="B332" s="40"/>
      <c r="D332" s="187" t="s">
        <v>149</v>
      </c>
      <c r="F332" s="205" t="s">
        <v>724</v>
      </c>
      <c r="I332" s="206"/>
      <c r="L332" s="40"/>
      <c r="M332" s="207"/>
      <c r="N332" s="41"/>
      <c r="O332" s="41"/>
      <c r="P332" s="41"/>
      <c r="Q332" s="41"/>
      <c r="R332" s="41"/>
      <c r="S332" s="41"/>
      <c r="T332" s="69"/>
      <c r="AT332" s="23" t="s">
        <v>149</v>
      </c>
      <c r="AU332" s="23" t="s">
        <v>85</v>
      </c>
    </row>
    <row r="333" spans="2:47" s="1" customFormat="1" ht="310.5">
      <c r="B333" s="40"/>
      <c r="D333" s="187" t="s">
        <v>151</v>
      </c>
      <c r="F333" s="208" t="s">
        <v>725</v>
      </c>
      <c r="I333" s="206"/>
      <c r="L333" s="40"/>
      <c r="M333" s="207"/>
      <c r="N333" s="41"/>
      <c r="O333" s="41"/>
      <c r="P333" s="41"/>
      <c r="Q333" s="41"/>
      <c r="R333" s="41"/>
      <c r="S333" s="41"/>
      <c r="T333" s="69"/>
      <c r="AT333" s="23" t="s">
        <v>151</v>
      </c>
      <c r="AU333" s="23" t="s">
        <v>85</v>
      </c>
    </row>
    <row r="334" spans="2:51" s="12" customFormat="1" ht="13.5">
      <c r="B334" s="195"/>
      <c r="D334" s="196" t="s">
        <v>142</v>
      </c>
      <c r="E334" s="197" t="s">
        <v>5</v>
      </c>
      <c r="F334" s="198" t="s">
        <v>726</v>
      </c>
      <c r="H334" s="199">
        <v>55</v>
      </c>
      <c r="I334" s="200"/>
      <c r="L334" s="195"/>
      <c r="M334" s="201"/>
      <c r="N334" s="202"/>
      <c r="O334" s="202"/>
      <c r="P334" s="202"/>
      <c r="Q334" s="202"/>
      <c r="R334" s="202"/>
      <c r="S334" s="202"/>
      <c r="T334" s="203"/>
      <c r="AT334" s="204" t="s">
        <v>142</v>
      </c>
      <c r="AU334" s="204" t="s">
        <v>85</v>
      </c>
      <c r="AV334" s="12" t="s">
        <v>85</v>
      </c>
      <c r="AW334" s="12" t="s">
        <v>39</v>
      </c>
      <c r="AX334" s="12" t="s">
        <v>24</v>
      </c>
      <c r="AY334" s="204" t="s">
        <v>134</v>
      </c>
    </row>
    <row r="335" spans="2:65" s="1" customFormat="1" ht="22.5" customHeight="1">
      <c r="B335" s="173"/>
      <c r="C335" s="174" t="s">
        <v>727</v>
      </c>
      <c r="D335" s="174" t="s">
        <v>136</v>
      </c>
      <c r="E335" s="175" t="s">
        <v>728</v>
      </c>
      <c r="F335" s="176" t="s">
        <v>729</v>
      </c>
      <c r="G335" s="177" t="s">
        <v>196</v>
      </c>
      <c r="H335" s="178">
        <v>13.8</v>
      </c>
      <c r="I335" s="179"/>
      <c r="J335" s="180">
        <f>ROUND(I335*H335,2)</f>
        <v>0</v>
      </c>
      <c r="K335" s="176" t="s">
        <v>5</v>
      </c>
      <c r="L335" s="40"/>
      <c r="M335" s="181" t="s">
        <v>5</v>
      </c>
      <c r="N335" s="182" t="s">
        <v>47</v>
      </c>
      <c r="O335" s="41"/>
      <c r="P335" s="183">
        <f>O335*H335</f>
        <v>0</v>
      </c>
      <c r="Q335" s="183">
        <v>0.0003</v>
      </c>
      <c r="R335" s="183">
        <f>Q335*H335</f>
        <v>0.00414</v>
      </c>
      <c r="S335" s="183">
        <v>0</v>
      </c>
      <c r="T335" s="184">
        <f>S335*H335</f>
        <v>0</v>
      </c>
      <c r="AR335" s="23" t="s">
        <v>140</v>
      </c>
      <c r="AT335" s="23" t="s">
        <v>136</v>
      </c>
      <c r="AU335" s="23" t="s">
        <v>85</v>
      </c>
      <c r="AY335" s="23" t="s">
        <v>134</v>
      </c>
      <c r="BE335" s="185">
        <f>IF(N335="základní",J335,0)</f>
        <v>0</v>
      </c>
      <c r="BF335" s="185">
        <f>IF(N335="snížená",J335,0)</f>
        <v>0</v>
      </c>
      <c r="BG335" s="185">
        <f>IF(N335="zákl. přenesená",J335,0)</f>
        <v>0</v>
      </c>
      <c r="BH335" s="185">
        <f>IF(N335="sníž. přenesená",J335,0)</f>
        <v>0</v>
      </c>
      <c r="BI335" s="185">
        <f>IF(N335="nulová",J335,0)</f>
        <v>0</v>
      </c>
      <c r="BJ335" s="23" t="s">
        <v>24</v>
      </c>
      <c r="BK335" s="185">
        <f>ROUND(I335*H335,2)</f>
        <v>0</v>
      </c>
      <c r="BL335" s="23" t="s">
        <v>140</v>
      </c>
      <c r="BM335" s="23" t="s">
        <v>730</v>
      </c>
    </row>
    <row r="336" spans="2:65" s="1" customFormat="1" ht="22.5" customHeight="1">
      <c r="B336" s="173"/>
      <c r="C336" s="174" t="s">
        <v>731</v>
      </c>
      <c r="D336" s="174" t="s">
        <v>136</v>
      </c>
      <c r="E336" s="175" t="s">
        <v>732</v>
      </c>
      <c r="F336" s="176" t="s">
        <v>733</v>
      </c>
      <c r="G336" s="177" t="s">
        <v>196</v>
      </c>
      <c r="H336" s="178">
        <v>125.5</v>
      </c>
      <c r="I336" s="179"/>
      <c r="J336" s="180">
        <f>ROUND(I336*H336,2)</f>
        <v>0</v>
      </c>
      <c r="K336" s="176" t="s">
        <v>5</v>
      </c>
      <c r="L336" s="40"/>
      <c r="M336" s="181" t="s">
        <v>5</v>
      </c>
      <c r="N336" s="182" t="s">
        <v>47</v>
      </c>
      <c r="O336" s="41"/>
      <c r="P336" s="183">
        <f>O336*H336</f>
        <v>0</v>
      </c>
      <c r="Q336" s="183">
        <v>0.00018</v>
      </c>
      <c r="R336" s="183">
        <f>Q336*H336</f>
        <v>0.022590000000000002</v>
      </c>
      <c r="S336" s="183">
        <v>0</v>
      </c>
      <c r="T336" s="184">
        <f>S336*H336</f>
        <v>0</v>
      </c>
      <c r="AR336" s="23" t="s">
        <v>140</v>
      </c>
      <c r="AT336" s="23" t="s">
        <v>136</v>
      </c>
      <c r="AU336" s="23" t="s">
        <v>85</v>
      </c>
      <c r="AY336" s="23" t="s">
        <v>134</v>
      </c>
      <c r="BE336" s="185">
        <f>IF(N336="základní",J336,0)</f>
        <v>0</v>
      </c>
      <c r="BF336" s="185">
        <f>IF(N336="snížená",J336,0)</f>
        <v>0</v>
      </c>
      <c r="BG336" s="185">
        <f>IF(N336="zákl. přenesená",J336,0)</f>
        <v>0</v>
      </c>
      <c r="BH336" s="185">
        <f>IF(N336="sníž. přenesená",J336,0)</f>
        <v>0</v>
      </c>
      <c r="BI336" s="185">
        <f>IF(N336="nulová",J336,0)</f>
        <v>0</v>
      </c>
      <c r="BJ336" s="23" t="s">
        <v>24</v>
      </c>
      <c r="BK336" s="185">
        <f>ROUND(I336*H336,2)</f>
        <v>0</v>
      </c>
      <c r="BL336" s="23" t="s">
        <v>140</v>
      </c>
      <c r="BM336" s="23" t="s">
        <v>734</v>
      </c>
    </row>
    <row r="337" spans="2:51" s="12" customFormat="1" ht="13.5">
      <c r="B337" s="195"/>
      <c r="D337" s="187" t="s">
        <v>142</v>
      </c>
      <c r="E337" s="204" t="s">
        <v>5</v>
      </c>
      <c r="F337" s="209" t="s">
        <v>735</v>
      </c>
      <c r="H337" s="210">
        <v>17.5</v>
      </c>
      <c r="I337" s="200"/>
      <c r="L337" s="195"/>
      <c r="M337" s="201"/>
      <c r="N337" s="202"/>
      <c r="O337" s="202"/>
      <c r="P337" s="202"/>
      <c r="Q337" s="202"/>
      <c r="R337" s="202"/>
      <c r="S337" s="202"/>
      <c r="T337" s="203"/>
      <c r="AT337" s="204" t="s">
        <v>142</v>
      </c>
      <c r="AU337" s="204" t="s">
        <v>85</v>
      </c>
      <c r="AV337" s="12" t="s">
        <v>85</v>
      </c>
      <c r="AW337" s="12" t="s">
        <v>39</v>
      </c>
      <c r="AX337" s="12" t="s">
        <v>76</v>
      </c>
      <c r="AY337" s="204" t="s">
        <v>134</v>
      </c>
    </row>
    <row r="338" spans="2:51" s="12" customFormat="1" ht="13.5">
      <c r="B338" s="195"/>
      <c r="D338" s="187" t="s">
        <v>142</v>
      </c>
      <c r="E338" s="204" t="s">
        <v>5</v>
      </c>
      <c r="F338" s="209" t="s">
        <v>736</v>
      </c>
      <c r="H338" s="210">
        <v>55</v>
      </c>
      <c r="I338" s="200"/>
      <c r="L338" s="195"/>
      <c r="M338" s="201"/>
      <c r="N338" s="202"/>
      <c r="O338" s="202"/>
      <c r="P338" s="202"/>
      <c r="Q338" s="202"/>
      <c r="R338" s="202"/>
      <c r="S338" s="202"/>
      <c r="T338" s="203"/>
      <c r="AT338" s="204" t="s">
        <v>142</v>
      </c>
      <c r="AU338" s="204" t="s">
        <v>85</v>
      </c>
      <c r="AV338" s="12" t="s">
        <v>85</v>
      </c>
      <c r="AW338" s="12" t="s">
        <v>39</v>
      </c>
      <c r="AX338" s="12" t="s">
        <v>76</v>
      </c>
      <c r="AY338" s="204" t="s">
        <v>134</v>
      </c>
    </row>
    <row r="339" spans="2:51" s="12" customFormat="1" ht="13.5">
      <c r="B339" s="195"/>
      <c r="D339" s="187" t="s">
        <v>142</v>
      </c>
      <c r="E339" s="204" t="s">
        <v>5</v>
      </c>
      <c r="F339" s="209" t="s">
        <v>737</v>
      </c>
      <c r="H339" s="210">
        <v>53</v>
      </c>
      <c r="I339" s="200"/>
      <c r="L339" s="195"/>
      <c r="M339" s="201"/>
      <c r="N339" s="202"/>
      <c r="O339" s="202"/>
      <c r="P339" s="202"/>
      <c r="Q339" s="202"/>
      <c r="R339" s="202"/>
      <c r="S339" s="202"/>
      <c r="T339" s="203"/>
      <c r="AT339" s="204" t="s">
        <v>142</v>
      </c>
      <c r="AU339" s="204" t="s">
        <v>85</v>
      </c>
      <c r="AV339" s="12" t="s">
        <v>85</v>
      </c>
      <c r="AW339" s="12" t="s">
        <v>39</v>
      </c>
      <c r="AX339" s="12" t="s">
        <v>76</v>
      </c>
      <c r="AY339" s="204" t="s">
        <v>134</v>
      </c>
    </row>
    <row r="340" spans="2:51" s="13" customFormat="1" ht="13.5">
      <c r="B340" s="211"/>
      <c r="D340" s="196" t="s">
        <v>142</v>
      </c>
      <c r="E340" s="212" t="s">
        <v>5</v>
      </c>
      <c r="F340" s="213" t="s">
        <v>240</v>
      </c>
      <c r="H340" s="214">
        <v>125.5</v>
      </c>
      <c r="I340" s="215"/>
      <c r="L340" s="211"/>
      <c r="M340" s="216"/>
      <c r="N340" s="217"/>
      <c r="O340" s="217"/>
      <c r="P340" s="217"/>
      <c r="Q340" s="217"/>
      <c r="R340" s="217"/>
      <c r="S340" s="217"/>
      <c r="T340" s="218"/>
      <c r="AT340" s="219" t="s">
        <v>142</v>
      </c>
      <c r="AU340" s="219" t="s">
        <v>85</v>
      </c>
      <c r="AV340" s="13" t="s">
        <v>140</v>
      </c>
      <c r="AW340" s="13" t="s">
        <v>39</v>
      </c>
      <c r="AX340" s="13" t="s">
        <v>24</v>
      </c>
      <c r="AY340" s="219" t="s">
        <v>134</v>
      </c>
    </row>
    <row r="341" spans="2:65" s="1" customFormat="1" ht="31.5" customHeight="1">
      <c r="B341" s="173"/>
      <c r="C341" s="174" t="s">
        <v>738</v>
      </c>
      <c r="D341" s="174" t="s">
        <v>136</v>
      </c>
      <c r="E341" s="175" t="s">
        <v>430</v>
      </c>
      <c r="F341" s="176" t="s">
        <v>431</v>
      </c>
      <c r="G341" s="177" t="s">
        <v>196</v>
      </c>
      <c r="H341" s="178">
        <v>11.9</v>
      </c>
      <c r="I341" s="179"/>
      <c r="J341" s="180">
        <f>ROUND(I341*H341,2)</f>
        <v>0</v>
      </c>
      <c r="K341" s="176" t="s">
        <v>5</v>
      </c>
      <c r="L341" s="40"/>
      <c r="M341" s="181" t="s">
        <v>5</v>
      </c>
      <c r="N341" s="182" t="s">
        <v>47</v>
      </c>
      <c r="O341" s="41"/>
      <c r="P341" s="183">
        <f>O341*H341</f>
        <v>0</v>
      </c>
      <c r="Q341" s="183">
        <v>3E-05</v>
      </c>
      <c r="R341" s="183">
        <f>Q341*H341</f>
        <v>0.000357</v>
      </c>
      <c r="S341" s="183">
        <v>0</v>
      </c>
      <c r="T341" s="184">
        <f>S341*H341</f>
        <v>0</v>
      </c>
      <c r="AR341" s="23" t="s">
        <v>140</v>
      </c>
      <c r="AT341" s="23" t="s">
        <v>136</v>
      </c>
      <c r="AU341" s="23" t="s">
        <v>85</v>
      </c>
      <c r="AY341" s="23" t="s">
        <v>134</v>
      </c>
      <c r="BE341" s="185">
        <f>IF(N341="základní",J341,0)</f>
        <v>0</v>
      </c>
      <c r="BF341" s="185">
        <f>IF(N341="snížená",J341,0)</f>
        <v>0</v>
      </c>
      <c r="BG341" s="185">
        <f>IF(N341="zákl. přenesená",J341,0)</f>
        <v>0</v>
      </c>
      <c r="BH341" s="185">
        <f>IF(N341="sníž. přenesená",J341,0)</f>
        <v>0</v>
      </c>
      <c r="BI341" s="185">
        <f>IF(N341="nulová",J341,0)</f>
        <v>0</v>
      </c>
      <c r="BJ341" s="23" t="s">
        <v>24</v>
      </c>
      <c r="BK341" s="185">
        <f>ROUND(I341*H341,2)</f>
        <v>0</v>
      </c>
      <c r="BL341" s="23" t="s">
        <v>140</v>
      </c>
      <c r="BM341" s="23" t="s">
        <v>739</v>
      </c>
    </row>
    <row r="342" spans="2:47" s="1" customFormat="1" ht="13.5">
      <c r="B342" s="40"/>
      <c r="D342" s="196" t="s">
        <v>149</v>
      </c>
      <c r="F342" s="231" t="s">
        <v>431</v>
      </c>
      <c r="I342" s="206"/>
      <c r="L342" s="40"/>
      <c r="M342" s="207"/>
      <c r="N342" s="41"/>
      <c r="O342" s="41"/>
      <c r="P342" s="41"/>
      <c r="Q342" s="41"/>
      <c r="R342" s="41"/>
      <c r="S342" s="41"/>
      <c r="T342" s="69"/>
      <c r="AT342" s="23" t="s">
        <v>149</v>
      </c>
      <c r="AU342" s="23" t="s">
        <v>85</v>
      </c>
    </row>
    <row r="343" spans="2:65" s="1" customFormat="1" ht="22.5" customHeight="1">
      <c r="B343" s="173"/>
      <c r="C343" s="174" t="s">
        <v>740</v>
      </c>
      <c r="D343" s="174" t="s">
        <v>136</v>
      </c>
      <c r="E343" s="175" t="s">
        <v>434</v>
      </c>
      <c r="F343" s="176" t="s">
        <v>435</v>
      </c>
      <c r="G343" s="177" t="s">
        <v>196</v>
      </c>
      <c r="H343" s="178">
        <v>11.9</v>
      </c>
      <c r="I343" s="179"/>
      <c r="J343" s="180">
        <f>ROUND(I343*H343,2)</f>
        <v>0</v>
      </c>
      <c r="K343" s="176" t="s">
        <v>5</v>
      </c>
      <c r="L343" s="40"/>
      <c r="M343" s="181" t="s">
        <v>5</v>
      </c>
      <c r="N343" s="182" t="s">
        <v>47</v>
      </c>
      <c r="O343" s="41"/>
      <c r="P343" s="183">
        <f>O343*H343</f>
        <v>0</v>
      </c>
      <c r="Q343" s="183">
        <v>3E-05</v>
      </c>
      <c r="R343" s="183">
        <f>Q343*H343</f>
        <v>0.000357</v>
      </c>
      <c r="S343" s="183">
        <v>0</v>
      </c>
      <c r="T343" s="184">
        <f>S343*H343</f>
        <v>0</v>
      </c>
      <c r="AR343" s="23" t="s">
        <v>140</v>
      </c>
      <c r="AT343" s="23" t="s">
        <v>136</v>
      </c>
      <c r="AU343" s="23" t="s">
        <v>85</v>
      </c>
      <c r="AY343" s="23" t="s">
        <v>134</v>
      </c>
      <c r="BE343" s="185">
        <f>IF(N343="základní",J343,0)</f>
        <v>0</v>
      </c>
      <c r="BF343" s="185">
        <f>IF(N343="snížená",J343,0)</f>
        <v>0</v>
      </c>
      <c r="BG343" s="185">
        <f>IF(N343="zákl. přenesená",J343,0)</f>
        <v>0</v>
      </c>
      <c r="BH343" s="185">
        <f>IF(N343="sníž. přenesená",J343,0)</f>
        <v>0</v>
      </c>
      <c r="BI343" s="185">
        <f>IF(N343="nulová",J343,0)</f>
        <v>0</v>
      </c>
      <c r="BJ343" s="23" t="s">
        <v>24</v>
      </c>
      <c r="BK343" s="185">
        <f>ROUND(I343*H343,2)</f>
        <v>0</v>
      </c>
      <c r="BL343" s="23" t="s">
        <v>140</v>
      </c>
      <c r="BM343" s="23" t="s">
        <v>741</v>
      </c>
    </row>
    <row r="344" spans="2:47" s="1" customFormat="1" ht="27">
      <c r="B344" s="40"/>
      <c r="D344" s="196" t="s">
        <v>149</v>
      </c>
      <c r="F344" s="231" t="s">
        <v>437</v>
      </c>
      <c r="I344" s="206"/>
      <c r="L344" s="40"/>
      <c r="M344" s="207"/>
      <c r="N344" s="41"/>
      <c r="O344" s="41"/>
      <c r="P344" s="41"/>
      <c r="Q344" s="41"/>
      <c r="R344" s="41"/>
      <c r="S344" s="41"/>
      <c r="T344" s="69"/>
      <c r="AT344" s="23" t="s">
        <v>149</v>
      </c>
      <c r="AU344" s="23" t="s">
        <v>85</v>
      </c>
    </row>
    <row r="345" spans="2:65" s="1" customFormat="1" ht="22.5" customHeight="1">
      <c r="B345" s="173"/>
      <c r="C345" s="174" t="s">
        <v>742</v>
      </c>
      <c r="D345" s="174" t="s">
        <v>136</v>
      </c>
      <c r="E345" s="175" t="s">
        <v>743</v>
      </c>
      <c r="F345" s="176" t="s">
        <v>744</v>
      </c>
      <c r="G345" s="177" t="s">
        <v>196</v>
      </c>
      <c r="H345" s="178">
        <v>28.5</v>
      </c>
      <c r="I345" s="179"/>
      <c r="J345" s="180">
        <f>ROUND(I345*H345,2)</f>
        <v>0</v>
      </c>
      <c r="K345" s="176" t="s">
        <v>147</v>
      </c>
      <c r="L345" s="40"/>
      <c r="M345" s="181" t="s">
        <v>5</v>
      </c>
      <c r="N345" s="182" t="s">
        <v>47</v>
      </c>
      <c r="O345" s="41"/>
      <c r="P345" s="183">
        <f>O345*H345</f>
        <v>0</v>
      </c>
      <c r="Q345" s="183">
        <v>0.13096</v>
      </c>
      <c r="R345" s="183">
        <f>Q345*H345</f>
        <v>3.73236</v>
      </c>
      <c r="S345" s="183">
        <v>0</v>
      </c>
      <c r="T345" s="184">
        <f>S345*H345</f>
        <v>0</v>
      </c>
      <c r="AR345" s="23" t="s">
        <v>140</v>
      </c>
      <c r="AT345" s="23" t="s">
        <v>136</v>
      </c>
      <c r="AU345" s="23" t="s">
        <v>85</v>
      </c>
      <c r="AY345" s="23" t="s">
        <v>134</v>
      </c>
      <c r="BE345" s="185">
        <f>IF(N345="základní",J345,0)</f>
        <v>0</v>
      </c>
      <c r="BF345" s="185">
        <f>IF(N345="snížená",J345,0)</f>
        <v>0</v>
      </c>
      <c r="BG345" s="185">
        <f>IF(N345="zákl. přenesená",J345,0)</f>
        <v>0</v>
      </c>
      <c r="BH345" s="185">
        <f>IF(N345="sníž. přenesená",J345,0)</f>
        <v>0</v>
      </c>
      <c r="BI345" s="185">
        <f>IF(N345="nulová",J345,0)</f>
        <v>0</v>
      </c>
      <c r="BJ345" s="23" t="s">
        <v>24</v>
      </c>
      <c r="BK345" s="185">
        <f>ROUND(I345*H345,2)</f>
        <v>0</v>
      </c>
      <c r="BL345" s="23" t="s">
        <v>140</v>
      </c>
      <c r="BM345" s="23" t="s">
        <v>745</v>
      </c>
    </row>
    <row r="346" spans="2:47" s="1" customFormat="1" ht="27">
      <c r="B346" s="40"/>
      <c r="D346" s="187" t="s">
        <v>149</v>
      </c>
      <c r="F346" s="205" t="s">
        <v>746</v>
      </c>
      <c r="I346" s="206"/>
      <c r="L346" s="40"/>
      <c r="M346" s="207"/>
      <c r="N346" s="41"/>
      <c r="O346" s="41"/>
      <c r="P346" s="41"/>
      <c r="Q346" s="41"/>
      <c r="R346" s="41"/>
      <c r="S346" s="41"/>
      <c r="T346" s="69"/>
      <c r="AT346" s="23" t="s">
        <v>149</v>
      </c>
      <c r="AU346" s="23" t="s">
        <v>85</v>
      </c>
    </row>
    <row r="347" spans="2:47" s="1" customFormat="1" ht="94.5">
      <c r="B347" s="40"/>
      <c r="D347" s="196" t="s">
        <v>151</v>
      </c>
      <c r="F347" s="220" t="s">
        <v>747</v>
      </c>
      <c r="I347" s="206"/>
      <c r="L347" s="40"/>
      <c r="M347" s="207"/>
      <c r="N347" s="41"/>
      <c r="O347" s="41"/>
      <c r="P347" s="41"/>
      <c r="Q347" s="41"/>
      <c r="R347" s="41"/>
      <c r="S347" s="41"/>
      <c r="T347" s="69"/>
      <c r="AT347" s="23" t="s">
        <v>151</v>
      </c>
      <c r="AU347" s="23" t="s">
        <v>85</v>
      </c>
    </row>
    <row r="348" spans="2:65" s="1" customFormat="1" ht="22.5" customHeight="1">
      <c r="B348" s="173"/>
      <c r="C348" s="221" t="s">
        <v>748</v>
      </c>
      <c r="D348" s="221" t="s">
        <v>271</v>
      </c>
      <c r="E348" s="222" t="s">
        <v>749</v>
      </c>
      <c r="F348" s="223" t="s">
        <v>750</v>
      </c>
      <c r="G348" s="224" t="s">
        <v>156</v>
      </c>
      <c r="H348" s="225">
        <v>95</v>
      </c>
      <c r="I348" s="226"/>
      <c r="J348" s="227">
        <f>ROUND(I348*H348,2)</f>
        <v>0</v>
      </c>
      <c r="K348" s="223" t="s">
        <v>147</v>
      </c>
      <c r="L348" s="228"/>
      <c r="M348" s="229" t="s">
        <v>5</v>
      </c>
      <c r="N348" s="230" t="s">
        <v>47</v>
      </c>
      <c r="O348" s="41"/>
      <c r="P348" s="183">
        <f>O348*H348</f>
        <v>0</v>
      </c>
      <c r="Q348" s="183">
        <v>0.01</v>
      </c>
      <c r="R348" s="183">
        <f>Q348*H348</f>
        <v>0.9500000000000001</v>
      </c>
      <c r="S348" s="183">
        <v>0</v>
      </c>
      <c r="T348" s="184">
        <f>S348*H348</f>
        <v>0</v>
      </c>
      <c r="AR348" s="23" t="s">
        <v>185</v>
      </c>
      <c r="AT348" s="23" t="s">
        <v>271</v>
      </c>
      <c r="AU348" s="23" t="s">
        <v>85</v>
      </c>
      <c r="AY348" s="23" t="s">
        <v>134</v>
      </c>
      <c r="BE348" s="185">
        <f>IF(N348="základní",J348,0)</f>
        <v>0</v>
      </c>
      <c r="BF348" s="185">
        <f>IF(N348="snížená",J348,0)</f>
        <v>0</v>
      </c>
      <c r="BG348" s="185">
        <f>IF(N348="zákl. přenesená",J348,0)</f>
        <v>0</v>
      </c>
      <c r="BH348" s="185">
        <f>IF(N348="sníž. přenesená",J348,0)</f>
        <v>0</v>
      </c>
      <c r="BI348" s="185">
        <f>IF(N348="nulová",J348,0)</f>
        <v>0</v>
      </c>
      <c r="BJ348" s="23" t="s">
        <v>24</v>
      </c>
      <c r="BK348" s="185">
        <f>ROUND(I348*H348,2)</f>
        <v>0</v>
      </c>
      <c r="BL348" s="23" t="s">
        <v>140</v>
      </c>
      <c r="BM348" s="23" t="s">
        <v>751</v>
      </c>
    </row>
    <row r="349" spans="2:47" s="1" customFormat="1" ht="13.5">
      <c r="B349" s="40"/>
      <c r="D349" s="196" t="s">
        <v>149</v>
      </c>
      <c r="F349" s="231" t="s">
        <v>752</v>
      </c>
      <c r="I349" s="206"/>
      <c r="L349" s="40"/>
      <c r="M349" s="207"/>
      <c r="N349" s="41"/>
      <c r="O349" s="41"/>
      <c r="P349" s="41"/>
      <c r="Q349" s="41"/>
      <c r="R349" s="41"/>
      <c r="S349" s="41"/>
      <c r="T349" s="69"/>
      <c r="AT349" s="23" t="s">
        <v>149</v>
      </c>
      <c r="AU349" s="23" t="s">
        <v>85</v>
      </c>
    </row>
    <row r="350" spans="2:65" s="1" customFormat="1" ht="22.5" customHeight="1">
      <c r="B350" s="173"/>
      <c r="C350" s="174" t="s">
        <v>753</v>
      </c>
      <c r="D350" s="174" t="s">
        <v>136</v>
      </c>
      <c r="E350" s="175" t="s">
        <v>754</v>
      </c>
      <c r="F350" s="176" t="s">
        <v>755</v>
      </c>
      <c r="G350" s="177" t="s">
        <v>188</v>
      </c>
      <c r="H350" s="178">
        <v>1</v>
      </c>
      <c r="I350" s="179"/>
      <c r="J350" s="180">
        <f>ROUND(I350*H350,2)</f>
        <v>0</v>
      </c>
      <c r="K350" s="176" t="s">
        <v>5</v>
      </c>
      <c r="L350" s="40"/>
      <c r="M350" s="181" t="s">
        <v>5</v>
      </c>
      <c r="N350" s="182" t="s">
        <v>47</v>
      </c>
      <c r="O350" s="41"/>
      <c r="P350" s="183">
        <f>O350*H350</f>
        <v>0</v>
      </c>
      <c r="Q350" s="183">
        <v>0</v>
      </c>
      <c r="R350" s="183">
        <f>Q350*H350</f>
        <v>0</v>
      </c>
      <c r="S350" s="183">
        <v>0</v>
      </c>
      <c r="T350" s="184">
        <f>S350*H350</f>
        <v>0</v>
      </c>
      <c r="AR350" s="23" t="s">
        <v>140</v>
      </c>
      <c r="AT350" s="23" t="s">
        <v>136</v>
      </c>
      <c r="AU350" s="23" t="s">
        <v>85</v>
      </c>
      <c r="AY350" s="23" t="s">
        <v>134</v>
      </c>
      <c r="BE350" s="185">
        <f>IF(N350="základní",J350,0)</f>
        <v>0</v>
      </c>
      <c r="BF350" s="185">
        <f>IF(N350="snížená",J350,0)</f>
        <v>0</v>
      </c>
      <c r="BG350" s="185">
        <f>IF(N350="zákl. přenesená",J350,0)</f>
        <v>0</v>
      </c>
      <c r="BH350" s="185">
        <f>IF(N350="sníž. přenesená",J350,0)</f>
        <v>0</v>
      </c>
      <c r="BI350" s="185">
        <f>IF(N350="nulová",J350,0)</f>
        <v>0</v>
      </c>
      <c r="BJ350" s="23" t="s">
        <v>24</v>
      </c>
      <c r="BK350" s="185">
        <f>ROUND(I350*H350,2)</f>
        <v>0</v>
      </c>
      <c r="BL350" s="23" t="s">
        <v>140</v>
      </c>
      <c r="BM350" s="23" t="s">
        <v>756</v>
      </c>
    </row>
    <row r="351" spans="2:51" s="12" customFormat="1" ht="13.5">
      <c r="B351" s="195"/>
      <c r="D351" s="187" t="s">
        <v>142</v>
      </c>
      <c r="E351" s="204" t="s">
        <v>5</v>
      </c>
      <c r="F351" s="209" t="s">
        <v>757</v>
      </c>
      <c r="H351" s="210">
        <v>1</v>
      </c>
      <c r="I351" s="200"/>
      <c r="L351" s="195"/>
      <c r="M351" s="201"/>
      <c r="N351" s="202"/>
      <c r="O351" s="202"/>
      <c r="P351" s="202"/>
      <c r="Q351" s="202"/>
      <c r="R351" s="202"/>
      <c r="S351" s="202"/>
      <c r="T351" s="203"/>
      <c r="AT351" s="204" t="s">
        <v>142</v>
      </c>
      <c r="AU351" s="204" t="s">
        <v>85</v>
      </c>
      <c r="AV351" s="12" t="s">
        <v>85</v>
      </c>
      <c r="AW351" s="12" t="s">
        <v>39</v>
      </c>
      <c r="AX351" s="12" t="s">
        <v>24</v>
      </c>
      <c r="AY351" s="204" t="s">
        <v>134</v>
      </c>
    </row>
    <row r="352" spans="2:63" s="10" customFormat="1" ht="29.85" customHeight="1">
      <c r="B352" s="159"/>
      <c r="D352" s="170" t="s">
        <v>75</v>
      </c>
      <c r="E352" s="171" t="s">
        <v>461</v>
      </c>
      <c r="F352" s="171" t="s">
        <v>462</v>
      </c>
      <c r="I352" s="162"/>
      <c r="J352" s="172">
        <f>BK352</f>
        <v>0</v>
      </c>
      <c r="L352" s="159"/>
      <c r="M352" s="164"/>
      <c r="N352" s="165"/>
      <c r="O352" s="165"/>
      <c r="P352" s="166">
        <f>SUM(P353:P354)</f>
        <v>0</v>
      </c>
      <c r="Q352" s="165"/>
      <c r="R352" s="166">
        <f>SUM(R353:R354)</f>
        <v>0</v>
      </c>
      <c r="S352" s="165"/>
      <c r="T352" s="167">
        <f>SUM(T353:T354)</f>
        <v>0</v>
      </c>
      <c r="AR352" s="160" t="s">
        <v>24</v>
      </c>
      <c r="AT352" s="168" t="s">
        <v>75</v>
      </c>
      <c r="AU352" s="168" t="s">
        <v>24</v>
      </c>
      <c r="AY352" s="160" t="s">
        <v>134</v>
      </c>
      <c r="BK352" s="169">
        <f>SUM(BK353:BK354)</f>
        <v>0</v>
      </c>
    </row>
    <row r="353" spans="2:65" s="1" customFormat="1" ht="31.5" customHeight="1">
      <c r="B353" s="173"/>
      <c r="C353" s="174" t="s">
        <v>758</v>
      </c>
      <c r="D353" s="174" t="s">
        <v>136</v>
      </c>
      <c r="E353" s="175" t="s">
        <v>759</v>
      </c>
      <c r="F353" s="176" t="s">
        <v>760</v>
      </c>
      <c r="G353" s="177" t="s">
        <v>466</v>
      </c>
      <c r="H353" s="178">
        <v>21.3</v>
      </c>
      <c r="I353" s="179"/>
      <c r="J353" s="180">
        <f>ROUND(I353*H353,2)</f>
        <v>0</v>
      </c>
      <c r="K353" s="176" t="s">
        <v>5</v>
      </c>
      <c r="L353" s="40"/>
      <c r="M353" s="181" t="s">
        <v>5</v>
      </c>
      <c r="N353" s="182" t="s">
        <v>47</v>
      </c>
      <c r="O353" s="41"/>
      <c r="P353" s="183">
        <f>O353*H353</f>
        <v>0</v>
      </c>
      <c r="Q353" s="183">
        <v>0</v>
      </c>
      <c r="R353" s="183">
        <f>Q353*H353</f>
        <v>0</v>
      </c>
      <c r="S353" s="183">
        <v>0</v>
      </c>
      <c r="T353" s="184">
        <f>S353*H353</f>
        <v>0</v>
      </c>
      <c r="AR353" s="23" t="s">
        <v>140</v>
      </c>
      <c r="AT353" s="23" t="s">
        <v>136</v>
      </c>
      <c r="AU353" s="23" t="s">
        <v>85</v>
      </c>
      <c r="AY353" s="23" t="s">
        <v>134</v>
      </c>
      <c r="BE353" s="185">
        <f>IF(N353="základní",J353,0)</f>
        <v>0</v>
      </c>
      <c r="BF353" s="185">
        <f>IF(N353="snížená",J353,0)</f>
        <v>0</v>
      </c>
      <c r="BG353" s="185">
        <f>IF(N353="zákl. přenesená",J353,0)</f>
        <v>0</v>
      </c>
      <c r="BH353" s="185">
        <f>IF(N353="sníž. přenesená",J353,0)</f>
        <v>0</v>
      </c>
      <c r="BI353" s="185">
        <f>IF(N353="nulová",J353,0)</f>
        <v>0</v>
      </c>
      <c r="BJ353" s="23" t="s">
        <v>24</v>
      </c>
      <c r="BK353" s="185">
        <f>ROUND(I353*H353,2)</f>
        <v>0</v>
      </c>
      <c r="BL353" s="23" t="s">
        <v>140</v>
      </c>
      <c r="BM353" s="23" t="s">
        <v>761</v>
      </c>
    </row>
    <row r="354" spans="2:51" s="12" customFormat="1" ht="13.5">
      <c r="B354" s="195"/>
      <c r="D354" s="187" t="s">
        <v>142</v>
      </c>
      <c r="E354" s="204" t="s">
        <v>5</v>
      </c>
      <c r="F354" s="209" t="s">
        <v>762</v>
      </c>
      <c r="H354" s="210">
        <v>21.3</v>
      </c>
      <c r="I354" s="200"/>
      <c r="L354" s="195"/>
      <c r="M354" s="201"/>
      <c r="N354" s="202"/>
      <c r="O354" s="202"/>
      <c r="P354" s="202"/>
      <c r="Q354" s="202"/>
      <c r="R354" s="202"/>
      <c r="S354" s="202"/>
      <c r="T354" s="203"/>
      <c r="AT354" s="204" t="s">
        <v>142</v>
      </c>
      <c r="AU354" s="204" t="s">
        <v>85</v>
      </c>
      <c r="AV354" s="12" t="s">
        <v>85</v>
      </c>
      <c r="AW354" s="12" t="s">
        <v>39</v>
      </c>
      <c r="AX354" s="12" t="s">
        <v>24</v>
      </c>
      <c r="AY354" s="204" t="s">
        <v>134</v>
      </c>
    </row>
    <row r="355" spans="2:63" s="10" customFormat="1" ht="29.85" customHeight="1">
      <c r="B355" s="159"/>
      <c r="D355" s="170" t="s">
        <v>75</v>
      </c>
      <c r="E355" s="171" t="s">
        <v>471</v>
      </c>
      <c r="F355" s="171" t="s">
        <v>472</v>
      </c>
      <c r="I355" s="162"/>
      <c r="J355" s="172">
        <f>BK355</f>
        <v>0</v>
      </c>
      <c r="L355" s="159"/>
      <c r="M355" s="164"/>
      <c r="N355" s="165"/>
      <c r="O355" s="165"/>
      <c r="P355" s="166">
        <f>SUM(P356:P358)</f>
        <v>0</v>
      </c>
      <c r="Q355" s="165"/>
      <c r="R355" s="166">
        <f>SUM(R356:R358)</f>
        <v>0</v>
      </c>
      <c r="S355" s="165"/>
      <c r="T355" s="167">
        <f>SUM(T356:T358)</f>
        <v>0</v>
      </c>
      <c r="AR355" s="160" t="s">
        <v>24</v>
      </c>
      <c r="AT355" s="168" t="s">
        <v>75</v>
      </c>
      <c r="AU355" s="168" t="s">
        <v>24</v>
      </c>
      <c r="AY355" s="160" t="s">
        <v>134</v>
      </c>
      <c r="BK355" s="169">
        <f>SUM(BK356:BK358)</f>
        <v>0</v>
      </c>
    </row>
    <row r="356" spans="2:65" s="1" customFormat="1" ht="22.5" customHeight="1">
      <c r="B356" s="173"/>
      <c r="C356" s="174" t="s">
        <v>763</v>
      </c>
      <c r="D356" s="174" t="s">
        <v>136</v>
      </c>
      <c r="E356" s="175" t="s">
        <v>474</v>
      </c>
      <c r="F356" s="176" t="s">
        <v>475</v>
      </c>
      <c r="G356" s="177" t="s">
        <v>466</v>
      </c>
      <c r="H356" s="178">
        <v>390.35</v>
      </c>
      <c r="I356" s="179"/>
      <c r="J356" s="180">
        <f>ROUND(I356*H356,2)</f>
        <v>0</v>
      </c>
      <c r="K356" s="176" t="s">
        <v>147</v>
      </c>
      <c r="L356" s="40"/>
      <c r="M356" s="181" t="s">
        <v>5</v>
      </c>
      <c r="N356" s="182" t="s">
        <v>47</v>
      </c>
      <c r="O356" s="41"/>
      <c r="P356" s="183">
        <f>O356*H356</f>
        <v>0</v>
      </c>
      <c r="Q356" s="183">
        <v>0</v>
      </c>
      <c r="R356" s="183">
        <f>Q356*H356</f>
        <v>0</v>
      </c>
      <c r="S356" s="183">
        <v>0</v>
      </c>
      <c r="T356" s="184">
        <f>S356*H356</f>
        <v>0</v>
      </c>
      <c r="AR356" s="23" t="s">
        <v>140</v>
      </c>
      <c r="AT356" s="23" t="s">
        <v>136</v>
      </c>
      <c r="AU356" s="23" t="s">
        <v>85</v>
      </c>
      <c r="AY356" s="23" t="s">
        <v>134</v>
      </c>
      <c r="BE356" s="185">
        <f>IF(N356="základní",J356,0)</f>
        <v>0</v>
      </c>
      <c r="BF356" s="185">
        <f>IF(N356="snížená",J356,0)</f>
        <v>0</v>
      </c>
      <c r="BG356" s="185">
        <f>IF(N356="zákl. přenesená",J356,0)</f>
        <v>0</v>
      </c>
      <c r="BH356" s="185">
        <f>IF(N356="sníž. přenesená",J356,0)</f>
        <v>0</v>
      </c>
      <c r="BI356" s="185">
        <f>IF(N356="nulová",J356,0)</f>
        <v>0</v>
      </c>
      <c r="BJ356" s="23" t="s">
        <v>24</v>
      </c>
      <c r="BK356" s="185">
        <f>ROUND(I356*H356,2)</f>
        <v>0</v>
      </c>
      <c r="BL356" s="23" t="s">
        <v>140</v>
      </c>
      <c r="BM356" s="23" t="s">
        <v>764</v>
      </c>
    </row>
    <row r="357" spans="2:47" s="1" customFormat="1" ht="13.5">
      <c r="B357" s="40"/>
      <c r="D357" s="187" t="s">
        <v>149</v>
      </c>
      <c r="F357" s="205" t="s">
        <v>477</v>
      </c>
      <c r="I357" s="206"/>
      <c r="L357" s="40"/>
      <c r="M357" s="207"/>
      <c r="N357" s="41"/>
      <c r="O357" s="41"/>
      <c r="P357" s="41"/>
      <c r="Q357" s="41"/>
      <c r="R357" s="41"/>
      <c r="S357" s="41"/>
      <c r="T357" s="69"/>
      <c r="AT357" s="23" t="s">
        <v>149</v>
      </c>
      <c r="AU357" s="23" t="s">
        <v>85</v>
      </c>
    </row>
    <row r="358" spans="2:47" s="1" customFormat="1" ht="27">
      <c r="B358" s="40"/>
      <c r="D358" s="187" t="s">
        <v>151</v>
      </c>
      <c r="F358" s="208" t="s">
        <v>478</v>
      </c>
      <c r="I358" s="206"/>
      <c r="L358" s="40"/>
      <c r="M358" s="207"/>
      <c r="N358" s="41"/>
      <c r="O358" s="41"/>
      <c r="P358" s="41"/>
      <c r="Q358" s="41"/>
      <c r="R358" s="41"/>
      <c r="S358" s="41"/>
      <c r="T358" s="69"/>
      <c r="AT358" s="23" t="s">
        <v>151</v>
      </c>
      <c r="AU358" s="23" t="s">
        <v>85</v>
      </c>
    </row>
    <row r="359" spans="2:63" s="10" customFormat="1" ht="37.35" customHeight="1">
      <c r="B359" s="159"/>
      <c r="D359" s="160" t="s">
        <v>75</v>
      </c>
      <c r="E359" s="161" t="s">
        <v>765</v>
      </c>
      <c r="F359" s="161" t="s">
        <v>766</v>
      </c>
      <c r="I359" s="162"/>
      <c r="J359" s="163">
        <f>BK359</f>
        <v>0</v>
      </c>
      <c r="L359" s="159"/>
      <c r="M359" s="164"/>
      <c r="N359" s="165"/>
      <c r="O359" s="165"/>
      <c r="P359" s="166">
        <f>P360+P394</f>
        <v>0</v>
      </c>
      <c r="Q359" s="165"/>
      <c r="R359" s="166">
        <f>R360+R394</f>
        <v>2.3295000000000003</v>
      </c>
      <c r="S359" s="165"/>
      <c r="T359" s="167">
        <f>T360+T394</f>
        <v>0</v>
      </c>
      <c r="AR359" s="160" t="s">
        <v>85</v>
      </c>
      <c r="AT359" s="168" t="s">
        <v>75</v>
      </c>
      <c r="AU359" s="168" t="s">
        <v>76</v>
      </c>
      <c r="AY359" s="160" t="s">
        <v>134</v>
      </c>
      <c r="BK359" s="169">
        <f>BK360+BK394</f>
        <v>0</v>
      </c>
    </row>
    <row r="360" spans="2:63" s="10" customFormat="1" ht="19.9" customHeight="1">
      <c r="B360" s="159"/>
      <c r="D360" s="170" t="s">
        <v>75</v>
      </c>
      <c r="E360" s="171" t="s">
        <v>767</v>
      </c>
      <c r="F360" s="171" t="s">
        <v>768</v>
      </c>
      <c r="I360" s="162"/>
      <c r="J360" s="172">
        <f>BK360</f>
        <v>0</v>
      </c>
      <c r="L360" s="159"/>
      <c r="M360" s="164"/>
      <c r="N360" s="165"/>
      <c r="O360" s="165"/>
      <c r="P360" s="166">
        <f>SUM(P361:P393)</f>
        <v>0</v>
      </c>
      <c r="Q360" s="165"/>
      <c r="R360" s="166">
        <f>SUM(R361:R393)</f>
        <v>0.213</v>
      </c>
      <c r="S360" s="165"/>
      <c r="T360" s="167">
        <f>SUM(T361:T393)</f>
        <v>0</v>
      </c>
      <c r="AR360" s="160" t="s">
        <v>85</v>
      </c>
      <c r="AT360" s="168" t="s">
        <v>75</v>
      </c>
      <c r="AU360" s="168" t="s">
        <v>24</v>
      </c>
      <c r="AY360" s="160" t="s">
        <v>134</v>
      </c>
      <c r="BK360" s="169">
        <f>SUM(BK361:BK393)</f>
        <v>0</v>
      </c>
    </row>
    <row r="361" spans="2:65" s="1" customFormat="1" ht="22.5" customHeight="1">
      <c r="B361" s="173"/>
      <c r="C361" s="174" t="s">
        <v>769</v>
      </c>
      <c r="D361" s="174" t="s">
        <v>136</v>
      </c>
      <c r="E361" s="175" t="s">
        <v>770</v>
      </c>
      <c r="F361" s="176" t="s">
        <v>771</v>
      </c>
      <c r="G361" s="177" t="s">
        <v>139</v>
      </c>
      <c r="H361" s="178">
        <v>41</v>
      </c>
      <c r="I361" s="179"/>
      <c r="J361" s="180">
        <f>ROUND(I361*H361,2)</f>
        <v>0</v>
      </c>
      <c r="K361" s="176" t="s">
        <v>147</v>
      </c>
      <c r="L361" s="40"/>
      <c r="M361" s="181" t="s">
        <v>5</v>
      </c>
      <c r="N361" s="182" t="s">
        <v>47</v>
      </c>
      <c r="O361" s="41"/>
      <c r="P361" s="183">
        <f>O361*H361</f>
        <v>0</v>
      </c>
      <c r="Q361" s="183">
        <v>0</v>
      </c>
      <c r="R361" s="183">
        <f>Q361*H361</f>
        <v>0</v>
      </c>
      <c r="S361" s="183">
        <v>0</v>
      </c>
      <c r="T361" s="184">
        <f>S361*H361</f>
        <v>0</v>
      </c>
      <c r="AR361" s="23" t="s">
        <v>241</v>
      </c>
      <c r="AT361" s="23" t="s">
        <v>136</v>
      </c>
      <c r="AU361" s="23" t="s">
        <v>85</v>
      </c>
      <c r="AY361" s="23" t="s">
        <v>134</v>
      </c>
      <c r="BE361" s="185">
        <f>IF(N361="základní",J361,0)</f>
        <v>0</v>
      </c>
      <c r="BF361" s="185">
        <f>IF(N361="snížená",J361,0)</f>
        <v>0</v>
      </c>
      <c r="BG361" s="185">
        <f>IF(N361="zákl. přenesená",J361,0)</f>
        <v>0</v>
      </c>
      <c r="BH361" s="185">
        <f>IF(N361="sníž. přenesená",J361,0)</f>
        <v>0</v>
      </c>
      <c r="BI361" s="185">
        <f>IF(N361="nulová",J361,0)</f>
        <v>0</v>
      </c>
      <c r="BJ361" s="23" t="s">
        <v>24</v>
      </c>
      <c r="BK361" s="185">
        <f>ROUND(I361*H361,2)</f>
        <v>0</v>
      </c>
      <c r="BL361" s="23" t="s">
        <v>241</v>
      </c>
      <c r="BM361" s="23" t="s">
        <v>772</v>
      </c>
    </row>
    <row r="362" spans="2:47" s="1" customFormat="1" ht="27">
      <c r="B362" s="40"/>
      <c r="D362" s="187" t="s">
        <v>149</v>
      </c>
      <c r="F362" s="205" t="s">
        <v>773</v>
      </c>
      <c r="I362" s="206"/>
      <c r="L362" s="40"/>
      <c r="M362" s="207"/>
      <c r="N362" s="41"/>
      <c r="O362" s="41"/>
      <c r="P362" s="41"/>
      <c r="Q362" s="41"/>
      <c r="R362" s="41"/>
      <c r="S362" s="41"/>
      <c r="T362" s="69"/>
      <c r="AT362" s="23" t="s">
        <v>149</v>
      </c>
      <c r="AU362" s="23" t="s">
        <v>85</v>
      </c>
    </row>
    <row r="363" spans="2:47" s="1" customFormat="1" ht="40.5">
      <c r="B363" s="40"/>
      <c r="D363" s="187" t="s">
        <v>151</v>
      </c>
      <c r="F363" s="208" t="s">
        <v>774</v>
      </c>
      <c r="I363" s="206"/>
      <c r="L363" s="40"/>
      <c r="M363" s="207"/>
      <c r="N363" s="41"/>
      <c r="O363" s="41"/>
      <c r="P363" s="41"/>
      <c r="Q363" s="41"/>
      <c r="R363" s="41"/>
      <c r="S363" s="41"/>
      <c r="T363" s="69"/>
      <c r="AT363" s="23" t="s">
        <v>151</v>
      </c>
      <c r="AU363" s="23" t="s">
        <v>85</v>
      </c>
    </row>
    <row r="364" spans="2:51" s="12" customFormat="1" ht="13.5">
      <c r="B364" s="195"/>
      <c r="D364" s="196" t="s">
        <v>142</v>
      </c>
      <c r="E364" s="197" t="s">
        <v>5</v>
      </c>
      <c r="F364" s="198" t="s">
        <v>775</v>
      </c>
      <c r="H364" s="199">
        <v>41</v>
      </c>
      <c r="I364" s="200"/>
      <c r="L364" s="195"/>
      <c r="M364" s="201"/>
      <c r="N364" s="202"/>
      <c r="O364" s="202"/>
      <c r="P364" s="202"/>
      <c r="Q364" s="202"/>
      <c r="R364" s="202"/>
      <c r="S364" s="202"/>
      <c r="T364" s="203"/>
      <c r="AT364" s="204" t="s">
        <v>142</v>
      </c>
      <c r="AU364" s="204" t="s">
        <v>85</v>
      </c>
      <c r="AV364" s="12" t="s">
        <v>85</v>
      </c>
      <c r="AW364" s="12" t="s">
        <v>39</v>
      </c>
      <c r="AX364" s="12" t="s">
        <v>24</v>
      </c>
      <c r="AY364" s="204" t="s">
        <v>134</v>
      </c>
    </row>
    <row r="365" spans="2:65" s="1" customFormat="1" ht="22.5" customHeight="1">
      <c r="B365" s="173"/>
      <c r="C365" s="221" t="s">
        <v>776</v>
      </c>
      <c r="D365" s="221" t="s">
        <v>271</v>
      </c>
      <c r="E365" s="222" t="s">
        <v>777</v>
      </c>
      <c r="F365" s="223" t="s">
        <v>778</v>
      </c>
      <c r="G365" s="224" t="s">
        <v>466</v>
      </c>
      <c r="H365" s="225">
        <v>0.012</v>
      </c>
      <c r="I365" s="226"/>
      <c r="J365" s="227">
        <f>ROUND(I365*H365,2)</f>
        <v>0</v>
      </c>
      <c r="K365" s="223" t="s">
        <v>5</v>
      </c>
      <c r="L365" s="228"/>
      <c r="M365" s="229" t="s">
        <v>5</v>
      </c>
      <c r="N365" s="230" t="s">
        <v>47</v>
      </c>
      <c r="O365" s="41"/>
      <c r="P365" s="183">
        <f>O365*H365</f>
        <v>0</v>
      </c>
      <c r="Q365" s="183">
        <v>1</v>
      </c>
      <c r="R365" s="183">
        <f>Q365*H365</f>
        <v>0.012</v>
      </c>
      <c r="S365" s="183">
        <v>0</v>
      </c>
      <c r="T365" s="184">
        <f>S365*H365</f>
        <v>0</v>
      </c>
      <c r="AR365" s="23" t="s">
        <v>350</v>
      </c>
      <c r="AT365" s="23" t="s">
        <v>271</v>
      </c>
      <c r="AU365" s="23" t="s">
        <v>85</v>
      </c>
      <c r="AY365" s="23" t="s">
        <v>134</v>
      </c>
      <c r="BE365" s="185">
        <f>IF(N365="základní",J365,0)</f>
        <v>0</v>
      </c>
      <c r="BF365" s="185">
        <f>IF(N365="snížená",J365,0)</f>
        <v>0</v>
      </c>
      <c r="BG365" s="185">
        <f>IF(N365="zákl. přenesená",J365,0)</f>
        <v>0</v>
      </c>
      <c r="BH365" s="185">
        <f>IF(N365="sníž. přenesená",J365,0)</f>
        <v>0</v>
      </c>
      <c r="BI365" s="185">
        <f>IF(N365="nulová",J365,0)</f>
        <v>0</v>
      </c>
      <c r="BJ365" s="23" t="s">
        <v>24</v>
      </c>
      <c r="BK365" s="185">
        <f>ROUND(I365*H365,2)</f>
        <v>0</v>
      </c>
      <c r="BL365" s="23" t="s">
        <v>241</v>
      </c>
      <c r="BM365" s="23" t="s">
        <v>779</v>
      </c>
    </row>
    <row r="366" spans="2:47" s="1" customFormat="1" ht="27">
      <c r="B366" s="40"/>
      <c r="D366" s="187" t="s">
        <v>190</v>
      </c>
      <c r="F366" s="208" t="s">
        <v>780</v>
      </c>
      <c r="I366" s="206"/>
      <c r="L366" s="40"/>
      <c r="M366" s="207"/>
      <c r="N366" s="41"/>
      <c r="O366" s="41"/>
      <c r="P366" s="41"/>
      <c r="Q366" s="41"/>
      <c r="R366" s="41"/>
      <c r="S366" s="41"/>
      <c r="T366" s="69"/>
      <c r="AT366" s="23" t="s">
        <v>190</v>
      </c>
      <c r="AU366" s="23" t="s">
        <v>85</v>
      </c>
    </row>
    <row r="367" spans="2:51" s="12" customFormat="1" ht="13.5">
      <c r="B367" s="195"/>
      <c r="D367" s="196" t="s">
        <v>142</v>
      </c>
      <c r="F367" s="198" t="s">
        <v>781</v>
      </c>
      <c r="H367" s="199">
        <v>0.012</v>
      </c>
      <c r="I367" s="200"/>
      <c r="L367" s="195"/>
      <c r="M367" s="201"/>
      <c r="N367" s="202"/>
      <c r="O367" s="202"/>
      <c r="P367" s="202"/>
      <c r="Q367" s="202"/>
      <c r="R367" s="202"/>
      <c r="S367" s="202"/>
      <c r="T367" s="203"/>
      <c r="AT367" s="204" t="s">
        <v>142</v>
      </c>
      <c r="AU367" s="204" t="s">
        <v>85</v>
      </c>
      <c r="AV367" s="12" t="s">
        <v>85</v>
      </c>
      <c r="AW367" s="12" t="s">
        <v>6</v>
      </c>
      <c r="AX367" s="12" t="s">
        <v>24</v>
      </c>
      <c r="AY367" s="204" t="s">
        <v>134</v>
      </c>
    </row>
    <row r="368" spans="2:65" s="1" customFormat="1" ht="22.5" customHeight="1">
      <c r="B368" s="173"/>
      <c r="C368" s="174" t="s">
        <v>782</v>
      </c>
      <c r="D368" s="174" t="s">
        <v>136</v>
      </c>
      <c r="E368" s="175" t="s">
        <v>783</v>
      </c>
      <c r="F368" s="176" t="s">
        <v>784</v>
      </c>
      <c r="G368" s="177" t="s">
        <v>139</v>
      </c>
      <c r="H368" s="178">
        <v>82</v>
      </c>
      <c r="I368" s="179"/>
      <c r="J368" s="180">
        <f>ROUND(I368*H368,2)</f>
        <v>0</v>
      </c>
      <c r="K368" s="176" t="s">
        <v>147</v>
      </c>
      <c r="L368" s="40"/>
      <c r="M368" s="181" t="s">
        <v>5</v>
      </c>
      <c r="N368" s="182" t="s">
        <v>47</v>
      </c>
      <c r="O368" s="41"/>
      <c r="P368" s="183">
        <f>O368*H368</f>
        <v>0</v>
      </c>
      <c r="Q368" s="183">
        <v>0</v>
      </c>
      <c r="R368" s="183">
        <f>Q368*H368</f>
        <v>0</v>
      </c>
      <c r="S368" s="183">
        <v>0</v>
      </c>
      <c r="T368" s="184">
        <f>S368*H368</f>
        <v>0</v>
      </c>
      <c r="AR368" s="23" t="s">
        <v>241</v>
      </c>
      <c r="AT368" s="23" t="s">
        <v>136</v>
      </c>
      <c r="AU368" s="23" t="s">
        <v>85</v>
      </c>
      <c r="AY368" s="23" t="s">
        <v>134</v>
      </c>
      <c r="BE368" s="185">
        <f>IF(N368="základní",J368,0)</f>
        <v>0</v>
      </c>
      <c r="BF368" s="185">
        <f>IF(N368="snížená",J368,0)</f>
        <v>0</v>
      </c>
      <c r="BG368" s="185">
        <f>IF(N368="zákl. přenesená",J368,0)</f>
        <v>0</v>
      </c>
      <c r="BH368" s="185">
        <f>IF(N368="sníž. přenesená",J368,0)</f>
        <v>0</v>
      </c>
      <c r="BI368" s="185">
        <f>IF(N368="nulová",J368,0)</f>
        <v>0</v>
      </c>
      <c r="BJ368" s="23" t="s">
        <v>24</v>
      </c>
      <c r="BK368" s="185">
        <f>ROUND(I368*H368,2)</f>
        <v>0</v>
      </c>
      <c r="BL368" s="23" t="s">
        <v>241</v>
      </c>
      <c r="BM368" s="23" t="s">
        <v>785</v>
      </c>
    </row>
    <row r="369" spans="2:47" s="1" customFormat="1" ht="27">
      <c r="B369" s="40"/>
      <c r="D369" s="187" t="s">
        <v>149</v>
      </c>
      <c r="F369" s="205" t="s">
        <v>786</v>
      </c>
      <c r="I369" s="206"/>
      <c r="L369" s="40"/>
      <c r="M369" s="207"/>
      <c r="N369" s="41"/>
      <c r="O369" s="41"/>
      <c r="P369" s="41"/>
      <c r="Q369" s="41"/>
      <c r="R369" s="41"/>
      <c r="S369" s="41"/>
      <c r="T369" s="69"/>
      <c r="AT369" s="23" t="s">
        <v>149</v>
      </c>
      <c r="AU369" s="23" t="s">
        <v>85</v>
      </c>
    </row>
    <row r="370" spans="2:47" s="1" customFormat="1" ht="40.5">
      <c r="B370" s="40"/>
      <c r="D370" s="187" t="s">
        <v>151</v>
      </c>
      <c r="F370" s="208" t="s">
        <v>774</v>
      </c>
      <c r="I370" s="206"/>
      <c r="L370" s="40"/>
      <c r="M370" s="207"/>
      <c r="N370" s="41"/>
      <c r="O370" s="41"/>
      <c r="P370" s="41"/>
      <c r="Q370" s="41"/>
      <c r="R370" s="41"/>
      <c r="S370" s="41"/>
      <c r="T370" s="69"/>
      <c r="AT370" s="23" t="s">
        <v>151</v>
      </c>
      <c r="AU370" s="23" t="s">
        <v>85</v>
      </c>
    </row>
    <row r="371" spans="2:51" s="12" customFormat="1" ht="13.5">
      <c r="B371" s="195"/>
      <c r="D371" s="196" t="s">
        <v>142</v>
      </c>
      <c r="E371" s="197" t="s">
        <v>5</v>
      </c>
      <c r="F371" s="198" t="s">
        <v>787</v>
      </c>
      <c r="H371" s="199">
        <v>82</v>
      </c>
      <c r="I371" s="200"/>
      <c r="L371" s="195"/>
      <c r="M371" s="201"/>
      <c r="N371" s="202"/>
      <c r="O371" s="202"/>
      <c r="P371" s="202"/>
      <c r="Q371" s="202"/>
      <c r="R371" s="202"/>
      <c r="S371" s="202"/>
      <c r="T371" s="203"/>
      <c r="AT371" s="204" t="s">
        <v>142</v>
      </c>
      <c r="AU371" s="204" t="s">
        <v>85</v>
      </c>
      <c r="AV371" s="12" t="s">
        <v>85</v>
      </c>
      <c r="AW371" s="12" t="s">
        <v>39</v>
      </c>
      <c r="AX371" s="12" t="s">
        <v>24</v>
      </c>
      <c r="AY371" s="204" t="s">
        <v>134</v>
      </c>
    </row>
    <row r="372" spans="2:65" s="1" customFormat="1" ht="22.5" customHeight="1">
      <c r="B372" s="173"/>
      <c r="C372" s="221" t="s">
        <v>788</v>
      </c>
      <c r="D372" s="221" t="s">
        <v>271</v>
      </c>
      <c r="E372" s="222" t="s">
        <v>789</v>
      </c>
      <c r="F372" s="223" t="s">
        <v>790</v>
      </c>
      <c r="G372" s="224" t="s">
        <v>466</v>
      </c>
      <c r="H372" s="225">
        <v>0.029</v>
      </c>
      <c r="I372" s="226"/>
      <c r="J372" s="227">
        <f>ROUND(I372*H372,2)</f>
        <v>0</v>
      </c>
      <c r="K372" s="223" t="s">
        <v>5</v>
      </c>
      <c r="L372" s="228"/>
      <c r="M372" s="229" t="s">
        <v>5</v>
      </c>
      <c r="N372" s="230" t="s">
        <v>47</v>
      </c>
      <c r="O372" s="41"/>
      <c r="P372" s="183">
        <f>O372*H372</f>
        <v>0</v>
      </c>
      <c r="Q372" s="183">
        <v>1</v>
      </c>
      <c r="R372" s="183">
        <f>Q372*H372</f>
        <v>0.029</v>
      </c>
      <c r="S372" s="183">
        <v>0</v>
      </c>
      <c r="T372" s="184">
        <f>S372*H372</f>
        <v>0</v>
      </c>
      <c r="AR372" s="23" t="s">
        <v>350</v>
      </c>
      <c r="AT372" s="23" t="s">
        <v>271</v>
      </c>
      <c r="AU372" s="23" t="s">
        <v>85</v>
      </c>
      <c r="AY372" s="23" t="s">
        <v>134</v>
      </c>
      <c r="BE372" s="185">
        <f>IF(N372="základní",J372,0)</f>
        <v>0</v>
      </c>
      <c r="BF372" s="185">
        <f>IF(N372="snížená",J372,0)</f>
        <v>0</v>
      </c>
      <c r="BG372" s="185">
        <f>IF(N372="zákl. přenesená",J372,0)</f>
        <v>0</v>
      </c>
      <c r="BH372" s="185">
        <f>IF(N372="sníž. přenesená",J372,0)</f>
        <v>0</v>
      </c>
      <c r="BI372" s="185">
        <f>IF(N372="nulová",J372,0)</f>
        <v>0</v>
      </c>
      <c r="BJ372" s="23" t="s">
        <v>24</v>
      </c>
      <c r="BK372" s="185">
        <f>ROUND(I372*H372,2)</f>
        <v>0</v>
      </c>
      <c r="BL372" s="23" t="s">
        <v>241</v>
      </c>
      <c r="BM372" s="23" t="s">
        <v>791</v>
      </c>
    </row>
    <row r="373" spans="2:47" s="1" customFormat="1" ht="27">
      <c r="B373" s="40"/>
      <c r="D373" s="187" t="s">
        <v>190</v>
      </c>
      <c r="F373" s="208" t="s">
        <v>792</v>
      </c>
      <c r="I373" s="206"/>
      <c r="L373" s="40"/>
      <c r="M373" s="207"/>
      <c r="N373" s="41"/>
      <c r="O373" s="41"/>
      <c r="P373" s="41"/>
      <c r="Q373" s="41"/>
      <c r="R373" s="41"/>
      <c r="S373" s="41"/>
      <c r="T373" s="69"/>
      <c r="AT373" s="23" t="s">
        <v>190</v>
      </c>
      <c r="AU373" s="23" t="s">
        <v>85</v>
      </c>
    </row>
    <row r="374" spans="2:51" s="12" customFormat="1" ht="13.5">
      <c r="B374" s="195"/>
      <c r="D374" s="196" t="s">
        <v>142</v>
      </c>
      <c r="F374" s="198" t="s">
        <v>793</v>
      </c>
      <c r="H374" s="199">
        <v>0.029</v>
      </c>
      <c r="I374" s="200"/>
      <c r="L374" s="195"/>
      <c r="M374" s="201"/>
      <c r="N374" s="202"/>
      <c r="O374" s="202"/>
      <c r="P374" s="202"/>
      <c r="Q374" s="202"/>
      <c r="R374" s="202"/>
      <c r="S374" s="202"/>
      <c r="T374" s="203"/>
      <c r="AT374" s="204" t="s">
        <v>142</v>
      </c>
      <c r="AU374" s="204" t="s">
        <v>85</v>
      </c>
      <c r="AV374" s="12" t="s">
        <v>85</v>
      </c>
      <c r="AW374" s="12" t="s">
        <v>6</v>
      </c>
      <c r="AX374" s="12" t="s">
        <v>24</v>
      </c>
      <c r="AY374" s="204" t="s">
        <v>134</v>
      </c>
    </row>
    <row r="375" spans="2:65" s="1" customFormat="1" ht="22.5" customHeight="1">
      <c r="B375" s="173"/>
      <c r="C375" s="174" t="s">
        <v>794</v>
      </c>
      <c r="D375" s="174" t="s">
        <v>136</v>
      </c>
      <c r="E375" s="175" t="s">
        <v>795</v>
      </c>
      <c r="F375" s="176" t="s">
        <v>796</v>
      </c>
      <c r="G375" s="177" t="s">
        <v>139</v>
      </c>
      <c r="H375" s="178">
        <v>146.9</v>
      </c>
      <c r="I375" s="179"/>
      <c r="J375" s="180">
        <f>ROUND(I375*H375,2)</f>
        <v>0</v>
      </c>
      <c r="K375" s="176" t="s">
        <v>147</v>
      </c>
      <c r="L375" s="40"/>
      <c r="M375" s="181" t="s">
        <v>5</v>
      </c>
      <c r="N375" s="182" t="s">
        <v>47</v>
      </c>
      <c r="O375" s="41"/>
      <c r="P375" s="183">
        <f>O375*H375</f>
        <v>0</v>
      </c>
      <c r="Q375" s="183">
        <v>0</v>
      </c>
      <c r="R375" s="183">
        <f>Q375*H375</f>
        <v>0</v>
      </c>
      <c r="S375" s="183">
        <v>0</v>
      </c>
      <c r="T375" s="184">
        <f>S375*H375</f>
        <v>0</v>
      </c>
      <c r="AR375" s="23" t="s">
        <v>241</v>
      </c>
      <c r="AT375" s="23" t="s">
        <v>136</v>
      </c>
      <c r="AU375" s="23" t="s">
        <v>85</v>
      </c>
      <c r="AY375" s="23" t="s">
        <v>134</v>
      </c>
      <c r="BE375" s="185">
        <f>IF(N375="základní",J375,0)</f>
        <v>0</v>
      </c>
      <c r="BF375" s="185">
        <f>IF(N375="snížená",J375,0)</f>
        <v>0</v>
      </c>
      <c r="BG375" s="185">
        <f>IF(N375="zákl. přenesená",J375,0)</f>
        <v>0</v>
      </c>
      <c r="BH375" s="185">
        <f>IF(N375="sníž. přenesená",J375,0)</f>
        <v>0</v>
      </c>
      <c r="BI375" s="185">
        <f>IF(N375="nulová",J375,0)</f>
        <v>0</v>
      </c>
      <c r="BJ375" s="23" t="s">
        <v>24</v>
      </c>
      <c r="BK375" s="185">
        <f>ROUND(I375*H375,2)</f>
        <v>0</v>
      </c>
      <c r="BL375" s="23" t="s">
        <v>241</v>
      </c>
      <c r="BM375" s="23" t="s">
        <v>797</v>
      </c>
    </row>
    <row r="376" spans="2:47" s="1" customFormat="1" ht="27">
      <c r="B376" s="40"/>
      <c r="D376" s="187" t="s">
        <v>149</v>
      </c>
      <c r="F376" s="205" t="s">
        <v>798</v>
      </c>
      <c r="I376" s="206"/>
      <c r="L376" s="40"/>
      <c r="M376" s="207"/>
      <c r="N376" s="41"/>
      <c r="O376" s="41"/>
      <c r="P376" s="41"/>
      <c r="Q376" s="41"/>
      <c r="R376" s="41"/>
      <c r="S376" s="41"/>
      <c r="T376" s="69"/>
      <c r="AT376" s="23" t="s">
        <v>149</v>
      </c>
      <c r="AU376" s="23" t="s">
        <v>85</v>
      </c>
    </row>
    <row r="377" spans="2:47" s="1" customFormat="1" ht="40.5">
      <c r="B377" s="40"/>
      <c r="D377" s="187" t="s">
        <v>151</v>
      </c>
      <c r="F377" s="208" t="s">
        <v>774</v>
      </c>
      <c r="I377" s="206"/>
      <c r="L377" s="40"/>
      <c r="M377" s="207"/>
      <c r="N377" s="41"/>
      <c r="O377" s="41"/>
      <c r="P377" s="41"/>
      <c r="Q377" s="41"/>
      <c r="R377" s="41"/>
      <c r="S377" s="41"/>
      <c r="T377" s="69"/>
      <c r="AT377" s="23" t="s">
        <v>151</v>
      </c>
      <c r="AU377" s="23" t="s">
        <v>85</v>
      </c>
    </row>
    <row r="378" spans="2:51" s="12" customFormat="1" ht="13.5">
      <c r="B378" s="195"/>
      <c r="D378" s="187" t="s">
        <v>142</v>
      </c>
      <c r="E378" s="204" t="s">
        <v>5</v>
      </c>
      <c r="F378" s="209" t="s">
        <v>799</v>
      </c>
      <c r="H378" s="210">
        <v>12.9</v>
      </c>
      <c r="I378" s="200"/>
      <c r="L378" s="195"/>
      <c r="M378" s="201"/>
      <c r="N378" s="202"/>
      <c r="O378" s="202"/>
      <c r="P378" s="202"/>
      <c r="Q378" s="202"/>
      <c r="R378" s="202"/>
      <c r="S378" s="202"/>
      <c r="T378" s="203"/>
      <c r="AT378" s="204" t="s">
        <v>142</v>
      </c>
      <c r="AU378" s="204" t="s">
        <v>85</v>
      </c>
      <c r="AV378" s="12" t="s">
        <v>85</v>
      </c>
      <c r="AW378" s="12" t="s">
        <v>39</v>
      </c>
      <c r="AX378" s="12" t="s">
        <v>76</v>
      </c>
      <c r="AY378" s="204" t="s">
        <v>134</v>
      </c>
    </row>
    <row r="379" spans="2:51" s="12" customFormat="1" ht="13.5">
      <c r="B379" s="195"/>
      <c r="D379" s="187" t="s">
        <v>142</v>
      </c>
      <c r="E379" s="204" t="s">
        <v>5</v>
      </c>
      <c r="F379" s="209" t="s">
        <v>800</v>
      </c>
      <c r="H379" s="210">
        <v>134</v>
      </c>
      <c r="I379" s="200"/>
      <c r="L379" s="195"/>
      <c r="M379" s="201"/>
      <c r="N379" s="202"/>
      <c r="O379" s="202"/>
      <c r="P379" s="202"/>
      <c r="Q379" s="202"/>
      <c r="R379" s="202"/>
      <c r="S379" s="202"/>
      <c r="T379" s="203"/>
      <c r="AT379" s="204" t="s">
        <v>142</v>
      </c>
      <c r="AU379" s="204" t="s">
        <v>85</v>
      </c>
      <c r="AV379" s="12" t="s">
        <v>85</v>
      </c>
      <c r="AW379" s="12" t="s">
        <v>39</v>
      </c>
      <c r="AX379" s="12" t="s">
        <v>76</v>
      </c>
      <c r="AY379" s="204" t="s">
        <v>134</v>
      </c>
    </row>
    <row r="380" spans="2:51" s="13" customFormat="1" ht="13.5">
      <c r="B380" s="211"/>
      <c r="D380" s="196" t="s">
        <v>142</v>
      </c>
      <c r="E380" s="212" t="s">
        <v>5</v>
      </c>
      <c r="F380" s="213" t="s">
        <v>240</v>
      </c>
      <c r="H380" s="214">
        <v>146.9</v>
      </c>
      <c r="I380" s="215"/>
      <c r="L380" s="211"/>
      <c r="M380" s="216"/>
      <c r="N380" s="217"/>
      <c r="O380" s="217"/>
      <c r="P380" s="217"/>
      <c r="Q380" s="217"/>
      <c r="R380" s="217"/>
      <c r="S380" s="217"/>
      <c r="T380" s="218"/>
      <c r="AT380" s="219" t="s">
        <v>142</v>
      </c>
      <c r="AU380" s="219" t="s">
        <v>85</v>
      </c>
      <c r="AV380" s="13" t="s">
        <v>140</v>
      </c>
      <c r="AW380" s="13" t="s">
        <v>39</v>
      </c>
      <c r="AX380" s="13" t="s">
        <v>24</v>
      </c>
      <c r="AY380" s="219" t="s">
        <v>134</v>
      </c>
    </row>
    <row r="381" spans="2:65" s="1" customFormat="1" ht="22.5" customHeight="1">
      <c r="B381" s="173"/>
      <c r="C381" s="221" t="s">
        <v>801</v>
      </c>
      <c r="D381" s="221" t="s">
        <v>271</v>
      </c>
      <c r="E381" s="222" t="s">
        <v>777</v>
      </c>
      <c r="F381" s="223" t="s">
        <v>778</v>
      </c>
      <c r="G381" s="224" t="s">
        <v>466</v>
      </c>
      <c r="H381" s="225">
        <v>0.051</v>
      </c>
      <c r="I381" s="226"/>
      <c r="J381" s="227">
        <f>ROUND(I381*H381,2)</f>
        <v>0</v>
      </c>
      <c r="K381" s="223" t="s">
        <v>5</v>
      </c>
      <c r="L381" s="228"/>
      <c r="M381" s="229" t="s">
        <v>5</v>
      </c>
      <c r="N381" s="230" t="s">
        <v>47</v>
      </c>
      <c r="O381" s="41"/>
      <c r="P381" s="183">
        <f>O381*H381</f>
        <v>0</v>
      </c>
      <c r="Q381" s="183">
        <v>1</v>
      </c>
      <c r="R381" s="183">
        <f>Q381*H381</f>
        <v>0.051</v>
      </c>
      <c r="S381" s="183">
        <v>0</v>
      </c>
      <c r="T381" s="184">
        <f>S381*H381</f>
        <v>0</v>
      </c>
      <c r="AR381" s="23" t="s">
        <v>350</v>
      </c>
      <c r="AT381" s="23" t="s">
        <v>271</v>
      </c>
      <c r="AU381" s="23" t="s">
        <v>85</v>
      </c>
      <c r="AY381" s="23" t="s">
        <v>134</v>
      </c>
      <c r="BE381" s="185">
        <f>IF(N381="základní",J381,0)</f>
        <v>0</v>
      </c>
      <c r="BF381" s="185">
        <f>IF(N381="snížená",J381,0)</f>
        <v>0</v>
      </c>
      <c r="BG381" s="185">
        <f>IF(N381="zákl. přenesená",J381,0)</f>
        <v>0</v>
      </c>
      <c r="BH381" s="185">
        <f>IF(N381="sníž. přenesená",J381,0)</f>
        <v>0</v>
      </c>
      <c r="BI381" s="185">
        <f>IF(N381="nulová",J381,0)</f>
        <v>0</v>
      </c>
      <c r="BJ381" s="23" t="s">
        <v>24</v>
      </c>
      <c r="BK381" s="185">
        <f>ROUND(I381*H381,2)</f>
        <v>0</v>
      </c>
      <c r="BL381" s="23" t="s">
        <v>241</v>
      </c>
      <c r="BM381" s="23" t="s">
        <v>802</v>
      </c>
    </row>
    <row r="382" spans="2:47" s="1" customFormat="1" ht="27">
      <c r="B382" s="40"/>
      <c r="D382" s="187" t="s">
        <v>190</v>
      </c>
      <c r="F382" s="208" t="s">
        <v>780</v>
      </c>
      <c r="I382" s="206"/>
      <c r="L382" s="40"/>
      <c r="M382" s="207"/>
      <c r="N382" s="41"/>
      <c r="O382" s="41"/>
      <c r="P382" s="41"/>
      <c r="Q382" s="41"/>
      <c r="R382" s="41"/>
      <c r="S382" s="41"/>
      <c r="T382" s="69"/>
      <c r="AT382" s="23" t="s">
        <v>190</v>
      </c>
      <c r="AU382" s="23" t="s">
        <v>85</v>
      </c>
    </row>
    <row r="383" spans="2:51" s="12" customFormat="1" ht="13.5">
      <c r="B383" s="195"/>
      <c r="D383" s="196" t="s">
        <v>142</v>
      </c>
      <c r="F383" s="198" t="s">
        <v>803</v>
      </c>
      <c r="H383" s="199">
        <v>0.051</v>
      </c>
      <c r="I383" s="200"/>
      <c r="L383" s="195"/>
      <c r="M383" s="201"/>
      <c r="N383" s="202"/>
      <c r="O383" s="202"/>
      <c r="P383" s="202"/>
      <c r="Q383" s="202"/>
      <c r="R383" s="202"/>
      <c r="S383" s="202"/>
      <c r="T383" s="203"/>
      <c r="AT383" s="204" t="s">
        <v>142</v>
      </c>
      <c r="AU383" s="204" t="s">
        <v>85</v>
      </c>
      <c r="AV383" s="12" t="s">
        <v>85</v>
      </c>
      <c r="AW383" s="12" t="s">
        <v>6</v>
      </c>
      <c r="AX383" s="12" t="s">
        <v>24</v>
      </c>
      <c r="AY383" s="204" t="s">
        <v>134</v>
      </c>
    </row>
    <row r="384" spans="2:65" s="1" customFormat="1" ht="22.5" customHeight="1">
      <c r="B384" s="173"/>
      <c r="C384" s="174" t="s">
        <v>804</v>
      </c>
      <c r="D384" s="174" t="s">
        <v>136</v>
      </c>
      <c r="E384" s="175" t="s">
        <v>805</v>
      </c>
      <c r="F384" s="176" t="s">
        <v>806</v>
      </c>
      <c r="G384" s="177" t="s">
        <v>139</v>
      </c>
      <c r="H384" s="178">
        <v>268</v>
      </c>
      <c r="I384" s="179"/>
      <c r="J384" s="180">
        <f>ROUND(I384*H384,2)</f>
        <v>0</v>
      </c>
      <c r="K384" s="176" t="s">
        <v>147</v>
      </c>
      <c r="L384" s="40"/>
      <c r="M384" s="181" t="s">
        <v>5</v>
      </c>
      <c r="N384" s="182" t="s">
        <v>47</v>
      </c>
      <c r="O384" s="41"/>
      <c r="P384" s="183">
        <f>O384*H384</f>
        <v>0</v>
      </c>
      <c r="Q384" s="183">
        <v>0</v>
      </c>
      <c r="R384" s="183">
        <f>Q384*H384</f>
        <v>0</v>
      </c>
      <c r="S384" s="183">
        <v>0</v>
      </c>
      <c r="T384" s="184">
        <f>S384*H384</f>
        <v>0</v>
      </c>
      <c r="AR384" s="23" t="s">
        <v>241</v>
      </c>
      <c r="AT384" s="23" t="s">
        <v>136</v>
      </c>
      <c r="AU384" s="23" t="s">
        <v>85</v>
      </c>
      <c r="AY384" s="23" t="s">
        <v>134</v>
      </c>
      <c r="BE384" s="185">
        <f>IF(N384="základní",J384,0)</f>
        <v>0</v>
      </c>
      <c r="BF384" s="185">
        <f>IF(N384="snížená",J384,0)</f>
        <v>0</v>
      </c>
      <c r="BG384" s="185">
        <f>IF(N384="zákl. přenesená",J384,0)</f>
        <v>0</v>
      </c>
      <c r="BH384" s="185">
        <f>IF(N384="sníž. přenesená",J384,0)</f>
        <v>0</v>
      </c>
      <c r="BI384" s="185">
        <f>IF(N384="nulová",J384,0)</f>
        <v>0</v>
      </c>
      <c r="BJ384" s="23" t="s">
        <v>24</v>
      </c>
      <c r="BK384" s="185">
        <f>ROUND(I384*H384,2)</f>
        <v>0</v>
      </c>
      <c r="BL384" s="23" t="s">
        <v>241</v>
      </c>
      <c r="BM384" s="23" t="s">
        <v>807</v>
      </c>
    </row>
    <row r="385" spans="2:47" s="1" customFormat="1" ht="27">
      <c r="B385" s="40"/>
      <c r="D385" s="187" t="s">
        <v>149</v>
      </c>
      <c r="F385" s="205" t="s">
        <v>808</v>
      </c>
      <c r="I385" s="206"/>
      <c r="L385" s="40"/>
      <c r="M385" s="207"/>
      <c r="N385" s="41"/>
      <c r="O385" s="41"/>
      <c r="P385" s="41"/>
      <c r="Q385" s="41"/>
      <c r="R385" s="41"/>
      <c r="S385" s="41"/>
      <c r="T385" s="69"/>
      <c r="AT385" s="23" t="s">
        <v>149</v>
      </c>
      <c r="AU385" s="23" t="s">
        <v>85</v>
      </c>
    </row>
    <row r="386" spans="2:47" s="1" customFormat="1" ht="40.5">
      <c r="B386" s="40"/>
      <c r="D386" s="187" t="s">
        <v>151</v>
      </c>
      <c r="F386" s="208" t="s">
        <v>774</v>
      </c>
      <c r="I386" s="206"/>
      <c r="L386" s="40"/>
      <c r="M386" s="207"/>
      <c r="N386" s="41"/>
      <c r="O386" s="41"/>
      <c r="P386" s="41"/>
      <c r="Q386" s="41"/>
      <c r="R386" s="41"/>
      <c r="S386" s="41"/>
      <c r="T386" s="69"/>
      <c r="AT386" s="23" t="s">
        <v>151</v>
      </c>
      <c r="AU386" s="23" t="s">
        <v>85</v>
      </c>
    </row>
    <row r="387" spans="2:51" s="12" customFormat="1" ht="13.5">
      <c r="B387" s="195"/>
      <c r="D387" s="196" t="s">
        <v>142</v>
      </c>
      <c r="E387" s="197" t="s">
        <v>5</v>
      </c>
      <c r="F387" s="198" t="s">
        <v>809</v>
      </c>
      <c r="H387" s="199">
        <v>268</v>
      </c>
      <c r="I387" s="200"/>
      <c r="L387" s="195"/>
      <c r="M387" s="201"/>
      <c r="N387" s="202"/>
      <c r="O387" s="202"/>
      <c r="P387" s="202"/>
      <c r="Q387" s="202"/>
      <c r="R387" s="202"/>
      <c r="S387" s="202"/>
      <c r="T387" s="203"/>
      <c r="AT387" s="204" t="s">
        <v>142</v>
      </c>
      <c r="AU387" s="204" t="s">
        <v>85</v>
      </c>
      <c r="AV387" s="12" t="s">
        <v>85</v>
      </c>
      <c r="AW387" s="12" t="s">
        <v>39</v>
      </c>
      <c r="AX387" s="12" t="s">
        <v>24</v>
      </c>
      <c r="AY387" s="204" t="s">
        <v>134</v>
      </c>
    </row>
    <row r="388" spans="2:65" s="1" customFormat="1" ht="22.5" customHeight="1">
      <c r="B388" s="173"/>
      <c r="C388" s="221" t="s">
        <v>810</v>
      </c>
      <c r="D388" s="221" t="s">
        <v>271</v>
      </c>
      <c r="E388" s="222" t="s">
        <v>789</v>
      </c>
      <c r="F388" s="223" t="s">
        <v>790</v>
      </c>
      <c r="G388" s="224" t="s">
        <v>466</v>
      </c>
      <c r="H388" s="225">
        <v>0.121</v>
      </c>
      <c r="I388" s="226"/>
      <c r="J388" s="227">
        <f>ROUND(I388*H388,2)</f>
        <v>0</v>
      </c>
      <c r="K388" s="223" t="s">
        <v>5</v>
      </c>
      <c r="L388" s="228"/>
      <c r="M388" s="229" t="s">
        <v>5</v>
      </c>
      <c r="N388" s="230" t="s">
        <v>47</v>
      </c>
      <c r="O388" s="41"/>
      <c r="P388" s="183">
        <f>O388*H388</f>
        <v>0</v>
      </c>
      <c r="Q388" s="183">
        <v>1</v>
      </c>
      <c r="R388" s="183">
        <f>Q388*H388</f>
        <v>0.121</v>
      </c>
      <c r="S388" s="183">
        <v>0</v>
      </c>
      <c r="T388" s="184">
        <f>S388*H388</f>
        <v>0</v>
      </c>
      <c r="AR388" s="23" t="s">
        <v>350</v>
      </c>
      <c r="AT388" s="23" t="s">
        <v>271</v>
      </c>
      <c r="AU388" s="23" t="s">
        <v>85</v>
      </c>
      <c r="AY388" s="23" t="s">
        <v>134</v>
      </c>
      <c r="BE388" s="185">
        <f>IF(N388="základní",J388,0)</f>
        <v>0</v>
      </c>
      <c r="BF388" s="185">
        <f>IF(N388="snížená",J388,0)</f>
        <v>0</v>
      </c>
      <c r="BG388" s="185">
        <f>IF(N388="zákl. přenesená",J388,0)</f>
        <v>0</v>
      </c>
      <c r="BH388" s="185">
        <f>IF(N388="sníž. přenesená",J388,0)</f>
        <v>0</v>
      </c>
      <c r="BI388" s="185">
        <f>IF(N388="nulová",J388,0)</f>
        <v>0</v>
      </c>
      <c r="BJ388" s="23" t="s">
        <v>24</v>
      </c>
      <c r="BK388" s="185">
        <f>ROUND(I388*H388,2)</f>
        <v>0</v>
      </c>
      <c r="BL388" s="23" t="s">
        <v>241</v>
      </c>
      <c r="BM388" s="23" t="s">
        <v>811</v>
      </c>
    </row>
    <row r="389" spans="2:47" s="1" customFormat="1" ht="40.5">
      <c r="B389" s="40"/>
      <c r="D389" s="187" t="s">
        <v>190</v>
      </c>
      <c r="F389" s="208" t="s">
        <v>812</v>
      </c>
      <c r="I389" s="206"/>
      <c r="L389" s="40"/>
      <c r="M389" s="207"/>
      <c r="N389" s="41"/>
      <c r="O389" s="41"/>
      <c r="P389" s="41"/>
      <c r="Q389" s="41"/>
      <c r="R389" s="41"/>
      <c r="S389" s="41"/>
      <c r="T389" s="69"/>
      <c r="AT389" s="23" t="s">
        <v>190</v>
      </c>
      <c r="AU389" s="23" t="s">
        <v>85</v>
      </c>
    </row>
    <row r="390" spans="2:51" s="12" customFormat="1" ht="13.5">
      <c r="B390" s="195"/>
      <c r="D390" s="196" t="s">
        <v>142</v>
      </c>
      <c r="F390" s="198" t="s">
        <v>813</v>
      </c>
      <c r="H390" s="199">
        <v>0.121</v>
      </c>
      <c r="I390" s="200"/>
      <c r="L390" s="195"/>
      <c r="M390" s="201"/>
      <c r="N390" s="202"/>
      <c r="O390" s="202"/>
      <c r="P390" s="202"/>
      <c r="Q390" s="202"/>
      <c r="R390" s="202"/>
      <c r="S390" s="202"/>
      <c r="T390" s="203"/>
      <c r="AT390" s="204" t="s">
        <v>142</v>
      </c>
      <c r="AU390" s="204" t="s">
        <v>85</v>
      </c>
      <c r="AV390" s="12" t="s">
        <v>85</v>
      </c>
      <c r="AW390" s="12" t="s">
        <v>6</v>
      </c>
      <c r="AX390" s="12" t="s">
        <v>24</v>
      </c>
      <c r="AY390" s="204" t="s">
        <v>134</v>
      </c>
    </row>
    <row r="391" spans="2:65" s="1" customFormat="1" ht="22.5" customHeight="1">
      <c r="B391" s="173"/>
      <c r="C391" s="174" t="s">
        <v>814</v>
      </c>
      <c r="D391" s="174" t="s">
        <v>136</v>
      </c>
      <c r="E391" s="175" t="s">
        <v>815</v>
      </c>
      <c r="F391" s="176" t="s">
        <v>816</v>
      </c>
      <c r="G391" s="177" t="s">
        <v>466</v>
      </c>
      <c r="H391" s="178">
        <v>0.213</v>
      </c>
      <c r="I391" s="179"/>
      <c r="J391" s="180">
        <f>ROUND(I391*H391,2)</f>
        <v>0</v>
      </c>
      <c r="K391" s="176" t="s">
        <v>147</v>
      </c>
      <c r="L391" s="40"/>
      <c r="M391" s="181" t="s">
        <v>5</v>
      </c>
      <c r="N391" s="182" t="s">
        <v>47</v>
      </c>
      <c r="O391" s="41"/>
      <c r="P391" s="183">
        <f>O391*H391</f>
        <v>0</v>
      </c>
      <c r="Q391" s="183">
        <v>0</v>
      </c>
      <c r="R391" s="183">
        <f>Q391*H391</f>
        <v>0</v>
      </c>
      <c r="S391" s="183">
        <v>0</v>
      </c>
      <c r="T391" s="184">
        <f>S391*H391</f>
        <v>0</v>
      </c>
      <c r="AR391" s="23" t="s">
        <v>241</v>
      </c>
      <c r="AT391" s="23" t="s">
        <v>136</v>
      </c>
      <c r="AU391" s="23" t="s">
        <v>85</v>
      </c>
      <c r="AY391" s="23" t="s">
        <v>134</v>
      </c>
      <c r="BE391" s="185">
        <f>IF(N391="základní",J391,0)</f>
        <v>0</v>
      </c>
      <c r="BF391" s="185">
        <f>IF(N391="snížená",J391,0)</f>
        <v>0</v>
      </c>
      <c r="BG391" s="185">
        <f>IF(N391="zákl. přenesená",J391,0)</f>
        <v>0</v>
      </c>
      <c r="BH391" s="185">
        <f>IF(N391="sníž. přenesená",J391,0)</f>
        <v>0</v>
      </c>
      <c r="BI391" s="185">
        <f>IF(N391="nulová",J391,0)</f>
        <v>0</v>
      </c>
      <c r="BJ391" s="23" t="s">
        <v>24</v>
      </c>
      <c r="BK391" s="185">
        <f>ROUND(I391*H391,2)</f>
        <v>0</v>
      </c>
      <c r="BL391" s="23" t="s">
        <v>241</v>
      </c>
      <c r="BM391" s="23" t="s">
        <v>817</v>
      </c>
    </row>
    <row r="392" spans="2:47" s="1" customFormat="1" ht="27">
      <c r="B392" s="40"/>
      <c r="D392" s="187" t="s">
        <v>149</v>
      </c>
      <c r="F392" s="205" t="s">
        <v>818</v>
      </c>
      <c r="I392" s="206"/>
      <c r="L392" s="40"/>
      <c r="M392" s="207"/>
      <c r="N392" s="41"/>
      <c r="O392" s="41"/>
      <c r="P392" s="41"/>
      <c r="Q392" s="41"/>
      <c r="R392" s="41"/>
      <c r="S392" s="41"/>
      <c r="T392" s="69"/>
      <c r="AT392" s="23" t="s">
        <v>149</v>
      </c>
      <c r="AU392" s="23" t="s">
        <v>85</v>
      </c>
    </row>
    <row r="393" spans="2:47" s="1" customFormat="1" ht="121.5">
      <c r="B393" s="40"/>
      <c r="D393" s="187" t="s">
        <v>151</v>
      </c>
      <c r="F393" s="208" t="s">
        <v>819</v>
      </c>
      <c r="I393" s="206"/>
      <c r="L393" s="40"/>
      <c r="M393" s="207"/>
      <c r="N393" s="41"/>
      <c r="O393" s="41"/>
      <c r="P393" s="41"/>
      <c r="Q393" s="41"/>
      <c r="R393" s="41"/>
      <c r="S393" s="41"/>
      <c r="T393" s="69"/>
      <c r="AT393" s="23" t="s">
        <v>151</v>
      </c>
      <c r="AU393" s="23" t="s">
        <v>85</v>
      </c>
    </row>
    <row r="394" spans="2:63" s="10" customFormat="1" ht="29.85" customHeight="1">
      <c r="B394" s="159"/>
      <c r="D394" s="170" t="s">
        <v>75</v>
      </c>
      <c r="E394" s="171" t="s">
        <v>820</v>
      </c>
      <c r="F394" s="171" t="s">
        <v>821</v>
      </c>
      <c r="I394" s="162"/>
      <c r="J394" s="172">
        <f>BK394</f>
        <v>0</v>
      </c>
      <c r="L394" s="159"/>
      <c r="M394" s="164"/>
      <c r="N394" s="165"/>
      <c r="O394" s="165"/>
      <c r="P394" s="166">
        <f>SUM(P395:P400)</f>
        <v>0</v>
      </c>
      <c r="Q394" s="165"/>
      <c r="R394" s="166">
        <f>SUM(R395:R400)</f>
        <v>2.1165000000000003</v>
      </c>
      <c r="S394" s="165"/>
      <c r="T394" s="167">
        <f>SUM(T395:T400)</f>
        <v>0</v>
      </c>
      <c r="AR394" s="160" t="s">
        <v>85</v>
      </c>
      <c r="AT394" s="168" t="s">
        <v>75</v>
      </c>
      <c r="AU394" s="168" t="s">
        <v>24</v>
      </c>
      <c r="AY394" s="160" t="s">
        <v>134</v>
      </c>
      <c r="BK394" s="169">
        <f>SUM(BK395:BK400)</f>
        <v>0</v>
      </c>
    </row>
    <row r="395" spans="2:65" s="1" customFormat="1" ht="31.5" customHeight="1">
      <c r="B395" s="173"/>
      <c r="C395" s="174" t="s">
        <v>822</v>
      </c>
      <c r="D395" s="174" t="s">
        <v>136</v>
      </c>
      <c r="E395" s="175" t="s">
        <v>823</v>
      </c>
      <c r="F395" s="176" t="s">
        <v>824</v>
      </c>
      <c r="G395" s="177" t="s">
        <v>196</v>
      </c>
      <c r="H395" s="178">
        <v>51</v>
      </c>
      <c r="I395" s="179"/>
      <c r="J395" s="180">
        <f>ROUND(I395*H395,2)</f>
        <v>0</v>
      </c>
      <c r="K395" s="176" t="s">
        <v>5</v>
      </c>
      <c r="L395" s="40"/>
      <c r="M395" s="181" t="s">
        <v>5</v>
      </c>
      <c r="N395" s="182" t="s">
        <v>47</v>
      </c>
      <c r="O395" s="41"/>
      <c r="P395" s="183">
        <f>O395*H395</f>
        <v>0</v>
      </c>
      <c r="Q395" s="183">
        <v>0.0415</v>
      </c>
      <c r="R395" s="183">
        <f>Q395*H395</f>
        <v>2.1165000000000003</v>
      </c>
      <c r="S395" s="183">
        <v>0</v>
      </c>
      <c r="T395" s="184">
        <f>S395*H395</f>
        <v>0</v>
      </c>
      <c r="AR395" s="23" t="s">
        <v>241</v>
      </c>
      <c r="AT395" s="23" t="s">
        <v>136</v>
      </c>
      <c r="AU395" s="23" t="s">
        <v>85</v>
      </c>
      <c r="AY395" s="23" t="s">
        <v>134</v>
      </c>
      <c r="BE395" s="185">
        <f>IF(N395="základní",J395,0)</f>
        <v>0</v>
      </c>
      <c r="BF395" s="185">
        <f>IF(N395="snížená",J395,0)</f>
        <v>0</v>
      </c>
      <c r="BG395" s="185">
        <f>IF(N395="zákl. přenesená",J395,0)</f>
        <v>0</v>
      </c>
      <c r="BH395" s="185">
        <f>IF(N395="sníž. přenesená",J395,0)</f>
        <v>0</v>
      </c>
      <c r="BI395" s="185">
        <f>IF(N395="nulová",J395,0)</f>
        <v>0</v>
      </c>
      <c r="BJ395" s="23" t="s">
        <v>24</v>
      </c>
      <c r="BK395" s="185">
        <f>ROUND(I395*H395,2)</f>
        <v>0</v>
      </c>
      <c r="BL395" s="23" t="s">
        <v>241</v>
      </c>
      <c r="BM395" s="23" t="s">
        <v>825</v>
      </c>
    </row>
    <row r="396" spans="2:47" s="1" customFormat="1" ht="13.5">
      <c r="B396" s="40"/>
      <c r="D396" s="187" t="s">
        <v>149</v>
      </c>
      <c r="F396" s="205" t="s">
        <v>826</v>
      </c>
      <c r="I396" s="206"/>
      <c r="L396" s="40"/>
      <c r="M396" s="207"/>
      <c r="N396" s="41"/>
      <c r="O396" s="41"/>
      <c r="P396" s="41"/>
      <c r="Q396" s="41"/>
      <c r="R396" s="41"/>
      <c r="S396" s="41"/>
      <c r="T396" s="69"/>
      <c r="AT396" s="23" t="s">
        <v>149</v>
      </c>
      <c r="AU396" s="23" t="s">
        <v>85</v>
      </c>
    </row>
    <row r="397" spans="2:47" s="1" customFormat="1" ht="81">
      <c r="B397" s="40"/>
      <c r="D397" s="196" t="s">
        <v>190</v>
      </c>
      <c r="F397" s="220" t="s">
        <v>827</v>
      </c>
      <c r="I397" s="206"/>
      <c r="L397" s="40"/>
      <c r="M397" s="207"/>
      <c r="N397" s="41"/>
      <c r="O397" s="41"/>
      <c r="P397" s="41"/>
      <c r="Q397" s="41"/>
      <c r="R397" s="41"/>
      <c r="S397" s="41"/>
      <c r="T397" s="69"/>
      <c r="AT397" s="23" t="s">
        <v>190</v>
      </c>
      <c r="AU397" s="23" t="s">
        <v>85</v>
      </c>
    </row>
    <row r="398" spans="2:65" s="1" customFormat="1" ht="22.5" customHeight="1">
      <c r="B398" s="173"/>
      <c r="C398" s="174" t="s">
        <v>828</v>
      </c>
      <c r="D398" s="174" t="s">
        <v>136</v>
      </c>
      <c r="E398" s="175" t="s">
        <v>829</v>
      </c>
      <c r="F398" s="176" t="s">
        <v>830</v>
      </c>
      <c r="G398" s="177" t="s">
        <v>466</v>
      </c>
      <c r="H398" s="178">
        <v>2.117</v>
      </c>
      <c r="I398" s="179"/>
      <c r="J398" s="180">
        <f>ROUND(I398*H398,2)</f>
        <v>0</v>
      </c>
      <c r="K398" s="176" t="s">
        <v>147</v>
      </c>
      <c r="L398" s="40"/>
      <c r="M398" s="181" t="s">
        <v>5</v>
      </c>
      <c r="N398" s="182" t="s">
        <v>47</v>
      </c>
      <c r="O398" s="41"/>
      <c r="P398" s="183">
        <f>O398*H398</f>
        <v>0</v>
      </c>
      <c r="Q398" s="183">
        <v>0</v>
      </c>
      <c r="R398" s="183">
        <f>Q398*H398</f>
        <v>0</v>
      </c>
      <c r="S398" s="183">
        <v>0</v>
      </c>
      <c r="T398" s="184">
        <f>S398*H398</f>
        <v>0</v>
      </c>
      <c r="AR398" s="23" t="s">
        <v>241</v>
      </c>
      <c r="AT398" s="23" t="s">
        <v>136</v>
      </c>
      <c r="AU398" s="23" t="s">
        <v>85</v>
      </c>
      <c r="AY398" s="23" t="s">
        <v>134</v>
      </c>
      <c r="BE398" s="185">
        <f>IF(N398="základní",J398,0)</f>
        <v>0</v>
      </c>
      <c r="BF398" s="185">
        <f>IF(N398="snížená",J398,0)</f>
        <v>0</v>
      </c>
      <c r="BG398" s="185">
        <f>IF(N398="zákl. přenesená",J398,0)</f>
        <v>0</v>
      </c>
      <c r="BH398" s="185">
        <f>IF(N398="sníž. přenesená",J398,0)</f>
        <v>0</v>
      </c>
      <c r="BI398" s="185">
        <f>IF(N398="nulová",J398,0)</f>
        <v>0</v>
      </c>
      <c r="BJ398" s="23" t="s">
        <v>24</v>
      </c>
      <c r="BK398" s="185">
        <f>ROUND(I398*H398,2)</f>
        <v>0</v>
      </c>
      <c r="BL398" s="23" t="s">
        <v>241</v>
      </c>
      <c r="BM398" s="23" t="s">
        <v>831</v>
      </c>
    </row>
    <row r="399" spans="2:47" s="1" customFormat="1" ht="27">
      <c r="B399" s="40"/>
      <c r="D399" s="187" t="s">
        <v>149</v>
      </c>
      <c r="F399" s="205" t="s">
        <v>832</v>
      </c>
      <c r="I399" s="206"/>
      <c r="L399" s="40"/>
      <c r="M399" s="207"/>
      <c r="N399" s="41"/>
      <c r="O399" s="41"/>
      <c r="P399" s="41"/>
      <c r="Q399" s="41"/>
      <c r="R399" s="41"/>
      <c r="S399" s="41"/>
      <c r="T399" s="69"/>
      <c r="AT399" s="23" t="s">
        <v>149</v>
      </c>
      <c r="AU399" s="23" t="s">
        <v>85</v>
      </c>
    </row>
    <row r="400" spans="2:47" s="1" customFormat="1" ht="121.5">
      <c r="B400" s="40"/>
      <c r="D400" s="187" t="s">
        <v>151</v>
      </c>
      <c r="F400" s="208" t="s">
        <v>833</v>
      </c>
      <c r="I400" s="206"/>
      <c r="L400" s="40"/>
      <c r="M400" s="207"/>
      <c r="N400" s="41"/>
      <c r="O400" s="41"/>
      <c r="P400" s="41"/>
      <c r="Q400" s="41"/>
      <c r="R400" s="41"/>
      <c r="S400" s="41"/>
      <c r="T400" s="69"/>
      <c r="AT400" s="23" t="s">
        <v>151</v>
      </c>
      <c r="AU400" s="23" t="s">
        <v>85</v>
      </c>
    </row>
    <row r="401" spans="2:63" s="10" customFormat="1" ht="37.35" customHeight="1">
      <c r="B401" s="159"/>
      <c r="D401" s="160" t="s">
        <v>75</v>
      </c>
      <c r="E401" s="161" t="s">
        <v>271</v>
      </c>
      <c r="F401" s="161" t="s">
        <v>834</v>
      </c>
      <c r="I401" s="162"/>
      <c r="J401" s="163">
        <f>BK401</f>
        <v>0</v>
      </c>
      <c r="L401" s="159"/>
      <c r="M401" s="164"/>
      <c r="N401" s="165"/>
      <c r="O401" s="165"/>
      <c r="P401" s="166">
        <f>P402</f>
        <v>0</v>
      </c>
      <c r="Q401" s="165"/>
      <c r="R401" s="166">
        <f>R402</f>
        <v>0.017367</v>
      </c>
      <c r="S401" s="165"/>
      <c r="T401" s="167">
        <f>T402</f>
        <v>0</v>
      </c>
      <c r="AR401" s="160" t="s">
        <v>153</v>
      </c>
      <c r="AT401" s="168" t="s">
        <v>75</v>
      </c>
      <c r="AU401" s="168" t="s">
        <v>76</v>
      </c>
      <c r="AY401" s="160" t="s">
        <v>134</v>
      </c>
      <c r="BK401" s="169">
        <f>BK402</f>
        <v>0</v>
      </c>
    </row>
    <row r="402" spans="2:63" s="10" customFormat="1" ht="19.9" customHeight="1">
      <c r="B402" s="159"/>
      <c r="D402" s="170" t="s">
        <v>75</v>
      </c>
      <c r="E402" s="171" t="s">
        <v>835</v>
      </c>
      <c r="F402" s="171" t="s">
        <v>836</v>
      </c>
      <c r="I402" s="162"/>
      <c r="J402" s="172">
        <f>BK402</f>
        <v>0</v>
      </c>
      <c r="L402" s="159"/>
      <c r="M402" s="164"/>
      <c r="N402" s="165"/>
      <c r="O402" s="165"/>
      <c r="P402" s="166">
        <f>SUM(P403:P407)</f>
        <v>0</v>
      </c>
      <c r="Q402" s="165"/>
      <c r="R402" s="166">
        <f>SUM(R403:R407)</f>
        <v>0.017367</v>
      </c>
      <c r="S402" s="165"/>
      <c r="T402" s="167">
        <f>SUM(T403:T407)</f>
        <v>0</v>
      </c>
      <c r="AR402" s="160" t="s">
        <v>153</v>
      </c>
      <c r="AT402" s="168" t="s">
        <v>75</v>
      </c>
      <c r="AU402" s="168" t="s">
        <v>24</v>
      </c>
      <c r="AY402" s="160" t="s">
        <v>134</v>
      </c>
      <c r="BK402" s="169">
        <f>SUM(BK403:BK407)</f>
        <v>0</v>
      </c>
    </row>
    <row r="403" spans="2:65" s="1" customFormat="1" ht="22.5" customHeight="1">
      <c r="B403" s="173"/>
      <c r="C403" s="174" t="s">
        <v>837</v>
      </c>
      <c r="D403" s="174" t="s">
        <v>136</v>
      </c>
      <c r="E403" s="175" t="s">
        <v>838</v>
      </c>
      <c r="F403" s="176" t="s">
        <v>839</v>
      </c>
      <c r="G403" s="177" t="s">
        <v>196</v>
      </c>
      <c r="H403" s="178">
        <v>2.1</v>
      </c>
      <c r="I403" s="179"/>
      <c r="J403" s="180">
        <f>ROUND(I403*H403,2)</f>
        <v>0</v>
      </c>
      <c r="K403" s="176" t="s">
        <v>5</v>
      </c>
      <c r="L403" s="40"/>
      <c r="M403" s="181" t="s">
        <v>5</v>
      </c>
      <c r="N403" s="182" t="s">
        <v>47</v>
      </c>
      <c r="O403" s="41"/>
      <c r="P403" s="183">
        <f>O403*H403</f>
        <v>0</v>
      </c>
      <c r="Q403" s="183">
        <v>0.00827</v>
      </c>
      <c r="R403" s="183">
        <f>Q403*H403</f>
        <v>0.017367</v>
      </c>
      <c r="S403" s="183">
        <v>0</v>
      </c>
      <c r="T403" s="184">
        <f>S403*H403</f>
        <v>0</v>
      </c>
      <c r="AR403" s="23" t="s">
        <v>738</v>
      </c>
      <c r="AT403" s="23" t="s">
        <v>136</v>
      </c>
      <c r="AU403" s="23" t="s">
        <v>85</v>
      </c>
      <c r="AY403" s="23" t="s">
        <v>134</v>
      </c>
      <c r="BE403" s="185">
        <f>IF(N403="základní",J403,0)</f>
        <v>0</v>
      </c>
      <c r="BF403" s="185">
        <f>IF(N403="snížená",J403,0)</f>
        <v>0</v>
      </c>
      <c r="BG403" s="185">
        <f>IF(N403="zákl. přenesená",J403,0)</f>
        <v>0</v>
      </c>
      <c r="BH403" s="185">
        <f>IF(N403="sníž. přenesená",J403,0)</f>
        <v>0</v>
      </c>
      <c r="BI403" s="185">
        <f>IF(N403="nulová",J403,0)</f>
        <v>0</v>
      </c>
      <c r="BJ403" s="23" t="s">
        <v>24</v>
      </c>
      <c r="BK403" s="185">
        <f>ROUND(I403*H403,2)</f>
        <v>0</v>
      </c>
      <c r="BL403" s="23" t="s">
        <v>738</v>
      </c>
      <c r="BM403" s="23" t="s">
        <v>840</v>
      </c>
    </row>
    <row r="404" spans="2:51" s="11" customFormat="1" ht="27">
      <c r="B404" s="186"/>
      <c r="D404" s="187" t="s">
        <v>142</v>
      </c>
      <c r="E404" s="188" t="s">
        <v>5</v>
      </c>
      <c r="F404" s="189" t="s">
        <v>841</v>
      </c>
      <c r="H404" s="190" t="s">
        <v>5</v>
      </c>
      <c r="I404" s="191"/>
      <c r="L404" s="186"/>
      <c r="M404" s="192"/>
      <c r="N404" s="193"/>
      <c r="O404" s="193"/>
      <c r="P404" s="193"/>
      <c r="Q404" s="193"/>
      <c r="R404" s="193"/>
      <c r="S404" s="193"/>
      <c r="T404" s="194"/>
      <c r="AT404" s="190" t="s">
        <v>142</v>
      </c>
      <c r="AU404" s="190" t="s">
        <v>85</v>
      </c>
      <c r="AV404" s="11" t="s">
        <v>24</v>
      </c>
      <c r="AW404" s="11" t="s">
        <v>39</v>
      </c>
      <c r="AX404" s="11" t="s">
        <v>76</v>
      </c>
      <c r="AY404" s="190" t="s">
        <v>134</v>
      </c>
    </row>
    <row r="405" spans="2:51" s="11" customFormat="1" ht="13.5">
      <c r="B405" s="186"/>
      <c r="D405" s="187" t="s">
        <v>142</v>
      </c>
      <c r="E405" s="188" t="s">
        <v>5</v>
      </c>
      <c r="F405" s="189" t="s">
        <v>842</v>
      </c>
      <c r="H405" s="190" t="s">
        <v>5</v>
      </c>
      <c r="I405" s="191"/>
      <c r="L405" s="186"/>
      <c r="M405" s="192"/>
      <c r="N405" s="193"/>
      <c r="O405" s="193"/>
      <c r="P405" s="193"/>
      <c r="Q405" s="193"/>
      <c r="R405" s="193"/>
      <c r="S405" s="193"/>
      <c r="T405" s="194"/>
      <c r="AT405" s="190" t="s">
        <v>142</v>
      </c>
      <c r="AU405" s="190" t="s">
        <v>85</v>
      </c>
      <c r="AV405" s="11" t="s">
        <v>24</v>
      </c>
      <c r="AW405" s="11" t="s">
        <v>39</v>
      </c>
      <c r="AX405" s="11" t="s">
        <v>76</v>
      </c>
      <c r="AY405" s="190" t="s">
        <v>134</v>
      </c>
    </row>
    <row r="406" spans="2:51" s="12" customFormat="1" ht="13.5">
      <c r="B406" s="195"/>
      <c r="D406" s="187" t="s">
        <v>142</v>
      </c>
      <c r="E406" s="204" t="s">
        <v>5</v>
      </c>
      <c r="F406" s="209" t="s">
        <v>843</v>
      </c>
      <c r="H406" s="210">
        <v>2.1</v>
      </c>
      <c r="I406" s="200"/>
      <c r="L406" s="195"/>
      <c r="M406" s="201"/>
      <c r="N406" s="202"/>
      <c r="O406" s="202"/>
      <c r="P406" s="202"/>
      <c r="Q406" s="202"/>
      <c r="R406" s="202"/>
      <c r="S406" s="202"/>
      <c r="T406" s="203"/>
      <c r="AT406" s="204" t="s">
        <v>142</v>
      </c>
      <c r="AU406" s="204" t="s">
        <v>85</v>
      </c>
      <c r="AV406" s="12" t="s">
        <v>85</v>
      </c>
      <c r="AW406" s="12" t="s">
        <v>39</v>
      </c>
      <c r="AX406" s="12" t="s">
        <v>76</v>
      </c>
      <c r="AY406" s="204" t="s">
        <v>134</v>
      </c>
    </row>
    <row r="407" spans="2:51" s="13" customFormat="1" ht="13.5">
      <c r="B407" s="211"/>
      <c r="D407" s="187" t="s">
        <v>142</v>
      </c>
      <c r="E407" s="232" t="s">
        <v>5</v>
      </c>
      <c r="F407" s="233" t="s">
        <v>240</v>
      </c>
      <c r="H407" s="234">
        <v>2.1</v>
      </c>
      <c r="I407" s="215"/>
      <c r="L407" s="211"/>
      <c r="M407" s="235"/>
      <c r="N407" s="236"/>
      <c r="O407" s="236"/>
      <c r="P407" s="236"/>
      <c r="Q407" s="236"/>
      <c r="R407" s="236"/>
      <c r="S407" s="236"/>
      <c r="T407" s="237"/>
      <c r="AT407" s="219" t="s">
        <v>142</v>
      </c>
      <c r="AU407" s="219" t="s">
        <v>85</v>
      </c>
      <c r="AV407" s="13" t="s">
        <v>140</v>
      </c>
      <c r="AW407" s="13" t="s">
        <v>39</v>
      </c>
      <c r="AX407" s="13" t="s">
        <v>24</v>
      </c>
      <c r="AY407" s="219" t="s">
        <v>134</v>
      </c>
    </row>
    <row r="408" spans="2:12" s="1" customFormat="1" ht="6.95" customHeight="1">
      <c r="B408" s="55"/>
      <c r="C408" s="56"/>
      <c r="D408" s="56"/>
      <c r="E408" s="56"/>
      <c r="F408" s="56"/>
      <c r="G408" s="56"/>
      <c r="H408" s="56"/>
      <c r="I408" s="126"/>
      <c r="J408" s="56"/>
      <c r="K408" s="56"/>
      <c r="L408" s="40"/>
    </row>
  </sheetData>
  <autoFilter ref="C90:K407"/>
  <mergeCells count="9">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905511811023623" right="0.5905511811023623" top="0.5905511811023623" bottom="0.5905511811023623" header="0" footer="0.2755905511811024"/>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9"/>
  <sheetViews>
    <sheetView showGridLines="0" workbookViewId="0" topLeftCell="A1">
      <pane ySplit="1" topLeftCell="A197" activePane="bottomLeft" state="frozen"/>
      <selection pane="bottomLeft" activeCell="F201" sqref="F20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95</v>
      </c>
      <c r="G1" s="374" t="s">
        <v>96</v>
      </c>
      <c r="H1" s="374"/>
      <c r="I1" s="102"/>
      <c r="J1" s="101" t="s">
        <v>97</v>
      </c>
      <c r="K1" s="100" t="s">
        <v>98</v>
      </c>
      <c r="L1" s="101" t="s">
        <v>99</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6" t="s">
        <v>8</v>
      </c>
      <c r="M2" s="337"/>
      <c r="N2" s="337"/>
      <c r="O2" s="337"/>
      <c r="P2" s="337"/>
      <c r="Q2" s="337"/>
      <c r="R2" s="337"/>
      <c r="S2" s="337"/>
      <c r="T2" s="337"/>
      <c r="U2" s="337"/>
      <c r="V2" s="337"/>
      <c r="AT2" s="23" t="s">
        <v>91</v>
      </c>
    </row>
    <row r="3" spans="2:46" ht="6.95" customHeight="1">
      <c r="B3" s="24"/>
      <c r="C3" s="25"/>
      <c r="D3" s="25"/>
      <c r="E3" s="25"/>
      <c r="F3" s="25"/>
      <c r="G3" s="25"/>
      <c r="H3" s="25"/>
      <c r="I3" s="103"/>
      <c r="J3" s="25"/>
      <c r="K3" s="26"/>
      <c r="AT3" s="23" t="s">
        <v>85</v>
      </c>
    </row>
    <row r="4" spans="2:46" ht="36.95" customHeight="1">
      <c r="B4" s="27"/>
      <c r="C4" s="28"/>
      <c r="D4" s="29" t="s">
        <v>100</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22.5" customHeight="1">
      <c r="B7" s="27"/>
      <c r="C7" s="28"/>
      <c r="D7" s="28"/>
      <c r="E7" s="375" t="str">
        <f>'Rekapitulace stavby'!K6</f>
        <v>Libchavský potok, Libchavy, ř.km 1,070 - 1,543, rekonstrukce úpravy</v>
      </c>
      <c r="F7" s="376"/>
      <c r="G7" s="376"/>
      <c r="H7" s="376"/>
      <c r="I7" s="104"/>
      <c r="J7" s="28"/>
      <c r="K7" s="30"/>
    </row>
    <row r="8" spans="2:11" s="1" customFormat="1" ht="15">
      <c r="B8" s="40"/>
      <c r="C8" s="41"/>
      <c r="D8" s="36" t="s">
        <v>101</v>
      </c>
      <c r="E8" s="41"/>
      <c r="F8" s="41"/>
      <c r="G8" s="41"/>
      <c r="H8" s="41"/>
      <c r="I8" s="105"/>
      <c r="J8" s="41"/>
      <c r="K8" s="44"/>
    </row>
    <row r="9" spans="2:11" s="1" customFormat="1" ht="36.95" customHeight="1">
      <c r="B9" s="40"/>
      <c r="C9" s="41"/>
      <c r="D9" s="41"/>
      <c r="E9" s="377" t="s">
        <v>844</v>
      </c>
      <c r="F9" s="378"/>
      <c r="G9" s="378"/>
      <c r="H9" s="378"/>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22</v>
      </c>
      <c r="E11" s="41"/>
      <c r="F11" s="34" t="s">
        <v>5</v>
      </c>
      <c r="G11" s="41"/>
      <c r="H11" s="41"/>
      <c r="I11" s="106" t="s">
        <v>23</v>
      </c>
      <c r="J11" s="34" t="s">
        <v>5</v>
      </c>
      <c r="K11" s="44"/>
    </row>
    <row r="12" spans="2:11" s="1" customFormat="1" ht="14.45" customHeight="1">
      <c r="B12" s="40"/>
      <c r="C12" s="41"/>
      <c r="D12" s="36" t="s">
        <v>25</v>
      </c>
      <c r="E12" s="41"/>
      <c r="F12" s="34" t="s">
        <v>26</v>
      </c>
      <c r="G12" s="41"/>
      <c r="H12" s="41"/>
      <c r="I12" s="106" t="s">
        <v>27</v>
      </c>
      <c r="J12" s="107" t="str">
        <f>'Rekapitulace stavby'!AN8</f>
        <v>30. 3. 2017</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31</v>
      </c>
      <c r="E14" s="41"/>
      <c r="F14" s="41"/>
      <c r="G14" s="41"/>
      <c r="H14" s="41"/>
      <c r="I14" s="106" t="s">
        <v>32</v>
      </c>
      <c r="J14" s="34" t="s">
        <v>5</v>
      </c>
      <c r="K14" s="44"/>
    </row>
    <row r="15" spans="2:11" s="1" customFormat="1" ht="18" customHeight="1">
      <c r="B15" s="40"/>
      <c r="C15" s="41"/>
      <c r="D15" s="41"/>
      <c r="E15" s="34" t="s">
        <v>33</v>
      </c>
      <c r="F15" s="41"/>
      <c r="G15" s="41"/>
      <c r="H15" s="41"/>
      <c r="I15" s="106" t="s">
        <v>34</v>
      </c>
      <c r="J15" s="34" t="s">
        <v>5</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35</v>
      </c>
      <c r="E17" s="41"/>
      <c r="F17" s="41"/>
      <c r="G17" s="41"/>
      <c r="H17" s="41"/>
      <c r="I17" s="106"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34</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37</v>
      </c>
      <c r="E20" s="41"/>
      <c r="F20" s="41"/>
      <c r="G20" s="41"/>
      <c r="H20" s="41"/>
      <c r="I20" s="106"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06" t="s">
        <v>34</v>
      </c>
      <c r="J21" s="34" t="str">
        <f>IF('Rekapitulace stavby'!AN17="","",'Rekapitulace stavby'!AN17)</f>
        <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40</v>
      </c>
      <c r="E23" s="41"/>
      <c r="F23" s="41"/>
      <c r="G23" s="41"/>
      <c r="H23" s="41"/>
      <c r="I23" s="105"/>
      <c r="J23" s="41"/>
      <c r="K23" s="44"/>
    </row>
    <row r="24" spans="2:11" s="6" customFormat="1" ht="22.5" customHeight="1">
      <c r="B24" s="108"/>
      <c r="C24" s="109"/>
      <c r="D24" s="109"/>
      <c r="E24" s="367" t="s">
        <v>845</v>
      </c>
      <c r="F24" s="367"/>
      <c r="G24" s="367"/>
      <c r="H24" s="367"/>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42</v>
      </c>
      <c r="E27" s="41"/>
      <c r="F27" s="41"/>
      <c r="G27" s="41"/>
      <c r="H27" s="41"/>
      <c r="I27" s="105"/>
      <c r="J27" s="115">
        <f>ROUND(J81,2)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44</v>
      </c>
      <c r="G29" s="41"/>
      <c r="H29" s="41"/>
      <c r="I29" s="116" t="s">
        <v>43</v>
      </c>
      <c r="J29" s="45" t="s">
        <v>45</v>
      </c>
      <c r="K29" s="44"/>
    </row>
    <row r="30" spans="2:11" s="1" customFormat="1" ht="14.45" customHeight="1">
      <c r="B30" s="40"/>
      <c r="C30" s="41"/>
      <c r="D30" s="48" t="s">
        <v>46</v>
      </c>
      <c r="E30" s="48" t="s">
        <v>47</v>
      </c>
      <c r="F30" s="117">
        <f>ROUND(SUM(BE81:BE218),2)</f>
        <v>0</v>
      </c>
      <c r="G30" s="41"/>
      <c r="H30" s="41"/>
      <c r="I30" s="118">
        <v>0.21</v>
      </c>
      <c r="J30" s="117">
        <f>ROUND(ROUND((SUM(BE81:BE218)),2)*I30,2)</f>
        <v>0</v>
      </c>
      <c r="K30" s="44"/>
    </row>
    <row r="31" spans="2:11" s="1" customFormat="1" ht="14.45" customHeight="1">
      <c r="B31" s="40"/>
      <c r="C31" s="41"/>
      <c r="D31" s="41"/>
      <c r="E31" s="48" t="s">
        <v>48</v>
      </c>
      <c r="F31" s="117">
        <f>ROUND(SUM(BF81:BF218),2)</f>
        <v>0</v>
      </c>
      <c r="G31" s="41"/>
      <c r="H31" s="41"/>
      <c r="I31" s="118">
        <v>0.15</v>
      </c>
      <c r="J31" s="117">
        <f>ROUND(ROUND((SUM(BF81:BF218)),2)*I31,2)</f>
        <v>0</v>
      </c>
      <c r="K31" s="44"/>
    </row>
    <row r="32" spans="2:11" s="1" customFormat="1" ht="14.45" customHeight="1" hidden="1">
      <c r="B32" s="40"/>
      <c r="C32" s="41"/>
      <c r="D32" s="41"/>
      <c r="E32" s="48" t="s">
        <v>49</v>
      </c>
      <c r="F32" s="117">
        <f>ROUND(SUM(BG81:BG218),2)</f>
        <v>0</v>
      </c>
      <c r="G32" s="41"/>
      <c r="H32" s="41"/>
      <c r="I32" s="118">
        <v>0.21</v>
      </c>
      <c r="J32" s="117">
        <v>0</v>
      </c>
      <c r="K32" s="44"/>
    </row>
    <row r="33" spans="2:11" s="1" customFormat="1" ht="14.45" customHeight="1" hidden="1">
      <c r="B33" s="40"/>
      <c r="C33" s="41"/>
      <c r="D33" s="41"/>
      <c r="E33" s="48" t="s">
        <v>50</v>
      </c>
      <c r="F33" s="117">
        <f>ROUND(SUM(BH81:BH218),2)</f>
        <v>0</v>
      </c>
      <c r="G33" s="41"/>
      <c r="H33" s="41"/>
      <c r="I33" s="118">
        <v>0.15</v>
      </c>
      <c r="J33" s="117">
        <v>0</v>
      </c>
      <c r="K33" s="44"/>
    </row>
    <row r="34" spans="2:11" s="1" customFormat="1" ht="14.45" customHeight="1" hidden="1">
      <c r="B34" s="40"/>
      <c r="C34" s="41"/>
      <c r="D34" s="41"/>
      <c r="E34" s="48" t="s">
        <v>51</v>
      </c>
      <c r="F34" s="117">
        <f>ROUND(SUM(BI81:BI218),2)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52</v>
      </c>
      <c r="E36" s="70"/>
      <c r="F36" s="70"/>
      <c r="G36" s="121" t="s">
        <v>53</v>
      </c>
      <c r="H36" s="122" t="s">
        <v>54</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104</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22.5" customHeight="1">
      <c r="B45" s="40"/>
      <c r="C45" s="41"/>
      <c r="D45" s="41"/>
      <c r="E45" s="375" t="str">
        <f>E7</f>
        <v>Libchavský potok, Libchavy, ř.km 1,070 - 1,543, rekonstrukce úpravy</v>
      </c>
      <c r="F45" s="376"/>
      <c r="G45" s="376"/>
      <c r="H45" s="376"/>
      <c r="I45" s="105"/>
      <c r="J45" s="41"/>
      <c r="K45" s="44"/>
    </row>
    <row r="46" spans="2:11" s="1" customFormat="1" ht="14.45" customHeight="1">
      <c r="B46" s="40"/>
      <c r="C46" s="36" t="s">
        <v>101</v>
      </c>
      <c r="D46" s="41"/>
      <c r="E46" s="41"/>
      <c r="F46" s="41"/>
      <c r="G46" s="41"/>
      <c r="H46" s="41"/>
      <c r="I46" s="105"/>
      <c r="J46" s="41"/>
      <c r="K46" s="44"/>
    </row>
    <row r="47" spans="2:11" s="1" customFormat="1" ht="23.25" customHeight="1">
      <c r="B47" s="40"/>
      <c r="C47" s="41"/>
      <c r="D47" s="41"/>
      <c r="E47" s="377" t="str">
        <f>E9</f>
        <v>SO-03 - Úsek č.3 - km 1,490-1,543</v>
      </c>
      <c r="F47" s="378"/>
      <c r="G47" s="378"/>
      <c r="H47" s="378"/>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25</v>
      </c>
      <c r="D49" s="41"/>
      <c r="E49" s="41"/>
      <c r="F49" s="34" t="str">
        <f>F12</f>
        <v>k.ú. Dolní Libchavy</v>
      </c>
      <c r="G49" s="41"/>
      <c r="H49" s="41"/>
      <c r="I49" s="106" t="s">
        <v>27</v>
      </c>
      <c r="J49" s="107" t="str">
        <f>IF(J12="","",J12)</f>
        <v>30. 3. 2017</v>
      </c>
      <c r="K49" s="44"/>
    </row>
    <row r="50" spans="2:11" s="1" customFormat="1" ht="6.95" customHeight="1">
      <c r="B50" s="40"/>
      <c r="C50" s="41"/>
      <c r="D50" s="41"/>
      <c r="E50" s="41"/>
      <c r="F50" s="41"/>
      <c r="G50" s="41"/>
      <c r="H50" s="41"/>
      <c r="I50" s="105"/>
      <c r="J50" s="41"/>
      <c r="K50" s="44"/>
    </row>
    <row r="51" spans="2:11" s="1" customFormat="1" ht="15">
      <c r="B51" s="40"/>
      <c r="C51" s="36" t="s">
        <v>31</v>
      </c>
      <c r="D51" s="41"/>
      <c r="E51" s="41"/>
      <c r="F51" s="34" t="str">
        <f>E15</f>
        <v>Povodí Labe, státní podnik</v>
      </c>
      <c r="G51" s="41"/>
      <c r="H51" s="41"/>
      <c r="I51" s="106" t="s">
        <v>37</v>
      </c>
      <c r="J51" s="34" t="str">
        <f>E21</f>
        <v xml:space="preserve"> </v>
      </c>
      <c r="K51" s="44"/>
    </row>
    <row r="52" spans="2:11" s="1" customFormat="1" ht="14.45" customHeight="1">
      <c r="B52" s="40"/>
      <c r="C52" s="36" t="s">
        <v>35</v>
      </c>
      <c r="D52" s="41"/>
      <c r="E52" s="41"/>
      <c r="F52" s="34" t="str">
        <f>IF(E18="","",E18)</f>
        <v/>
      </c>
      <c r="G52" s="41"/>
      <c r="H52" s="41"/>
      <c r="I52" s="105"/>
      <c r="J52" s="41"/>
      <c r="K52" s="44"/>
    </row>
    <row r="53" spans="2:11" s="1" customFormat="1" ht="10.35" customHeight="1">
      <c r="B53" s="40"/>
      <c r="C53" s="41"/>
      <c r="D53" s="41"/>
      <c r="E53" s="41"/>
      <c r="F53" s="41"/>
      <c r="G53" s="41"/>
      <c r="H53" s="41"/>
      <c r="I53" s="105"/>
      <c r="J53" s="41"/>
      <c r="K53" s="44"/>
    </row>
    <row r="54" spans="2:11" s="1" customFormat="1" ht="29.25" customHeight="1">
      <c r="B54" s="40"/>
      <c r="C54" s="129" t="s">
        <v>105</v>
      </c>
      <c r="D54" s="119"/>
      <c r="E54" s="119"/>
      <c r="F54" s="119"/>
      <c r="G54" s="119"/>
      <c r="H54" s="119"/>
      <c r="I54" s="130"/>
      <c r="J54" s="131" t="s">
        <v>106</v>
      </c>
      <c r="K54" s="132"/>
    </row>
    <row r="55" spans="2:11" s="1" customFormat="1" ht="10.35" customHeight="1">
      <c r="B55" s="40"/>
      <c r="C55" s="41"/>
      <c r="D55" s="41"/>
      <c r="E55" s="41"/>
      <c r="F55" s="41"/>
      <c r="G55" s="41"/>
      <c r="H55" s="41"/>
      <c r="I55" s="105"/>
      <c r="J55" s="41"/>
      <c r="K55" s="44"/>
    </row>
    <row r="56" spans="2:47" s="1" customFormat="1" ht="29.25" customHeight="1">
      <c r="B56" s="40"/>
      <c r="C56" s="133" t="s">
        <v>107</v>
      </c>
      <c r="D56" s="41"/>
      <c r="E56" s="41"/>
      <c r="F56" s="41"/>
      <c r="G56" s="41"/>
      <c r="H56" s="41"/>
      <c r="I56" s="105"/>
      <c r="J56" s="115">
        <f>J81</f>
        <v>0</v>
      </c>
      <c r="K56" s="44"/>
      <c r="AU56" s="23" t="s">
        <v>108</v>
      </c>
    </row>
    <row r="57" spans="2:11" s="7" customFormat="1" ht="24.95" customHeight="1">
      <c r="B57" s="134"/>
      <c r="C57" s="135"/>
      <c r="D57" s="136" t="s">
        <v>109</v>
      </c>
      <c r="E57" s="137"/>
      <c r="F57" s="137"/>
      <c r="G57" s="137"/>
      <c r="H57" s="137"/>
      <c r="I57" s="138"/>
      <c r="J57" s="139">
        <f>J82</f>
        <v>0</v>
      </c>
      <c r="K57" s="140"/>
    </row>
    <row r="58" spans="2:11" s="8" customFormat="1" ht="19.9" customHeight="1">
      <c r="B58" s="141"/>
      <c r="C58" s="142"/>
      <c r="D58" s="143" t="s">
        <v>110</v>
      </c>
      <c r="E58" s="144"/>
      <c r="F58" s="144"/>
      <c r="G58" s="144"/>
      <c r="H58" s="144"/>
      <c r="I58" s="145"/>
      <c r="J58" s="146">
        <f>J83</f>
        <v>0</v>
      </c>
      <c r="K58" s="147"/>
    </row>
    <row r="59" spans="2:11" s="8" customFormat="1" ht="19.9" customHeight="1">
      <c r="B59" s="141"/>
      <c r="C59" s="142"/>
      <c r="D59" s="143" t="s">
        <v>112</v>
      </c>
      <c r="E59" s="144"/>
      <c r="F59" s="144"/>
      <c r="G59" s="144"/>
      <c r="H59" s="144"/>
      <c r="I59" s="145"/>
      <c r="J59" s="146">
        <f>J157</f>
        <v>0</v>
      </c>
      <c r="K59" s="147"/>
    </row>
    <row r="60" spans="2:11" s="8" customFormat="1" ht="19.9" customHeight="1">
      <c r="B60" s="141"/>
      <c r="C60" s="142"/>
      <c r="D60" s="143" t="s">
        <v>115</v>
      </c>
      <c r="E60" s="144"/>
      <c r="F60" s="144"/>
      <c r="G60" s="144"/>
      <c r="H60" s="144"/>
      <c r="I60" s="145"/>
      <c r="J60" s="146">
        <f>J212</f>
        <v>0</v>
      </c>
      <c r="K60" s="147"/>
    </row>
    <row r="61" spans="2:11" s="8" customFormat="1" ht="19.9" customHeight="1">
      <c r="B61" s="141"/>
      <c r="C61" s="142"/>
      <c r="D61" s="143" t="s">
        <v>117</v>
      </c>
      <c r="E61" s="144"/>
      <c r="F61" s="144"/>
      <c r="G61" s="144"/>
      <c r="H61" s="144"/>
      <c r="I61" s="145"/>
      <c r="J61" s="146">
        <f>J215</f>
        <v>0</v>
      </c>
      <c r="K61" s="147"/>
    </row>
    <row r="62" spans="2:11" s="1" customFormat="1" ht="21.75" customHeight="1">
      <c r="B62" s="40"/>
      <c r="C62" s="41"/>
      <c r="D62" s="41"/>
      <c r="E62" s="41"/>
      <c r="F62" s="41"/>
      <c r="G62" s="41"/>
      <c r="H62" s="41"/>
      <c r="I62" s="105"/>
      <c r="J62" s="41"/>
      <c r="K62" s="44"/>
    </row>
    <row r="63" spans="2:11" s="1" customFormat="1" ht="6.95" customHeight="1">
      <c r="B63" s="55"/>
      <c r="C63" s="56"/>
      <c r="D63" s="56"/>
      <c r="E63" s="56"/>
      <c r="F63" s="56"/>
      <c r="G63" s="56"/>
      <c r="H63" s="56"/>
      <c r="I63" s="126"/>
      <c r="J63" s="56"/>
      <c r="K63" s="57"/>
    </row>
    <row r="67" spans="2:12" s="1" customFormat="1" ht="6.95" customHeight="1">
      <c r="B67" s="58"/>
      <c r="C67" s="59"/>
      <c r="D67" s="59"/>
      <c r="E67" s="59"/>
      <c r="F67" s="59"/>
      <c r="G67" s="59"/>
      <c r="H67" s="59"/>
      <c r="I67" s="127"/>
      <c r="J67" s="59"/>
      <c r="K67" s="59"/>
      <c r="L67" s="40"/>
    </row>
    <row r="68" spans="2:12" s="1" customFormat="1" ht="36.95" customHeight="1">
      <c r="B68" s="40"/>
      <c r="C68" s="60" t="s">
        <v>118</v>
      </c>
      <c r="L68" s="40"/>
    </row>
    <row r="69" spans="2:12" s="1" customFormat="1" ht="6.95" customHeight="1">
      <c r="B69" s="40"/>
      <c r="L69" s="40"/>
    </row>
    <row r="70" spans="2:12" s="1" customFormat="1" ht="14.45" customHeight="1">
      <c r="B70" s="40"/>
      <c r="C70" s="62" t="s">
        <v>19</v>
      </c>
      <c r="L70" s="40"/>
    </row>
    <row r="71" spans="2:12" s="1" customFormat="1" ht="22.5" customHeight="1">
      <c r="B71" s="40"/>
      <c r="E71" s="371" t="str">
        <f>E7</f>
        <v>Libchavský potok, Libchavy, ř.km 1,070 - 1,543, rekonstrukce úpravy</v>
      </c>
      <c r="F71" s="372"/>
      <c r="G71" s="372"/>
      <c r="H71" s="372"/>
      <c r="L71" s="40"/>
    </row>
    <row r="72" spans="2:12" s="1" customFormat="1" ht="14.45" customHeight="1">
      <c r="B72" s="40"/>
      <c r="C72" s="62" t="s">
        <v>101</v>
      </c>
      <c r="L72" s="40"/>
    </row>
    <row r="73" spans="2:12" s="1" customFormat="1" ht="23.25" customHeight="1">
      <c r="B73" s="40"/>
      <c r="E73" s="340" t="str">
        <f>E9</f>
        <v>SO-03 - Úsek č.3 - km 1,490-1,543</v>
      </c>
      <c r="F73" s="373"/>
      <c r="G73" s="373"/>
      <c r="H73" s="373"/>
      <c r="L73" s="40"/>
    </row>
    <row r="74" spans="2:12" s="1" customFormat="1" ht="6.95" customHeight="1">
      <c r="B74" s="40"/>
      <c r="L74" s="40"/>
    </row>
    <row r="75" spans="2:12" s="1" customFormat="1" ht="18" customHeight="1">
      <c r="B75" s="40"/>
      <c r="C75" s="62" t="s">
        <v>25</v>
      </c>
      <c r="F75" s="148" t="str">
        <f>F12</f>
        <v>k.ú. Dolní Libchavy</v>
      </c>
      <c r="I75" s="149" t="s">
        <v>27</v>
      </c>
      <c r="J75" s="66" t="str">
        <f>IF(J12="","",J12)</f>
        <v>30. 3. 2017</v>
      </c>
      <c r="L75" s="40"/>
    </row>
    <row r="76" spans="2:12" s="1" customFormat="1" ht="6.95" customHeight="1">
      <c r="B76" s="40"/>
      <c r="L76" s="40"/>
    </row>
    <row r="77" spans="2:12" s="1" customFormat="1" ht="15">
      <c r="B77" s="40"/>
      <c r="C77" s="62" t="s">
        <v>31</v>
      </c>
      <c r="F77" s="148" t="str">
        <f>E15</f>
        <v>Povodí Labe, státní podnik</v>
      </c>
      <c r="I77" s="149" t="s">
        <v>37</v>
      </c>
      <c r="J77" s="148" t="str">
        <f>E21</f>
        <v xml:space="preserve"> </v>
      </c>
      <c r="L77" s="40"/>
    </row>
    <row r="78" spans="2:12" s="1" customFormat="1" ht="14.45" customHeight="1">
      <c r="B78" s="40"/>
      <c r="C78" s="62" t="s">
        <v>35</v>
      </c>
      <c r="F78" s="148" t="str">
        <f>IF(E18="","",E18)</f>
        <v/>
      </c>
      <c r="L78" s="40"/>
    </row>
    <row r="79" spans="2:12" s="1" customFormat="1" ht="10.35" customHeight="1">
      <c r="B79" s="40"/>
      <c r="L79" s="40"/>
    </row>
    <row r="80" spans="2:20" s="9" customFormat="1" ht="29.25" customHeight="1">
      <c r="B80" s="150"/>
      <c r="C80" s="151" t="s">
        <v>119</v>
      </c>
      <c r="D80" s="152" t="s">
        <v>61</v>
      </c>
      <c r="E80" s="152" t="s">
        <v>57</v>
      </c>
      <c r="F80" s="152" t="s">
        <v>120</v>
      </c>
      <c r="G80" s="152" t="s">
        <v>121</v>
      </c>
      <c r="H80" s="152" t="s">
        <v>122</v>
      </c>
      <c r="I80" s="153" t="s">
        <v>123</v>
      </c>
      <c r="J80" s="152" t="s">
        <v>106</v>
      </c>
      <c r="K80" s="154" t="s">
        <v>124</v>
      </c>
      <c r="L80" s="150"/>
      <c r="M80" s="72" t="s">
        <v>125</v>
      </c>
      <c r="N80" s="73" t="s">
        <v>46</v>
      </c>
      <c r="O80" s="73" t="s">
        <v>126</v>
      </c>
      <c r="P80" s="73" t="s">
        <v>127</v>
      </c>
      <c r="Q80" s="73" t="s">
        <v>128</v>
      </c>
      <c r="R80" s="73" t="s">
        <v>129</v>
      </c>
      <c r="S80" s="73" t="s">
        <v>130</v>
      </c>
      <c r="T80" s="74" t="s">
        <v>131</v>
      </c>
    </row>
    <row r="81" spans="2:63" s="1" customFormat="1" ht="29.25" customHeight="1">
      <c r="B81" s="40"/>
      <c r="C81" s="76" t="s">
        <v>107</v>
      </c>
      <c r="J81" s="155">
        <f>BK81</f>
        <v>0</v>
      </c>
      <c r="L81" s="40"/>
      <c r="M81" s="75"/>
      <c r="N81" s="67"/>
      <c r="O81" s="67"/>
      <c r="P81" s="156">
        <f>P82</f>
        <v>0</v>
      </c>
      <c r="Q81" s="67"/>
      <c r="R81" s="156">
        <f>R82</f>
        <v>237.034253</v>
      </c>
      <c r="S81" s="67"/>
      <c r="T81" s="157">
        <f>T82</f>
        <v>0</v>
      </c>
      <c r="AT81" s="23" t="s">
        <v>75</v>
      </c>
      <c r="AU81" s="23" t="s">
        <v>108</v>
      </c>
      <c r="BK81" s="158">
        <f>BK82</f>
        <v>0</v>
      </c>
    </row>
    <row r="82" spans="2:63" s="10" customFormat="1" ht="37.35" customHeight="1">
      <c r="B82" s="159"/>
      <c r="D82" s="160" t="s">
        <v>75</v>
      </c>
      <c r="E82" s="161" t="s">
        <v>132</v>
      </c>
      <c r="F82" s="161" t="s">
        <v>133</v>
      </c>
      <c r="I82" s="162"/>
      <c r="J82" s="163">
        <f>BK82</f>
        <v>0</v>
      </c>
      <c r="L82" s="159"/>
      <c r="M82" s="164"/>
      <c r="N82" s="165"/>
      <c r="O82" s="165"/>
      <c r="P82" s="166">
        <f>P83+P157+P212+P215</f>
        <v>0</v>
      </c>
      <c r="Q82" s="165"/>
      <c r="R82" s="166">
        <f>R83+R157+R212+R215</f>
        <v>237.034253</v>
      </c>
      <c r="S82" s="165"/>
      <c r="T82" s="167">
        <f>T83+T157+T212+T215</f>
        <v>0</v>
      </c>
      <c r="AR82" s="160" t="s">
        <v>24</v>
      </c>
      <c r="AT82" s="168" t="s">
        <v>75</v>
      </c>
      <c r="AU82" s="168" t="s">
        <v>76</v>
      </c>
      <c r="AY82" s="160" t="s">
        <v>134</v>
      </c>
      <c r="BK82" s="169">
        <f>BK83+BK157+BK212+BK215</f>
        <v>0</v>
      </c>
    </row>
    <row r="83" spans="2:63" s="10" customFormat="1" ht="19.9" customHeight="1">
      <c r="B83" s="159"/>
      <c r="D83" s="170" t="s">
        <v>75</v>
      </c>
      <c r="E83" s="171" t="s">
        <v>24</v>
      </c>
      <c r="F83" s="171" t="s">
        <v>135</v>
      </c>
      <c r="I83" s="162"/>
      <c r="J83" s="172">
        <f>BK83</f>
        <v>0</v>
      </c>
      <c r="L83" s="159"/>
      <c r="M83" s="164"/>
      <c r="N83" s="165"/>
      <c r="O83" s="165"/>
      <c r="P83" s="166">
        <f>SUM(P84:P156)</f>
        <v>0</v>
      </c>
      <c r="Q83" s="165"/>
      <c r="R83" s="166">
        <f>SUM(R84:R156)</f>
        <v>1.481495</v>
      </c>
      <c r="S83" s="165"/>
      <c r="T83" s="167">
        <f>SUM(T84:T156)</f>
        <v>0</v>
      </c>
      <c r="AR83" s="160" t="s">
        <v>24</v>
      </c>
      <c r="AT83" s="168" t="s">
        <v>75</v>
      </c>
      <c r="AU83" s="168" t="s">
        <v>24</v>
      </c>
      <c r="AY83" s="160" t="s">
        <v>134</v>
      </c>
      <c r="BK83" s="169">
        <f>SUM(BK84:BK156)</f>
        <v>0</v>
      </c>
    </row>
    <row r="84" spans="2:65" s="1" customFormat="1" ht="31.5" customHeight="1">
      <c r="B84" s="173"/>
      <c r="C84" s="174" t="s">
        <v>24</v>
      </c>
      <c r="D84" s="174" t="s">
        <v>136</v>
      </c>
      <c r="E84" s="175" t="s">
        <v>137</v>
      </c>
      <c r="F84" s="176" t="s">
        <v>138</v>
      </c>
      <c r="G84" s="177" t="s">
        <v>139</v>
      </c>
      <c r="H84" s="178">
        <v>4</v>
      </c>
      <c r="I84" s="179"/>
      <c r="J84" s="180">
        <f>ROUND(I84*H84,2)</f>
        <v>0</v>
      </c>
      <c r="K84" s="176" t="s">
        <v>5</v>
      </c>
      <c r="L84" s="40"/>
      <c r="M84" s="181" t="s">
        <v>5</v>
      </c>
      <c r="N84" s="182" t="s">
        <v>47</v>
      </c>
      <c r="O84" s="41"/>
      <c r="P84" s="183">
        <f>O84*H84</f>
        <v>0</v>
      </c>
      <c r="Q84" s="183">
        <v>0</v>
      </c>
      <c r="R84" s="183">
        <f>Q84*H84</f>
        <v>0</v>
      </c>
      <c r="S84" s="183">
        <v>0</v>
      </c>
      <c r="T84" s="184">
        <f>S84*H84</f>
        <v>0</v>
      </c>
      <c r="AR84" s="23" t="s">
        <v>140</v>
      </c>
      <c r="AT84" s="23" t="s">
        <v>136</v>
      </c>
      <c r="AU84" s="23" t="s">
        <v>85</v>
      </c>
      <c r="AY84" s="23" t="s">
        <v>134</v>
      </c>
      <c r="BE84" s="185">
        <f>IF(N84="základní",J84,0)</f>
        <v>0</v>
      </c>
      <c r="BF84" s="185">
        <f>IF(N84="snížená",J84,0)</f>
        <v>0</v>
      </c>
      <c r="BG84" s="185">
        <f>IF(N84="zákl. přenesená",J84,0)</f>
        <v>0</v>
      </c>
      <c r="BH84" s="185">
        <f>IF(N84="sníž. přenesená",J84,0)</f>
        <v>0</v>
      </c>
      <c r="BI84" s="185">
        <f>IF(N84="nulová",J84,0)</f>
        <v>0</v>
      </c>
      <c r="BJ84" s="23" t="s">
        <v>24</v>
      </c>
      <c r="BK84" s="185">
        <f>ROUND(I84*H84,2)</f>
        <v>0</v>
      </c>
      <c r="BL84" s="23" t="s">
        <v>140</v>
      </c>
      <c r="BM84" s="23" t="s">
        <v>846</v>
      </c>
    </row>
    <row r="85" spans="2:65" s="1" customFormat="1" ht="31.5" customHeight="1">
      <c r="B85" s="173"/>
      <c r="C85" s="174" t="s">
        <v>85</v>
      </c>
      <c r="D85" s="174" t="s">
        <v>136</v>
      </c>
      <c r="E85" s="175" t="s">
        <v>145</v>
      </c>
      <c r="F85" s="176" t="s">
        <v>146</v>
      </c>
      <c r="G85" s="177" t="s">
        <v>139</v>
      </c>
      <c r="H85" s="178">
        <v>4</v>
      </c>
      <c r="I85" s="179"/>
      <c r="J85" s="180">
        <f>ROUND(I85*H85,2)</f>
        <v>0</v>
      </c>
      <c r="K85" s="176" t="s">
        <v>147</v>
      </c>
      <c r="L85" s="40"/>
      <c r="M85" s="181" t="s">
        <v>5</v>
      </c>
      <c r="N85" s="182" t="s">
        <v>47</v>
      </c>
      <c r="O85" s="41"/>
      <c r="P85" s="183">
        <f>O85*H85</f>
        <v>0</v>
      </c>
      <c r="Q85" s="183">
        <v>0</v>
      </c>
      <c r="R85" s="183">
        <f>Q85*H85</f>
        <v>0</v>
      </c>
      <c r="S85" s="183">
        <v>0</v>
      </c>
      <c r="T85" s="184">
        <f>S85*H85</f>
        <v>0</v>
      </c>
      <c r="AR85" s="23" t="s">
        <v>140</v>
      </c>
      <c r="AT85" s="23" t="s">
        <v>136</v>
      </c>
      <c r="AU85" s="23" t="s">
        <v>85</v>
      </c>
      <c r="AY85" s="23" t="s">
        <v>134</v>
      </c>
      <c r="BE85" s="185">
        <f>IF(N85="základní",J85,0)</f>
        <v>0</v>
      </c>
      <c r="BF85" s="185">
        <f>IF(N85="snížená",J85,0)</f>
        <v>0</v>
      </c>
      <c r="BG85" s="185">
        <f>IF(N85="zákl. přenesená",J85,0)</f>
        <v>0</v>
      </c>
      <c r="BH85" s="185">
        <f>IF(N85="sníž. přenesená",J85,0)</f>
        <v>0</v>
      </c>
      <c r="BI85" s="185">
        <f>IF(N85="nulová",J85,0)</f>
        <v>0</v>
      </c>
      <c r="BJ85" s="23" t="s">
        <v>24</v>
      </c>
      <c r="BK85" s="185">
        <f>ROUND(I85*H85,2)</f>
        <v>0</v>
      </c>
      <c r="BL85" s="23" t="s">
        <v>140</v>
      </c>
      <c r="BM85" s="23" t="s">
        <v>847</v>
      </c>
    </row>
    <row r="86" spans="2:47" s="1" customFormat="1" ht="27">
      <c r="B86" s="40"/>
      <c r="D86" s="187" t="s">
        <v>149</v>
      </c>
      <c r="F86" s="205" t="s">
        <v>150</v>
      </c>
      <c r="I86" s="206"/>
      <c r="L86" s="40"/>
      <c r="M86" s="207"/>
      <c r="N86" s="41"/>
      <c r="O86" s="41"/>
      <c r="P86" s="41"/>
      <c r="Q86" s="41"/>
      <c r="R86" s="41"/>
      <c r="S86" s="41"/>
      <c r="T86" s="69"/>
      <c r="AT86" s="23" t="s">
        <v>149</v>
      </c>
      <c r="AU86" s="23" t="s">
        <v>85</v>
      </c>
    </row>
    <row r="87" spans="2:47" s="1" customFormat="1" ht="148.5">
      <c r="B87" s="40"/>
      <c r="D87" s="196" t="s">
        <v>151</v>
      </c>
      <c r="F87" s="220" t="s">
        <v>152</v>
      </c>
      <c r="I87" s="206"/>
      <c r="L87" s="40"/>
      <c r="M87" s="207"/>
      <c r="N87" s="41"/>
      <c r="O87" s="41"/>
      <c r="P87" s="41"/>
      <c r="Q87" s="41"/>
      <c r="R87" s="41"/>
      <c r="S87" s="41"/>
      <c r="T87" s="69"/>
      <c r="AT87" s="23" t="s">
        <v>151</v>
      </c>
      <c r="AU87" s="23" t="s">
        <v>85</v>
      </c>
    </row>
    <row r="88" spans="2:65" s="1" customFormat="1" ht="22.5" customHeight="1">
      <c r="B88" s="173"/>
      <c r="C88" s="174" t="s">
        <v>153</v>
      </c>
      <c r="D88" s="174" t="s">
        <v>136</v>
      </c>
      <c r="E88" s="175" t="s">
        <v>154</v>
      </c>
      <c r="F88" s="176" t="s">
        <v>155</v>
      </c>
      <c r="G88" s="177" t="s">
        <v>156</v>
      </c>
      <c r="H88" s="178">
        <v>9</v>
      </c>
      <c r="I88" s="179"/>
      <c r="J88" s="180">
        <f>ROUND(I88*H88,2)</f>
        <v>0</v>
      </c>
      <c r="K88" s="176" t="s">
        <v>147</v>
      </c>
      <c r="L88" s="40"/>
      <c r="M88" s="181" t="s">
        <v>5</v>
      </c>
      <c r="N88" s="182" t="s">
        <v>47</v>
      </c>
      <c r="O88" s="41"/>
      <c r="P88" s="183">
        <f>O88*H88</f>
        <v>0</v>
      </c>
      <c r="Q88" s="183">
        <v>0</v>
      </c>
      <c r="R88" s="183">
        <f>Q88*H88</f>
        <v>0</v>
      </c>
      <c r="S88" s="183">
        <v>0</v>
      </c>
      <c r="T88" s="184">
        <f>S88*H88</f>
        <v>0</v>
      </c>
      <c r="AR88" s="23" t="s">
        <v>140</v>
      </c>
      <c r="AT88" s="23" t="s">
        <v>136</v>
      </c>
      <c r="AU88" s="23" t="s">
        <v>85</v>
      </c>
      <c r="AY88" s="23" t="s">
        <v>134</v>
      </c>
      <c r="BE88" s="185">
        <f>IF(N88="základní",J88,0)</f>
        <v>0</v>
      </c>
      <c r="BF88" s="185">
        <f>IF(N88="snížená",J88,0)</f>
        <v>0</v>
      </c>
      <c r="BG88" s="185">
        <f>IF(N88="zákl. přenesená",J88,0)</f>
        <v>0</v>
      </c>
      <c r="BH88" s="185">
        <f>IF(N88="sníž. přenesená",J88,0)</f>
        <v>0</v>
      </c>
      <c r="BI88" s="185">
        <f>IF(N88="nulová",J88,0)</f>
        <v>0</v>
      </c>
      <c r="BJ88" s="23" t="s">
        <v>24</v>
      </c>
      <c r="BK88" s="185">
        <f>ROUND(I88*H88,2)</f>
        <v>0</v>
      </c>
      <c r="BL88" s="23" t="s">
        <v>140</v>
      </c>
      <c r="BM88" s="23" t="s">
        <v>848</v>
      </c>
    </row>
    <row r="89" spans="2:47" s="1" customFormat="1" ht="13.5">
      <c r="B89" s="40"/>
      <c r="D89" s="187" t="s">
        <v>149</v>
      </c>
      <c r="F89" s="205" t="s">
        <v>158</v>
      </c>
      <c r="I89" s="206"/>
      <c r="L89" s="40"/>
      <c r="M89" s="207"/>
      <c r="N89" s="41"/>
      <c r="O89" s="41"/>
      <c r="P89" s="41"/>
      <c r="Q89" s="41"/>
      <c r="R89" s="41"/>
      <c r="S89" s="41"/>
      <c r="T89" s="69"/>
      <c r="AT89" s="23" t="s">
        <v>149</v>
      </c>
      <c r="AU89" s="23" t="s">
        <v>85</v>
      </c>
    </row>
    <row r="90" spans="2:47" s="1" customFormat="1" ht="121.5">
      <c r="B90" s="40"/>
      <c r="D90" s="187" t="s">
        <v>151</v>
      </c>
      <c r="F90" s="208" t="s">
        <v>159</v>
      </c>
      <c r="I90" s="206"/>
      <c r="L90" s="40"/>
      <c r="M90" s="207"/>
      <c r="N90" s="41"/>
      <c r="O90" s="41"/>
      <c r="P90" s="41"/>
      <c r="Q90" s="41"/>
      <c r="R90" s="41"/>
      <c r="S90" s="41"/>
      <c r="T90" s="69"/>
      <c r="AT90" s="23" t="s">
        <v>151</v>
      </c>
      <c r="AU90" s="23" t="s">
        <v>85</v>
      </c>
    </row>
    <row r="91" spans="2:51" s="11" customFormat="1" ht="13.5">
      <c r="B91" s="186"/>
      <c r="D91" s="187" t="s">
        <v>142</v>
      </c>
      <c r="E91" s="188" t="s">
        <v>5</v>
      </c>
      <c r="F91" s="189" t="s">
        <v>849</v>
      </c>
      <c r="H91" s="190" t="s">
        <v>5</v>
      </c>
      <c r="I91" s="191"/>
      <c r="L91" s="186"/>
      <c r="M91" s="192"/>
      <c r="N91" s="193"/>
      <c r="O91" s="193"/>
      <c r="P91" s="193"/>
      <c r="Q91" s="193"/>
      <c r="R91" s="193"/>
      <c r="S91" s="193"/>
      <c r="T91" s="194"/>
      <c r="AT91" s="190" t="s">
        <v>142</v>
      </c>
      <c r="AU91" s="190" t="s">
        <v>85</v>
      </c>
      <c r="AV91" s="11" t="s">
        <v>24</v>
      </c>
      <c r="AW91" s="11" t="s">
        <v>39</v>
      </c>
      <c r="AX91" s="11" t="s">
        <v>76</v>
      </c>
      <c r="AY91" s="190" t="s">
        <v>134</v>
      </c>
    </row>
    <row r="92" spans="2:51" s="12" customFormat="1" ht="13.5">
      <c r="B92" s="195"/>
      <c r="D92" s="196" t="s">
        <v>142</v>
      </c>
      <c r="E92" s="197" t="s">
        <v>5</v>
      </c>
      <c r="F92" s="198" t="s">
        <v>850</v>
      </c>
      <c r="H92" s="199">
        <v>9</v>
      </c>
      <c r="I92" s="200"/>
      <c r="L92" s="195"/>
      <c r="M92" s="201"/>
      <c r="N92" s="202"/>
      <c r="O92" s="202"/>
      <c r="P92" s="202"/>
      <c r="Q92" s="202"/>
      <c r="R92" s="202"/>
      <c r="S92" s="202"/>
      <c r="T92" s="203"/>
      <c r="AT92" s="204" t="s">
        <v>142</v>
      </c>
      <c r="AU92" s="204" t="s">
        <v>85</v>
      </c>
      <c r="AV92" s="12" t="s">
        <v>85</v>
      </c>
      <c r="AW92" s="12" t="s">
        <v>39</v>
      </c>
      <c r="AX92" s="12" t="s">
        <v>24</v>
      </c>
      <c r="AY92" s="204" t="s">
        <v>134</v>
      </c>
    </row>
    <row r="93" spans="2:65" s="1" customFormat="1" ht="22.5" customHeight="1">
      <c r="B93" s="173"/>
      <c r="C93" s="174" t="s">
        <v>140</v>
      </c>
      <c r="D93" s="174" t="s">
        <v>136</v>
      </c>
      <c r="E93" s="175" t="s">
        <v>167</v>
      </c>
      <c r="F93" s="176" t="s">
        <v>168</v>
      </c>
      <c r="G93" s="177" t="s">
        <v>156</v>
      </c>
      <c r="H93" s="178">
        <v>9</v>
      </c>
      <c r="I93" s="179"/>
      <c r="J93" s="180">
        <f>ROUND(I93*H93,2)</f>
        <v>0</v>
      </c>
      <c r="K93" s="176" t="s">
        <v>147</v>
      </c>
      <c r="L93" s="40"/>
      <c r="M93" s="181" t="s">
        <v>5</v>
      </c>
      <c r="N93" s="182" t="s">
        <v>47</v>
      </c>
      <c r="O93" s="41"/>
      <c r="P93" s="183">
        <f>O93*H93</f>
        <v>0</v>
      </c>
      <c r="Q93" s="183">
        <v>5E-05</v>
      </c>
      <c r="R93" s="183">
        <f>Q93*H93</f>
        <v>0.00045000000000000004</v>
      </c>
      <c r="S93" s="183">
        <v>0</v>
      </c>
      <c r="T93" s="184">
        <f>S93*H93</f>
        <v>0</v>
      </c>
      <c r="AR93" s="23" t="s">
        <v>140</v>
      </c>
      <c r="AT93" s="23" t="s">
        <v>136</v>
      </c>
      <c r="AU93" s="23" t="s">
        <v>85</v>
      </c>
      <c r="AY93" s="23" t="s">
        <v>134</v>
      </c>
      <c r="BE93" s="185">
        <f>IF(N93="základní",J93,0)</f>
        <v>0</v>
      </c>
      <c r="BF93" s="185">
        <f>IF(N93="snížená",J93,0)</f>
        <v>0</v>
      </c>
      <c r="BG93" s="185">
        <f>IF(N93="zákl. přenesená",J93,0)</f>
        <v>0</v>
      </c>
      <c r="BH93" s="185">
        <f>IF(N93="sníž. přenesená",J93,0)</f>
        <v>0</v>
      </c>
      <c r="BI93" s="185">
        <f>IF(N93="nulová",J93,0)</f>
        <v>0</v>
      </c>
      <c r="BJ93" s="23" t="s">
        <v>24</v>
      </c>
      <c r="BK93" s="185">
        <f>ROUND(I93*H93,2)</f>
        <v>0</v>
      </c>
      <c r="BL93" s="23" t="s">
        <v>140</v>
      </c>
      <c r="BM93" s="23" t="s">
        <v>851</v>
      </c>
    </row>
    <row r="94" spans="2:47" s="1" customFormat="1" ht="27">
      <c r="B94" s="40"/>
      <c r="D94" s="187" t="s">
        <v>149</v>
      </c>
      <c r="F94" s="205" t="s">
        <v>170</v>
      </c>
      <c r="I94" s="206"/>
      <c r="L94" s="40"/>
      <c r="M94" s="207"/>
      <c r="N94" s="41"/>
      <c r="O94" s="41"/>
      <c r="P94" s="41"/>
      <c r="Q94" s="41"/>
      <c r="R94" s="41"/>
      <c r="S94" s="41"/>
      <c r="T94" s="69"/>
      <c r="AT94" s="23" t="s">
        <v>149</v>
      </c>
      <c r="AU94" s="23" t="s">
        <v>85</v>
      </c>
    </row>
    <row r="95" spans="2:47" s="1" customFormat="1" ht="108">
      <c r="B95" s="40"/>
      <c r="D95" s="187" t="s">
        <v>151</v>
      </c>
      <c r="F95" s="208" t="s">
        <v>171</v>
      </c>
      <c r="I95" s="206"/>
      <c r="L95" s="40"/>
      <c r="M95" s="207"/>
      <c r="N95" s="41"/>
      <c r="O95" s="41"/>
      <c r="P95" s="41"/>
      <c r="Q95" s="41"/>
      <c r="R95" s="41"/>
      <c r="S95" s="41"/>
      <c r="T95" s="69"/>
      <c r="AT95" s="23" t="s">
        <v>151</v>
      </c>
      <c r="AU95" s="23" t="s">
        <v>85</v>
      </c>
    </row>
    <row r="96" spans="2:51" s="11" customFormat="1" ht="13.5">
      <c r="B96" s="186"/>
      <c r="D96" s="187" t="s">
        <v>142</v>
      </c>
      <c r="E96" s="188" t="s">
        <v>5</v>
      </c>
      <c r="F96" s="189" t="s">
        <v>849</v>
      </c>
      <c r="H96" s="190" t="s">
        <v>5</v>
      </c>
      <c r="I96" s="191"/>
      <c r="L96" s="186"/>
      <c r="M96" s="192"/>
      <c r="N96" s="193"/>
      <c r="O96" s="193"/>
      <c r="P96" s="193"/>
      <c r="Q96" s="193"/>
      <c r="R96" s="193"/>
      <c r="S96" s="193"/>
      <c r="T96" s="194"/>
      <c r="AT96" s="190" t="s">
        <v>142</v>
      </c>
      <c r="AU96" s="190" t="s">
        <v>85</v>
      </c>
      <c r="AV96" s="11" t="s">
        <v>24</v>
      </c>
      <c r="AW96" s="11" t="s">
        <v>39</v>
      </c>
      <c r="AX96" s="11" t="s">
        <v>76</v>
      </c>
      <c r="AY96" s="190" t="s">
        <v>134</v>
      </c>
    </row>
    <row r="97" spans="2:51" s="12" customFormat="1" ht="13.5">
      <c r="B97" s="195"/>
      <c r="D97" s="196" t="s">
        <v>142</v>
      </c>
      <c r="E97" s="197" t="s">
        <v>5</v>
      </c>
      <c r="F97" s="198" t="s">
        <v>850</v>
      </c>
      <c r="H97" s="199">
        <v>9</v>
      </c>
      <c r="I97" s="200"/>
      <c r="L97" s="195"/>
      <c r="M97" s="201"/>
      <c r="N97" s="202"/>
      <c r="O97" s="202"/>
      <c r="P97" s="202"/>
      <c r="Q97" s="202"/>
      <c r="R97" s="202"/>
      <c r="S97" s="202"/>
      <c r="T97" s="203"/>
      <c r="AT97" s="204" t="s">
        <v>142</v>
      </c>
      <c r="AU97" s="204" t="s">
        <v>85</v>
      </c>
      <c r="AV97" s="12" t="s">
        <v>85</v>
      </c>
      <c r="AW97" s="12" t="s">
        <v>39</v>
      </c>
      <c r="AX97" s="12" t="s">
        <v>24</v>
      </c>
      <c r="AY97" s="204" t="s">
        <v>134</v>
      </c>
    </row>
    <row r="98" spans="2:65" s="1" customFormat="1" ht="31.5" customHeight="1">
      <c r="B98" s="173"/>
      <c r="C98" s="174" t="s">
        <v>166</v>
      </c>
      <c r="D98" s="174" t="s">
        <v>136</v>
      </c>
      <c r="E98" s="175" t="s">
        <v>186</v>
      </c>
      <c r="F98" s="176" t="s">
        <v>187</v>
      </c>
      <c r="G98" s="177" t="s">
        <v>188</v>
      </c>
      <c r="H98" s="178">
        <v>1</v>
      </c>
      <c r="I98" s="179"/>
      <c r="J98" s="180">
        <f>ROUND(I98*H98,2)</f>
        <v>0</v>
      </c>
      <c r="K98" s="176" t="s">
        <v>5</v>
      </c>
      <c r="L98" s="40"/>
      <c r="M98" s="181" t="s">
        <v>5</v>
      </c>
      <c r="N98" s="182" t="s">
        <v>47</v>
      </c>
      <c r="O98" s="41"/>
      <c r="P98" s="183">
        <f>O98*H98</f>
        <v>0</v>
      </c>
      <c r="Q98" s="183">
        <v>0.01797</v>
      </c>
      <c r="R98" s="183">
        <f>Q98*H98</f>
        <v>0.01797</v>
      </c>
      <c r="S98" s="183">
        <v>0</v>
      </c>
      <c r="T98" s="184">
        <f>S98*H98</f>
        <v>0</v>
      </c>
      <c r="AR98" s="23" t="s">
        <v>140</v>
      </c>
      <c r="AT98" s="23" t="s">
        <v>136</v>
      </c>
      <c r="AU98" s="23" t="s">
        <v>85</v>
      </c>
      <c r="AY98" s="23" t="s">
        <v>134</v>
      </c>
      <c r="BE98" s="185">
        <f>IF(N98="základní",J98,0)</f>
        <v>0</v>
      </c>
      <c r="BF98" s="185">
        <f>IF(N98="snížená",J98,0)</f>
        <v>0</v>
      </c>
      <c r="BG98" s="185">
        <f>IF(N98="zákl. přenesená",J98,0)</f>
        <v>0</v>
      </c>
      <c r="BH98" s="185">
        <f>IF(N98="sníž. přenesená",J98,0)</f>
        <v>0</v>
      </c>
      <c r="BI98" s="185">
        <f>IF(N98="nulová",J98,0)</f>
        <v>0</v>
      </c>
      <c r="BJ98" s="23" t="s">
        <v>24</v>
      </c>
      <c r="BK98" s="185">
        <f>ROUND(I98*H98,2)</f>
        <v>0</v>
      </c>
      <c r="BL98" s="23" t="s">
        <v>140</v>
      </c>
      <c r="BM98" s="23" t="s">
        <v>852</v>
      </c>
    </row>
    <row r="99" spans="2:47" s="1" customFormat="1" ht="54">
      <c r="B99" s="40"/>
      <c r="D99" s="187" t="s">
        <v>190</v>
      </c>
      <c r="F99" s="208" t="s">
        <v>853</v>
      </c>
      <c r="I99" s="206"/>
      <c r="L99" s="40"/>
      <c r="M99" s="207"/>
      <c r="N99" s="41"/>
      <c r="O99" s="41"/>
      <c r="P99" s="41"/>
      <c r="Q99" s="41"/>
      <c r="R99" s="41"/>
      <c r="S99" s="41"/>
      <c r="T99" s="69"/>
      <c r="AT99" s="23" t="s">
        <v>190</v>
      </c>
      <c r="AU99" s="23" t="s">
        <v>85</v>
      </c>
    </row>
    <row r="100" spans="2:51" s="12" customFormat="1" ht="13.5">
      <c r="B100" s="195"/>
      <c r="D100" s="196" t="s">
        <v>142</v>
      </c>
      <c r="E100" s="197" t="s">
        <v>5</v>
      </c>
      <c r="F100" s="198" t="s">
        <v>192</v>
      </c>
      <c r="H100" s="199">
        <v>1</v>
      </c>
      <c r="I100" s="200"/>
      <c r="L100" s="195"/>
      <c r="M100" s="201"/>
      <c r="N100" s="202"/>
      <c r="O100" s="202"/>
      <c r="P100" s="202"/>
      <c r="Q100" s="202"/>
      <c r="R100" s="202"/>
      <c r="S100" s="202"/>
      <c r="T100" s="203"/>
      <c r="AT100" s="204" t="s">
        <v>142</v>
      </c>
      <c r="AU100" s="204" t="s">
        <v>85</v>
      </c>
      <c r="AV100" s="12" t="s">
        <v>85</v>
      </c>
      <c r="AW100" s="12" t="s">
        <v>39</v>
      </c>
      <c r="AX100" s="12" t="s">
        <v>24</v>
      </c>
      <c r="AY100" s="204" t="s">
        <v>134</v>
      </c>
    </row>
    <row r="101" spans="2:65" s="1" customFormat="1" ht="22.5" customHeight="1">
      <c r="B101" s="173"/>
      <c r="C101" s="174" t="s">
        <v>172</v>
      </c>
      <c r="D101" s="174" t="s">
        <v>136</v>
      </c>
      <c r="E101" s="175" t="s">
        <v>207</v>
      </c>
      <c r="F101" s="176" t="s">
        <v>208</v>
      </c>
      <c r="G101" s="177" t="s">
        <v>209</v>
      </c>
      <c r="H101" s="178">
        <v>23</v>
      </c>
      <c r="I101" s="179"/>
      <c r="J101" s="180">
        <f>ROUND(I101*H101,2)</f>
        <v>0</v>
      </c>
      <c r="K101" s="176" t="s">
        <v>147</v>
      </c>
      <c r="L101" s="40"/>
      <c r="M101" s="181" t="s">
        <v>5</v>
      </c>
      <c r="N101" s="182" t="s">
        <v>47</v>
      </c>
      <c r="O101" s="41"/>
      <c r="P101" s="183">
        <f>O101*H101</f>
        <v>0</v>
      </c>
      <c r="Q101" s="183">
        <v>0</v>
      </c>
      <c r="R101" s="183">
        <f>Q101*H101</f>
        <v>0</v>
      </c>
      <c r="S101" s="183">
        <v>0</v>
      </c>
      <c r="T101" s="184">
        <f>S101*H101</f>
        <v>0</v>
      </c>
      <c r="AR101" s="23" t="s">
        <v>140</v>
      </c>
      <c r="AT101" s="23" t="s">
        <v>136</v>
      </c>
      <c r="AU101" s="23" t="s">
        <v>85</v>
      </c>
      <c r="AY101" s="23" t="s">
        <v>134</v>
      </c>
      <c r="BE101" s="185">
        <f>IF(N101="základní",J101,0)</f>
        <v>0</v>
      </c>
      <c r="BF101" s="185">
        <f>IF(N101="snížená",J101,0)</f>
        <v>0</v>
      </c>
      <c r="BG101" s="185">
        <f>IF(N101="zákl. přenesená",J101,0)</f>
        <v>0</v>
      </c>
      <c r="BH101" s="185">
        <f>IF(N101="sníž. přenesená",J101,0)</f>
        <v>0</v>
      </c>
      <c r="BI101" s="185">
        <f>IF(N101="nulová",J101,0)</f>
        <v>0</v>
      </c>
      <c r="BJ101" s="23" t="s">
        <v>24</v>
      </c>
      <c r="BK101" s="185">
        <f>ROUND(I101*H101,2)</f>
        <v>0</v>
      </c>
      <c r="BL101" s="23" t="s">
        <v>140</v>
      </c>
      <c r="BM101" s="23" t="s">
        <v>854</v>
      </c>
    </row>
    <row r="102" spans="2:47" s="1" customFormat="1" ht="27">
      <c r="B102" s="40"/>
      <c r="D102" s="187" t="s">
        <v>149</v>
      </c>
      <c r="F102" s="205" t="s">
        <v>211</v>
      </c>
      <c r="I102" s="206"/>
      <c r="L102" s="40"/>
      <c r="M102" s="207"/>
      <c r="N102" s="41"/>
      <c r="O102" s="41"/>
      <c r="P102" s="41"/>
      <c r="Q102" s="41"/>
      <c r="R102" s="41"/>
      <c r="S102" s="41"/>
      <c r="T102" s="69"/>
      <c r="AT102" s="23" t="s">
        <v>149</v>
      </c>
      <c r="AU102" s="23" t="s">
        <v>85</v>
      </c>
    </row>
    <row r="103" spans="2:47" s="1" customFormat="1" ht="229.5">
      <c r="B103" s="40"/>
      <c r="D103" s="187" t="s">
        <v>151</v>
      </c>
      <c r="F103" s="208" t="s">
        <v>212</v>
      </c>
      <c r="I103" s="206"/>
      <c r="L103" s="40"/>
      <c r="M103" s="207"/>
      <c r="N103" s="41"/>
      <c r="O103" s="41"/>
      <c r="P103" s="41"/>
      <c r="Q103" s="41"/>
      <c r="R103" s="41"/>
      <c r="S103" s="41"/>
      <c r="T103" s="69"/>
      <c r="AT103" s="23" t="s">
        <v>151</v>
      </c>
      <c r="AU103" s="23" t="s">
        <v>85</v>
      </c>
    </row>
    <row r="104" spans="2:51" s="11" customFormat="1" ht="13.5">
      <c r="B104" s="186"/>
      <c r="D104" s="187" t="s">
        <v>142</v>
      </c>
      <c r="E104" s="188" t="s">
        <v>5</v>
      </c>
      <c r="F104" s="189" t="s">
        <v>855</v>
      </c>
      <c r="H104" s="190" t="s">
        <v>5</v>
      </c>
      <c r="I104" s="191"/>
      <c r="L104" s="186"/>
      <c r="M104" s="192"/>
      <c r="N104" s="193"/>
      <c r="O104" s="193"/>
      <c r="P104" s="193"/>
      <c r="Q104" s="193"/>
      <c r="R104" s="193"/>
      <c r="S104" s="193"/>
      <c r="T104" s="194"/>
      <c r="AT104" s="190" t="s">
        <v>142</v>
      </c>
      <c r="AU104" s="190" t="s">
        <v>85</v>
      </c>
      <c r="AV104" s="11" t="s">
        <v>24</v>
      </c>
      <c r="AW104" s="11" t="s">
        <v>39</v>
      </c>
      <c r="AX104" s="11" t="s">
        <v>76</v>
      </c>
      <c r="AY104" s="190" t="s">
        <v>134</v>
      </c>
    </row>
    <row r="105" spans="2:51" s="12" customFormat="1" ht="13.5">
      <c r="B105" s="195"/>
      <c r="D105" s="196" t="s">
        <v>142</v>
      </c>
      <c r="E105" s="197" t="s">
        <v>5</v>
      </c>
      <c r="F105" s="198" t="s">
        <v>856</v>
      </c>
      <c r="H105" s="199">
        <v>23</v>
      </c>
      <c r="I105" s="200"/>
      <c r="L105" s="195"/>
      <c r="M105" s="201"/>
      <c r="N105" s="202"/>
      <c r="O105" s="202"/>
      <c r="P105" s="202"/>
      <c r="Q105" s="202"/>
      <c r="R105" s="202"/>
      <c r="S105" s="202"/>
      <c r="T105" s="203"/>
      <c r="AT105" s="204" t="s">
        <v>142</v>
      </c>
      <c r="AU105" s="204" t="s">
        <v>85</v>
      </c>
      <c r="AV105" s="12" t="s">
        <v>85</v>
      </c>
      <c r="AW105" s="12" t="s">
        <v>39</v>
      </c>
      <c r="AX105" s="12" t="s">
        <v>24</v>
      </c>
      <c r="AY105" s="204" t="s">
        <v>134</v>
      </c>
    </row>
    <row r="106" spans="2:65" s="1" customFormat="1" ht="22.5" customHeight="1">
      <c r="B106" s="173"/>
      <c r="C106" s="174" t="s">
        <v>177</v>
      </c>
      <c r="D106" s="174" t="s">
        <v>136</v>
      </c>
      <c r="E106" s="175" t="s">
        <v>216</v>
      </c>
      <c r="F106" s="176" t="s">
        <v>217</v>
      </c>
      <c r="G106" s="177" t="s">
        <v>209</v>
      </c>
      <c r="H106" s="178">
        <v>89.1</v>
      </c>
      <c r="I106" s="179"/>
      <c r="J106" s="180">
        <f>ROUND(I106*H106,2)</f>
        <v>0</v>
      </c>
      <c r="K106" s="176" t="s">
        <v>147</v>
      </c>
      <c r="L106" s="40"/>
      <c r="M106" s="181" t="s">
        <v>5</v>
      </c>
      <c r="N106" s="182" t="s">
        <v>47</v>
      </c>
      <c r="O106" s="41"/>
      <c r="P106" s="183">
        <f>O106*H106</f>
        <v>0</v>
      </c>
      <c r="Q106" s="183">
        <v>0</v>
      </c>
      <c r="R106" s="183">
        <f>Q106*H106</f>
        <v>0</v>
      </c>
      <c r="S106" s="183">
        <v>0</v>
      </c>
      <c r="T106" s="184">
        <f>S106*H106</f>
        <v>0</v>
      </c>
      <c r="AR106" s="23" t="s">
        <v>140</v>
      </c>
      <c r="AT106" s="23" t="s">
        <v>136</v>
      </c>
      <c r="AU106" s="23" t="s">
        <v>85</v>
      </c>
      <c r="AY106" s="23" t="s">
        <v>134</v>
      </c>
      <c r="BE106" s="185">
        <f>IF(N106="základní",J106,0)</f>
        <v>0</v>
      </c>
      <c r="BF106" s="185">
        <f>IF(N106="snížená",J106,0)</f>
        <v>0</v>
      </c>
      <c r="BG106" s="185">
        <f>IF(N106="zákl. přenesená",J106,0)</f>
        <v>0</v>
      </c>
      <c r="BH106" s="185">
        <f>IF(N106="sníž. přenesená",J106,0)</f>
        <v>0</v>
      </c>
      <c r="BI106" s="185">
        <f>IF(N106="nulová",J106,0)</f>
        <v>0</v>
      </c>
      <c r="BJ106" s="23" t="s">
        <v>24</v>
      </c>
      <c r="BK106" s="185">
        <f>ROUND(I106*H106,2)</f>
        <v>0</v>
      </c>
      <c r="BL106" s="23" t="s">
        <v>140</v>
      </c>
      <c r="BM106" s="23" t="s">
        <v>857</v>
      </c>
    </row>
    <row r="107" spans="2:47" s="1" customFormat="1" ht="27">
      <c r="B107" s="40"/>
      <c r="D107" s="187" t="s">
        <v>149</v>
      </c>
      <c r="F107" s="205" t="s">
        <v>219</v>
      </c>
      <c r="I107" s="206"/>
      <c r="L107" s="40"/>
      <c r="M107" s="207"/>
      <c r="N107" s="41"/>
      <c r="O107" s="41"/>
      <c r="P107" s="41"/>
      <c r="Q107" s="41"/>
      <c r="R107" s="41"/>
      <c r="S107" s="41"/>
      <c r="T107" s="69"/>
      <c r="AT107" s="23" t="s">
        <v>149</v>
      </c>
      <c r="AU107" s="23" t="s">
        <v>85</v>
      </c>
    </row>
    <row r="108" spans="2:47" s="1" customFormat="1" ht="324">
      <c r="B108" s="40"/>
      <c r="D108" s="187" t="s">
        <v>151</v>
      </c>
      <c r="F108" s="208" t="s">
        <v>220</v>
      </c>
      <c r="I108" s="206"/>
      <c r="L108" s="40"/>
      <c r="M108" s="207"/>
      <c r="N108" s="41"/>
      <c r="O108" s="41"/>
      <c r="P108" s="41"/>
      <c r="Q108" s="41"/>
      <c r="R108" s="41"/>
      <c r="S108" s="41"/>
      <c r="T108" s="69"/>
      <c r="AT108" s="23" t="s">
        <v>151</v>
      </c>
      <c r="AU108" s="23" t="s">
        <v>85</v>
      </c>
    </row>
    <row r="109" spans="2:51" s="11" customFormat="1" ht="13.5">
      <c r="B109" s="186"/>
      <c r="D109" s="187" t="s">
        <v>142</v>
      </c>
      <c r="E109" s="188" t="s">
        <v>5</v>
      </c>
      <c r="F109" s="189" t="s">
        <v>858</v>
      </c>
      <c r="H109" s="190" t="s">
        <v>5</v>
      </c>
      <c r="I109" s="191"/>
      <c r="L109" s="186"/>
      <c r="M109" s="192"/>
      <c r="N109" s="193"/>
      <c r="O109" s="193"/>
      <c r="P109" s="193"/>
      <c r="Q109" s="193"/>
      <c r="R109" s="193"/>
      <c r="S109" s="193"/>
      <c r="T109" s="194"/>
      <c r="AT109" s="190" t="s">
        <v>142</v>
      </c>
      <c r="AU109" s="190" t="s">
        <v>85</v>
      </c>
      <c r="AV109" s="11" t="s">
        <v>24</v>
      </c>
      <c r="AW109" s="11" t="s">
        <v>39</v>
      </c>
      <c r="AX109" s="11" t="s">
        <v>76</v>
      </c>
      <c r="AY109" s="190" t="s">
        <v>134</v>
      </c>
    </row>
    <row r="110" spans="2:51" s="12" customFormat="1" ht="13.5">
      <c r="B110" s="195"/>
      <c r="D110" s="196" t="s">
        <v>142</v>
      </c>
      <c r="E110" s="197" t="s">
        <v>5</v>
      </c>
      <c r="F110" s="198" t="s">
        <v>859</v>
      </c>
      <c r="H110" s="199">
        <v>89.1</v>
      </c>
      <c r="I110" s="200"/>
      <c r="L110" s="195"/>
      <c r="M110" s="201"/>
      <c r="N110" s="202"/>
      <c r="O110" s="202"/>
      <c r="P110" s="202"/>
      <c r="Q110" s="202"/>
      <c r="R110" s="202"/>
      <c r="S110" s="202"/>
      <c r="T110" s="203"/>
      <c r="AT110" s="204" t="s">
        <v>142</v>
      </c>
      <c r="AU110" s="204" t="s">
        <v>85</v>
      </c>
      <c r="AV110" s="12" t="s">
        <v>85</v>
      </c>
      <c r="AW110" s="12" t="s">
        <v>39</v>
      </c>
      <c r="AX110" s="12" t="s">
        <v>24</v>
      </c>
      <c r="AY110" s="204" t="s">
        <v>134</v>
      </c>
    </row>
    <row r="111" spans="2:65" s="1" customFormat="1" ht="22.5" customHeight="1">
      <c r="B111" s="173"/>
      <c r="C111" s="174" t="s">
        <v>185</v>
      </c>
      <c r="D111" s="174" t="s">
        <v>136</v>
      </c>
      <c r="E111" s="175" t="s">
        <v>223</v>
      </c>
      <c r="F111" s="176" t="s">
        <v>224</v>
      </c>
      <c r="G111" s="177" t="s">
        <v>209</v>
      </c>
      <c r="H111" s="178">
        <v>4</v>
      </c>
      <c r="I111" s="179"/>
      <c r="J111" s="180">
        <f>ROUND(I111*H111,2)</f>
        <v>0</v>
      </c>
      <c r="K111" s="176" t="s">
        <v>147</v>
      </c>
      <c r="L111" s="40"/>
      <c r="M111" s="181" t="s">
        <v>5</v>
      </c>
      <c r="N111" s="182" t="s">
        <v>47</v>
      </c>
      <c r="O111" s="41"/>
      <c r="P111" s="183">
        <f>O111*H111</f>
        <v>0</v>
      </c>
      <c r="Q111" s="183">
        <v>0</v>
      </c>
      <c r="R111" s="183">
        <f>Q111*H111</f>
        <v>0</v>
      </c>
      <c r="S111" s="183">
        <v>0</v>
      </c>
      <c r="T111" s="184">
        <f>S111*H111</f>
        <v>0</v>
      </c>
      <c r="AR111" s="23" t="s">
        <v>140</v>
      </c>
      <c r="AT111" s="23" t="s">
        <v>136</v>
      </c>
      <c r="AU111" s="23" t="s">
        <v>85</v>
      </c>
      <c r="AY111" s="23" t="s">
        <v>134</v>
      </c>
      <c r="BE111" s="185">
        <f>IF(N111="základní",J111,0)</f>
        <v>0</v>
      </c>
      <c r="BF111" s="185">
        <f>IF(N111="snížená",J111,0)</f>
        <v>0</v>
      </c>
      <c r="BG111" s="185">
        <f>IF(N111="zákl. přenesená",J111,0)</f>
        <v>0</v>
      </c>
      <c r="BH111" s="185">
        <f>IF(N111="sníž. přenesená",J111,0)</f>
        <v>0</v>
      </c>
      <c r="BI111" s="185">
        <f>IF(N111="nulová",J111,0)</f>
        <v>0</v>
      </c>
      <c r="BJ111" s="23" t="s">
        <v>24</v>
      </c>
      <c r="BK111" s="185">
        <f>ROUND(I111*H111,2)</f>
        <v>0</v>
      </c>
      <c r="BL111" s="23" t="s">
        <v>140</v>
      </c>
      <c r="BM111" s="23" t="s">
        <v>860</v>
      </c>
    </row>
    <row r="112" spans="2:47" s="1" customFormat="1" ht="27">
      <c r="B112" s="40"/>
      <c r="D112" s="187" t="s">
        <v>149</v>
      </c>
      <c r="F112" s="205" t="s">
        <v>226</v>
      </c>
      <c r="I112" s="206"/>
      <c r="L112" s="40"/>
      <c r="M112" s="207"/>
      <c r="N112" s="41"/>
      <c r="O112" s="41"/>
      <c r="P112" s="41"/>
      <c r="Q112" s="41"/>
      <c r="R112" s="41"/>
      <c r="S112" s="41"/>
      <c r="T112" s="69"/>
      <c r="AT112" s="23" t="s">
        <v>149</v>
      </c>
      <c r="AU112" s="23" t="s">
        <v>85</v>
      </c>
    </row>
    <row r="113" spans="2:47" s="1" customFormat="1" ht="364.5">
      <c r="B113" s="40"/>
      <c r="D113" s="187" t="s">
        <v>151</v>
      </c>
      <c r="F113" s="208" t="s">
        <v>227</v>
      </c>
      <c r="I113" s="206"/>
      <c r="L113" s="40"/>
      <c r="M113" s="207"/>
      <c r="N113" s="41"/>
      <c r="O113" s="41"/>
      <c r="P113" s="41"/>
      <c r="Q113" s="41"/>
      <c r="R113" s="41"/>
      <c r="S113" s="41"/>
      <c r="T113" s="69"/>
      <c r="AT113" s="23" t="s">
        <v>151</v>
      </c>
      <c r="AU113" s="23" t="s">
        <v>85</v>
      </c>
    </row>
    <row r="114" spans="2:51" s="12" customFormat="1" ht="13.5">
      <c r="B114" s="195"/>
      <c r="D114" s="196" t="s">
        <v>142</v>
      </c>
      <c r="E114" s="197" t="s">
        <v>5</v>
      </c>
      <c r="F114" s="198" t="s">
        <v>861</v>
      </c>
      <c r="H114" s="199">
        <v>4</v>
      </c>
      <c r="I114" s="200"/>
      <c r="L114" s="195"/>
      <c r="M114" s="201"/>
      <c r="N114" s="202"/>
      <c r="O114" s="202"/>
      <c r="P114" s="202"/>
      <c r="Q114" s="202"/>
      <c r="R114" s="202"/>
      <c r="S114" s="202"/>
      <c r="T114" s="203"/>
      <c r="AT114" s="204" t="s">
        <v>142</v>
      </c>
      <c r="AU114" s="204" t="s">
        <v>85</v>
      </c>
      <c r="AV114" s="12" t="s">
        <v>85</v>
      </c>
      <c r="AW114" s="12" t="s">
        <v>39</v>
      </c>
      <c r="AX114" s="12" t="s">
        <v>24</v>
      </c>
      <c r="AY114" s="204" t="s">
        <v>134</v>
      </c>
    </row>
    <row r="115" spans="2:65" s="1" customFormat="1" ht="31.5" customHeight="1">
      <c r="B115" s="173"/>
      <c r="C115" s="174" t="s">
        <v>193</v>
      </c>
      <c r="D115" s="174" t="s">
        <v>136</v>
      </c>
      <c r="E115" s="175" t="s">
        <v>230</v>
      </c>
      <c r="F115" s="176" t="s">
        <v>231</v>
      </c>
      <c r="G115" s="177" t="s">
        <v>156</v>
      </c>
      <c r="H115" s="178">
        <v>9</v>
      </c>
      <c r="I115" s="179"/>
      <c r="J115" s="180">
        <f>ROUND(I115*H115,2)</f>
        <v>0</v>
      </c>
      <c r="K115" s="176" t="s">
        <v>5</v>
      </c>
      <c r="L115" s="40"/>
      <c r="M115" s="181" t="s">
        <v>5</v>
      </c>
      <c r="N115" s="182" t="s">
        <v>47</v>
      </c>
      <c r="O115" s="41"/>
      <c r="P115" s="183">
        <f>O115*H115</f>
        <v>0</v>
      </c>
      <c r="Q115" s="183">
        <v>0</v>
      </c>
      <c r="R115" s="183">
        <f>Q115*H115</f>
        <v>0</v>
      </c>
      <c r="S115" s="183">
        <v>0</v>
      </c>
      <c r="T115" s="184">
        <f>S115*H115</f>
        <v>0</v>
      </c>
      <c r="AR115" s="23" t="s">
        <v>140</v>
      </c>
      <c r="AT115" s="23" t="s">
        <v>136</v>
      </c>
      <c r="AU115" s="23" t="s">
        <v>85</v>
      </c>
      <c r="AY115" s="23" t="s">
        <v>134</v>
      </c>
      <c r="BE115" s="185">
        <f>IF(N115="základní",J115,0)</f>
        <v>0</v>
      </c>
      <c r="BF115" s="185">
        <f>IF(N115="snížená",J115,0)</f>
        <v>0</v>
      </c>
      <c r="BG115" s="185">
        <f>IF(N115="zákl. přenesená",J115,0)</f>
        <v>0</v>
      </c>
      <c r="BH115" s="185">
        <f>IF(N115="sníž. přenesená",J115,0)</f>
        <v>0</v>
      </c>
      <c r="BI115" s="185">
        <f>IF(N115="nulová",J115,0)</f>
        <v>0</v>
      </c>
      <c r="BJ115" s="23" t="s">
        <v>24</v>
      </c>
      <c r="BK115" s="185">
        <f>ROUND(I115*H115,2)</f>
        <v>0</v>
      </c>
      <c r="BL115" s="23" t="s">
        <v>140</v>
      </c>
      <c r="BM115" s="23" t="s">
        <v>862</v>
      </c>
    </row>
    <row r="116" spans="2:65" s="1" customFormat="1" ht="22.5" customHeight="1">
      <c r="B116" s="173"/>
      <c r="C116" s="174" t="s">
        <v>29</v>
      </c>
      <c r="D116" s="174" t="s">
        <v>136</v>
      </c>
      <c r="E116" s="175" t="s">
        <v>233</v>
      </c>
      <c r="F116" s="176" t="s">
        <v>234</v>
      </c>
      <c r="G116" s="177" t="s">
        <v>209</v>
      </c>
      <c r="H116" s="178">
        <v>23</v>
      </c>
      <c r="I116" s="179"/>
      <c r="J116" s="180">
        <f>ROUND(I116*H116,2)</f>
        <v>0</v>
      </c>
      <c r="K116" s="176" t="s">
        <v>147</v>
      </c>
      <c r="L116" s="40"/>
      <c r="M116" s="181" t="s">
        <v>5</v>
      </c>
      <c r="N116" s="182" t="s">
        <v>47</v>
      </c>
      <c r="O116" s="41"/>
      <c r="P116" s="183">
        <f>O116*H116</f>
        <v>0</v>
      </c>
      <c r="Q116" s="183">
        <v>0</v>
      </c>
      <c r="R116" s="183">
        <f>Q116*H116</f>
        <v>0</v>
      </c>
      <c r="S116" s="183">
        <v>0</v>
      </c>
      <c r="T116" s="184">
        <f>S116*H116</f>
        <v>0</v>
      </c>
      <c r="AR116" s="23" t="s">
        <v>140</v>
      </c>
      <c r="AT116" s="23" t="s">
        <v>136</v>
      </c>
      <c r="AU116" s="23" t="s">
        <v>85</v>
      </c>
      <c r="AY116" s="23" t="s">
        <v>134</v>
      </c>
      <c r="BE116" s="185">
        <f>IF(N116="základní",J116,0)</f>
        <v>0</v>
      </c>
      <c r="BF116" s="185">
        <f>IF(N116="snížená",J116,0)</f>
        <v>0</v>
      </c>
      <c r="BG116" s="185">
        <f>IF(N116="zákl. přenesená",J116,0)</f>
        <v>0</v>
      </c>
      <c r="BH116" s="185">
        <f>IF(N116="sníž. přenesená",J116,0)</f>
        <v>0</v>
      </c>
      <c r="BI116" s="185">
        <f>IF(N116="nulová",J116,0)</f>
        <v>0</v>
      </c>
      <c r="BJ116" s="23" t="s">
        <v>24</v>
      </c>
      <c r="BK116" s="185">
        <f>ROUND(I116*H116,2)</f>
        <v>0</v>
      </c>
      <c r="BL116" s="23" t="s">
        <v>140</v>
      </c>
      <c r="BM116" s="23" t="s">
        <v>863</v>
      </c>
    </row>
    <row r="117" spans="2:47" s="1" customFormat="1" ht="40.5">
      <c r="B117" s="40"/>
      <c r="D117" s="187" t="s">
        <v>149</v>
      </c>
      <c r="F117" s="205" t="s">
        <v>236</v>
      </c>
      <c r="I117" s="206"/>
      <c r="L117" s="40"/>
      <c r="M117" s="207"/>
      <c r="N117" s="41"/>
      <c r="O117" s="41"/>
      <c r="P117" s="41"/>
      <c r="Q117" s="41"/>
      <c r="R117" s="41"/>
      <c r="S117" s="41"/>
      <c r="T117" s="69"/>
      <c r="AT117" s="23" t="s">
        <v>149</v>
      </c>
      <c r="AU117" s="23" t="s">
        <v>85</v>
      </c>
    </row>
    <row r="118" spans="2:47" s="1" customFormat="1" ht="189">
      <c r="B118" s="40"/>
      <c r="D118" s="187" t="s">
        <v>151</v>
      </c>
      <c r="F118" s="208" t="s">
        <v>237</v>
      </c>
      <c r="I118" s="206"/>
      <c r="L118" s="40"/>
      <c r="M118" s="207"/>
      <c r="N118" s="41"/>
      <c r="O118" s="41"/>
      <c r="P118" s="41"/>
      <c r="Q118" s="41"/>
      <c r="R118" s="41"/>
      <c r="S118" s="41"/>
      <c r="T118" s="69"/>
      <c r="AT118" s="23" t="s">
        <v>151</v>
      </c>
      <c r="AU118" s="23" t="s">
        <v>85</v>
      </c>
    </row>
    <row r="119" spans="2:51" s="12" customFormat="1" ht="13.5">
      <c r="B119" s="195"/>
      <c r="D119" s="196" t="s">
        <v>142</v>
      </c>
      <c r="E119" s="197" t="s">
        <v>5</v>
      </c>
      <c r="F119" s="198" t="s">
        <v>864</v>
      </c>
      <c r="H119" s="199">
        <v>23</v>
      </c>
      <c r="I119" s="200"/>
      <c r="L119" s="195"/>
      <c r="M119" s="201"/>
      <c r="N119" s="202"/>
      <c r="O119" s="202"/>
      <c r="P119" s="202"/>
      <c r="Q119" s="202"/>
      <c r="R119" s="202"/>
      <c r="S119" s="202"/>
      <c r="T119" s="203"/>
      <c r="AT119" s="204" t="s">
        <v>142</v>
      </c>
      <c r="AU119" s="204" t="s">
        <v>85</v>
      </c>
      <c r="AV119" s="12" t="s">
        <v>85</v>
      </c>
      <c r="AW119" s="12" t="s">
        <v>39</v>
      </c>
      <c r="AX119" s="12" t="s">
        <v>24</v>
      </c>
      <c r="AY119" s="204" t="s">
        <v>134</v>
      </c>
    </row>
    <row r="120" spans="2:65" s="1" customFormat="1" ht="31.5" customHeight="1">
      <c r="B120" s="173"/>
      <c r="C120" s="174" t="s">
        <v>206</v>
      </c>
      <c r="D120" s="174" t="s">
        <v>136</v>
      </c>
      <c r="E120" s="175" t="s">
        <v>242</v>
      </c>
      <c r="F120" s="176" t="s">
        <v>243</v>
      </c>
      <c r="G120" s="177" t="s">
        <v>209</v>
      </c>
      <c r="H120" s="178">
        <v>89.1</v>
      </c>
      <c r="I120" s="179"/>
      <c r="J120" s="180">
        <f>ROUND(I120*H120,2)</f>
        <v>0</v>
      </c>
      <c r="K120" s="176" t="s">
        <v>5</v>
      </c>
      <c r="L120" s="40"/>
      <c r="M120" s="181" t="s">
        <v>5</v>
      </c>
      <c r="N120" s="182" t="s">
        <v>47</v>
      </c>
      <c r="O120" s="41"/>
      <c r="P120" s="183">
        <f>O120*H120</f>
        <v>0</v>
      </c>
      <c r="Q120" s="183">
        <v>0</v>
      </c>
      <c r="R120" s="183">
        <f>Q120*H120</f>
        <v>0</v>
      </c>
      <c r="S120" s="183">
        <v>0</v>
      </c>
      <c r="T120" s="184">
        <f>S120*H120</f>
        <v>0</v>
      </c>
      <c r="AR120" s="23" t="s">
        <v>140</v>
      </c>
      <c r="AT120" s="23" t="s">
        <v>136</v>
      </c>
      <c r="AU120" s="23" t="s">
        <v>85</v>
      </c>
      <c r="AY120" s="23" t="s">
        <v>134</v>
      </c>
      <c r="BE120" s="185">
        <f>IF(N120="základní",J120,0)</f>
        <v>0</v>
      </c>
      <c r="BF120" s="185">
        <f>IF(N120="snížená",J120,0)</f>
        <v>0</v>
      </c>
      <c r="BG120" s="185">
        <f>IF(N120="zákl. přenesená",J120,0)</f>
        <v>0</v>
      </c>
      <c r="BH120" s="185">
        <f>IF(N120="sníž. přenesená",J120,0)</f>
        <v>0</v>
      </c>
      <c r="BI120" s="185">
        <f>IF(N120="nulová",J120,0)</f>
        <v>0</v>
      </c>
      <c r="BJ120" s="23" t="s">
        <v>24</v>
      </c>
      <c r="BK120" s="185">
        <f>ROUND(I120*H120,2)</f>
        <v>0</v>
      </c>
      <c r="BL120" s="23" t="s">
        <v>140</v>
      </c>
      <c r="BM120" s="23" t="s">
        <v>865</v>
      </c>
    </row>
    <row r="121" spans="2:51" s="12" customFormat="1" ht="13.5">
      <c r="B121" s="195"/>
      <c r="D121" s="196" t="s">
        <v>142</v>
      </c>
      <c r="E121" s="197" t="s">
        <v>5</v>
      </c>
      <c r="F121" s="198" t="s">
        <v>866</v>
      </c>
      <c r="H121" s="199">
        <v>89.1</v>
      </c>
      <c r="I121" s="200"/>
      <c r="L121" s="195"/>
      <c r="M121" s="201"/>
      <c r="N121" s="202"/>
      <c r="O121" s="202"/>
      <c r="P121" s="202"/>
      <c r="Q121" s="202"/>
      <c r="R121" s="202"/>
      <c r="S121" s="202"/>
      <c r="T121" s="203"/>
      <c r="AT121" s="204" t="s">
        <v>142</v>
      </c>
      <c r="AU121" s="204" t="s">
        <v>85</v>
      </c>
      <c r="AV121" s="12" t="s">
        <v>85</v>
      </c>
      <c r="AW121" s="12" t="s">
        <v>39</v>
      </c>
      <c r="AX121" s="12" t="s">
        <v>24</v>
      </c>
      <c r="AY121" s="204" t="s">
        <v>134</v>
      </c>
    </row>
    <row r="122" spans="2:65" s="1" customFormat="1" ht="22.5" customHeight="1">
      <c r="B122" s="173"/>
      <c r="C122" s="174" t="s">
        <v>215</v>
      </c>
      <c r="D122" s="174" t="s">
        <v>136</v>
      </c>
      <c r="E122" s="175" t="s">
        <v>248</v>
      </c>
      <c r="F122" s="176" t="s">
        <v>249</v>
      </c>
      <c r="G122" s="177" t="s">
        <v>209</v>
      </c>
      <c r="H122" s="178">
        <v>23</v>
      </c>
      <c r="I122" s="179"/>
      <c r="J122" s="180">
        <f>ROUND(I122*H122,2)</f>
        <v>0</v>
      </c>
      <c r="K122" s="176" t="s">
        <v>147</v>
      </c>
      <c r="L122" s="40"/>
      <c r="M122" s="181" t="s">
        <v>5</v>
      </c>
      <c r="N122" s="182" t="s">
        <v>47</v>
      </c>
      <c r="O122" s="41"/>
      <c r="P122" s="183">
        <f>O122*H122</f>
        <v>0</v>
      </c>
      <c r="Q122" s="183">
        <v>0</v>
      </c>
      <c r="R122" s="183">
        <f>Q122*H122</f>
        <v>0</v>
      </c>
      <c r="S122" s="183">
        <v>0</v>
      </c>
      <c r="T122" s="184">
        <f>S122*H122</f>
        <v>0</v>
      </c>
      <c r="AR122" s="23" t="s">
        <v>140</v>
      </c>
      <c r="AT122" s="23" t="s">
        <v>136</v>
      </c>
      <c r="AU122" s="23" t="s">
        <v>85</v>
      </c>
      <c r="AY122" s="23" t="s">
        <v>134</v>
      </c>
      <c r="BE122" s="185">
        <f>IF(N122="základní",J122,0)</f>
        <v>0</v>
      </c>
      <c r="BF122" s="185">
        <f>IF(N122="snížená",J122,0)</f>
        <v>0</v>
      </c>
      <c r="BG122" s="185">
        <f>IF(N122="zákl. přenesená",J122,0)</f>
        <v>0</v>
      </c>
      <c r="BH122" s="185">
        <f>IF(N122="sníž. přenesená",J122,0)</f>
        <v>0</v>
      </c>
      <c r="BI122" s="185">
        <f>IF(N122="nulová",J122,0)</f>
        <v>0</v>
      </c>
      <c r="BJ122" s="23" t="s">
        <v>24</v>
      </c>
      <c r="BK122" s="185">
        <f>ROUND(I122*H122,2)</f>
        <v>0</v>
      </c>
      <c r="BL122" s="23" t="s">
        <v>140</v>
      </c>
      <c r="BM122" s="23" t="s">
        <v>867</v>
      </c>
    </row>
    <row r="123" spans="2:47" s="1" customFormat="1" ht="27">
      <c r="B123" s="40"/>
      <c r="D123" s="187" t="s">
        <v>149</v>
      </c>
      <c r="F123" s="205" t="s">
        <v>251</v>
      </c>
      <c r="I123" s="206"/>
      <c r="L123" s="40"/>
      <c r="M123" s="207"/>
      <c r="N123" s="41"/>
      <c r="O123" s="41"/>
      <c r="P123" s="41"/>
      <c r="Q123" s="41"/>
      <c r="R123" s="41"/>
      <c r="S123" s="41"/>
      <c r="T123" s="69"/>
      <c r="AT123" s="23" t="s">
        <v>149</v>
      </c>
      <c r="AU123" s="23" t="s">
        <v>85</v>
      </c>
    </row>
    <row r="124" spans="2:47" s="1" customFormat="1" ht="148.5">
      <c r="B124" s="40"/>
      <c r="D124" s="187" t="s">
        <v>151</v>
      </c>
      <c r="F124" s="208" t="s">
        <v>252</v>
      </c>
      <c r="I124" s="206"/>
      <c r="L124" s="40"/>
      <c r="M124" s="207"/>
      <c r="N124" s="41"/>
      <c r="O124" s="41"/>
      <c r="P124" s="41"/>
      <c r="Q124" s="41"/>
      <c r="R124" s="41"/>
      <c r="S124" s="41"/>
      <c r="T124" s="69"/>
      <c r="AT124" s="23" t="s">
        <v>151</v>
      </c>
      <c r="AU124" s="23" t="s">
        <v>85</v>
      </c>
    </row>
    <row r="125" spans="2:51" s="11" customFormat="1" ht="13.5">
      <c r="B125" s="186"/>
      <c r="D125" s="187" t="s">
        <v>142</v>
      </c>
      <c r="E125" s="188" t="s">
        <v>5</v>
      </c>
      <c r="F125" s="189" t="s">
        <v>253</v>
      </c>
      <c r="H125" s="190" t="s">
        <v>5</v>
      </c>
      <c r="I125" s="191"/>
      <c r="L125" s="186"/>
      <c r="M125" s="192"/>
      <c r="N125" s="193"/>
      <c r="O125" s="193"/>
      <c r="P125" s="193"/>
      <c r="Q125" s="193"/>
      <c r="R125" s="193"/>
      <c r="S125" s="193"/>
      <c r="T125" s="194"/>
      <c r="AT125" s="190" t="s">
        <v>142</v>
      </c>
      <c r="AU125" s="190" t="s">
        <v>85</v>
      </c>
      <c r="AV125" s="11" t="s">
        <v>24</v>
      </c>
      <c r="AW125" s="11" t="s">
        <v>39</v>
      </c>
      <c r="AX125" s="11" t="s">
        <v>76</v>
      </c>
      <c r="AY125" s="190" t="s">
        <v>134</v>
      </c>
    </row>
    <row r="126" spans="2:51" s="12" customFormat="1" ht="13.5">
      <c r="B126" s="195"/>
      <c r="D126" s="196" t="s">
        <v>142</v>
      </c>
      <c r="E126" s="197" t="s">
        <v>5</v>
      </c>
      <c r="F126" s="198" t="s">
        <v>868</v>
      </c>
      <c r="H126" s="199">
        <v>23</v>
      </c>
      <c r="I126" s="200"/>
      <c r="L126" s="195"/>
      <c r="M126" s="201"/>
      <c r="N126" s="202"/>
      <c r="O126" s="202"/>
      <c r="P126" s="202"/>
      <c r="Q126" s="202"/>
      <c r="R126" s="202"/>
      <c r="S126" s="202"/>
      <c r="T126" s="203"/>
      <c r="AT126" s="204" t="s">
        <v>142</v>
      </c>
      <c r="AU126" s="204" t="s">
        <v>85</v>
      </c>
      <c r="AV126" s="12" t="s">
        <v>85</v>
      </c>
      <c r="AW126" s="12" t="s">
        <v>39</v>
      </c>
      <c r="AX126" s="12" t="s">
        <v>24</v>
      </c>
      <c r="AY126" s="204" t="s">
        <v>134</v>
      </c>
    </row>
    <row r="127" spans="2:65" s="1" customFormat="1" ht="22.5" customHeight="1">
      <c r="B127" s="173"/>
      <c r="C127" s="174" t="s">
        <v>222</v>
      </c>
      <c r="D127" s="174" t="s">
        <v>136</v>
      </c>
      <c r="E127" s="175" t="s">
        <v>569</v>
      </c>
      <c r="F127" s="176" t="s">
        <v>570</v>
      </c>
      <c r="G127" s="177" t="s">
        <v>209</v>
      </c>
      <c r="H127" s="178">
        <v>0.8</v>
      </c>
      <c r="I127" s="179"/>
      <c r="J127" s="180">
        <f>ROUND(I127*H127,2)</f>
        <v>0</v>
      </c>
      <c r="K127" s="176" t="s">
        <v>147</v>
      </c>
      <c r="L127" s="40"/>
      <c r="M127" s="181" t="s">
        <v>5</v>
      </c>
      <c r="N127" s="182" t="s">
        <v>47</v>
      </c>
      <c r="O127" s="41"/>
      <c r="P127" s="183">
        <f>O127*H127</f>
        <v>0</v>
      </c>
      <c r="Q127" s="183">
        <v>0</v>
      </c>
      <c r="R127" s="183">
        <f>Q127*H127</f>
        <v>0</v>
      </c>
      <c r="S127" s="183">
        <v>0</v>
      </c>
      <c r="T127" s="184">
        <f>S127*H127</f>
        <v>0</v>
      </c>
      <c r="AR127" s="23" t="s">
        <v>140</v>
      </c>
      <c r="AT127" s="23" t="s">
        <v>136</v>
      </c>
      <c r="AU127" s="23" t="s">
        <v>85</v>
      </c>
      <c r="AY127" s="23" t="s">
        <v>134</v>
      </c>
      <c r="BE127" s="185">
        <f>IF(N127="základní",J127,0)</f>
        <v>0</v>
      </c>
      <c r="BF127" s="185">
        <f>IF(N127="snížená",J127,0)</f>
        <v>0</v>
      </c>
      <c r="BG127" s="185">
        <f>IF(N127="zákl. přenesená",J127,0)</f>
        <v>0</v>
      </c>
      <c r="BH127" s="185">
        <f>IF(N127="sníž. přenesená",J127,0)</f>
        <v>0</v>
      </c>
      <c r="BI127" s="185">
        <f>IF(N127="nulová",J127,0)</f>
        <v>0</v>
      </c>
      <c r="BJ127" s="23" t="s">
        <v>24</v>
      </c>
      <c r="BK127" s="185">
        <f>ROUND(I127*H127,2)</f>
        <v>0</v>
      </c>
      <c r="BL127" s="23" t="s">
        <v>140</v>
      </c>
      <c r="BM127" s="23" t="s">
        <v>869</v>
      </c>
    </row>
    <row r="128" spans="2:47" s="1" customFormat="1" ht="40.5">
      <c r="B128" s="40"/>
      <c r="D128" s="187" t="s">
        <v>149</v>
      </c>
      <c r="F128" s="205" t="s">
        <v>572</v>
      </c>
      <c r="I128" s="206"/>
      <c r="L128" s="40"/>
      <c r="M128" s="207"/>
      <c r="N128" s="41"/>
      <c r="O128" s="41"/>
      <c r="P128" s="41"/>
      <c r="Q128" s="41"/>
      <c r="R128" s="41"/>
      <c r="S128" s="41"/>
      <c r="T128" s="69"/>
      <c r="AT128" s="23" t="s">
        <v>149</v>
      </c>
      <c r="AU128" s="23" t="s">
        <v>85</v>
      </c>
    </row>
    <row r="129" spans="2:47" s="1" customFormat="1" ht="108">
      <c r="B129" s="40"/>
      <c r="D129" s="196" t="s">
        <v>151</v>
      </c>
      <c r="F129" s="220" t="s">
        <v>573</v>
      </c>
      <c r="I129" s="206"/>
      <c r="L129" s="40"/>
      <c r="M129" s="207"/>
      <c r="N129" s="41"/>
      <c r="O129" s="41"/>
      <c r="P129" s="41"/>
      <c r="Q129" s="41"/>
      <c r="R129" s="41"/>
      <c r="S129" s="41"/>
      <c r="T129" s="69"/>
      <c r="AT129" s="23" t="s">
        <v>151</v>
      </c>
      <c r="AU129" s="23" t="s">
        <v>85</v>
      </c>
    </row>
    <row r="130" spans="2:65" s="1" customFormat="1" ht="22.5" customHeight="1">
      <c r="B130" s="173"/>
      <c r="C130" s="221" t="s">
        <v>229</v>
      </c>
      <c r="D130" s="221" t="s">
        <v>271</v>
      </c>
      <c r="E130" s="222" t="s">
        <v>574</v>
      </c>
      <c r="F130" s="223" t="s">
        <v>575</v>
      </c>
      <c r="G130" s="224" t="s">
        <v>466</v>
      </c>
      <c r="H130" s="225">
        <v>1.44</v>
      </c>
      <c r="I130" s="226"/>
      <c r="J130" s="227">
        <f>ROUND(I130*H130,2)</f>
        <v>0</v>
      </c>
      <c r="K130" s="223" t="s">
        <v>147</v>
      </c>
      <c r="L130" s="228"/>
      <c r="M130" s="229" t="s">
        <v>5</v>
      </c>
      <c r="N130" s="230" t="s">
        <v>47</v>
      </c>
      <c r="O130" s="41"/>
      <c r="P130" s="183">
        <f>O130*H130</f>
        <v>0</v>
      </c>
      <c r="Q130" s="183">
        <v>1</v>
      </c>
      <c r="R130" s="183">
        <f>Q130*H130</f>
        <v>1.44</v>
      </c>
      <c r="S130" s="183">
        <v>0</v>
      </c>
      <c r="T130" s="184">
        <f>S130*H130</f>
        <v>0</v>
      </c>
      <c r="AR130" s="23" t="s">
        <v>185</v>
      </c>
      <c r="AT130" s="23" t="s">
        <v>271</v>
      </c>
      <c r="AU130" s="23" t="s">
        <v>85</v>
      </c>
      <c r="AY130" s="23" t="s">
        <v>134</v>
      </c>
      <c r="BE130" s="185">
        <f>IF(N130="základní",J130,0)</f>
        <v>0</v>
      </c>
      <c r="BF130" s="185">
        <f>IF(N130="snížená",J130,0)</f>
        <v>0</v>
      </c>
      <c r="BG130" s="185">
        <f>IF(N130="zákl. přenesená",J130,0)</f>
        <v>0</v>
      </c>
      <c r="BH130" s="185">
        <f>IF(N130="sníž. přenesená",J130,0)</f>
        <v>0</v>
      </c>
      <c r="BI130" s="185">
        <f>IF(N130="nulová",J130,0)</f>
        <v>0</v>
      </c>
      <c r="BJ130" s="23" t="s">
        <v>24</v>
      </c>
      <c r="BK130" s="185">
        <f>ROUND(I130*H130,2)</f>
        <v>0</v>
      </c>
      <c r="BL130" s="23" t="s">
        <v>140</v>
      </c>
      <c r="BM130" s="23" t="s">
        <v>870</v>
      </c>
    </row>
    <row r="131" spans="2:47" s="1" customFormat="1" ht="13.5">
      <c r="B131" s="40"/>
      <c r="D131" s="187" t="s">
        <v>149</v>
      </c>
      <c r="F131" s="205" t="s">
        <v>575</v>
      </c>
      <c r="I131" s="206"/>
      <c r="L131" s="40"/>
      <c r="M131" s="207"/>
      <c r="N131" s="41"/>
      <c r="O131" s="41"/>
      <c r="P131" s="41"/>
      <c r="Q131" s="41"/>
      <c r="R131" s="41"/>
      <c r="S131" s="41"/>
      <c r="T131" s="69"/>
      <c r="AT131" s="23" t="s">
        <v>149</v>
      </c>
      <c r="AU131" s="23" t="s">
        <v>85</v>
      </c>
    </row>
    <row r="132" spans="2:51" s="12" customFormat="1" ht="13.5">
      <c r="B132" s="195"/>
      <c r="D132" s="196" t="s">
        <v>142</v>
      </c>
      <c r="E132" s="197" t="s">
        <v>5</v>
      </c>
      <c r="F132" s="198" t="s">
        <v>871</v>
      </c>
      <c r="H132" s="199">
        <v>1.44</v>
      </c>
      <c r="I132" s="200"/>
      <c r="L132" s="195"/>
      <c r="M132" s="201"/>
      <c r="N132" s="202"/>
      <c r="O132" s="202"/>
      <c r="P132" s="202"/>
      <c r="Q132" s="202"/>
      <c r="R132" s="202"/>
      <c r="S132" s="202"/>
      <c r="T132" s="203"/>
      <c r="AT132" s="204" t="s">
        <v>142</v>
      </c>
      <c r="AU132" s="204" t="s">
        <v>85</v>
      </c>
      <c r="AV132" s="12" t="s">
        <v>85</v>
      </c>
      <c r="AW132" s="12" t="s">
        <v>39</v>
      </c>
      <c r="AX132" s="12" t="s">
        <v>24</v>
      </c>
      <c r="AY132" s="204" t="s">
        <v>134</v>
      </c>
    </row>
    <row r="133" spans="2:65" s="1" customFormat="1" ht="22.5" customHeight="1">
      <c r="B133" s="173"/>
      <c r="C133" s="174" t="s">
        <v>11</v>
      </c>
      <c r="D133" s="174" t="s">
        <v>136</v>
      </c>
      <c r="E133" s="175" t="s">
        <v>265</v>
      </c>
      <c r="F133" s="176" t="s">
        <v>266</v>
      </c>
      <c r="G133" s="177" t="s">
        <v>139</v>
      </c>
      <c r="H133" s="178">
        <v>115</v>
      </c>
      <c r="I133" s="179"/>
      <c r="J133" s="180">
        <f>ROUND(I133*H133,2)</f>
        <v>0</v>
      </c>
      <c r="K133" s="176" t="s">
        <v>147</v>
      </c>
      <c r="L133" s="40"/>
      <c r="M133" s="181" t="s">
        <v>5</v>
      </c>
      <c r="N133" s="182" t="s">
        <v>47</v>
      </c>
      <c r="O133" s="41"/>
      <c r="P133" s="183">
        <f>O133*H133</f>
        <v>0</v>
      </c>
      <c r="Q133" s="183">
        <v>0</v>
      </c>
      <c r="R133" s="183">
        <f>Q133*H133</f>
        <v>0</v>
      </c>
      <c r="S133" s="183">
        <v>0</v>
      </c>
      <c r="T133" s="184">
        <f>S133*H133</f>
        <v>0</v>
      </c>
      <c r="AR133" s="23" t="s">
        <v>140</v>
      </c>
      <c r="AT133" s="23" t="s">
        <v>136</v>
      </c>
      <c r="AU133" s="23" t="s">
        <v>85</v>
      </c>
      <c r="AY133" s="23" t="s">
        <v>134</v>
      </c>
      <c r="BE133" s="185">
        <f>IF(N133="základní",J133,0)</f>
        <v>0</v>
      </c>
      <c r="BF133" s="185">
        <f>IF(N133="snížená",J133,0)</f>
        <v>0</v>
      </c>
      <c r="BG133" s="185">
        <f>IF(N133="zákl. přenesená",J133,0)</f>
        <v>0</v>
      </c>
      <c r="BH133" s="185">
        <f>IF(N133="sníž. přenesená",J133,0)</f>
        <v>0</v>
      </c>
      <c r="BI133" s="185">
        <f>IF(N133="nulová",J133,0)</f>
        <v>0</v>
      </c>
      <c r="BJ133" s="23" t="s">
        <v>24</v>
      </c>
      <c r="BK133" s="185">
        <f>ROUND(I133*H133,2)</f>
        <v>0</v>
      </c>
      <c r="BL133" s="23" t="s">
        <v>140</v>
      </c>
      <c r="BM133" s="23" t="s">
        <v>872</v>
      </c>
    </row>
    <row r="134" spans="2:47" s="1" customFormat="1" ht="27">
      <c r="B134" s="40"/>
      <c r="D134" s="187" t="s">
        <v>149</v>
      </c>
      <c r="F134" s="205" t="s">
        <v>268</v>
      </c>
      <c r="I134" s="206"/>
      <c r="L134" s="40"/>
      <c r="M134" s="207"/>
      <c r="N134" s="41"/>
      <c r="O134" s="41"/>
      <c r="P134" s="41"/>
      <c r="Q134" s="41"/>
      <c r="R134" s="41"/>
      <c r="S134" s="41"/>
      <c r="T134" s="69"/>
      <c r="AT134" s="23" t="s">
        <v>149</v>
      </c>
      <c r="AU134" s="23" t="s">
        <v>85</v>
      </c>
    </row>
    <row r="135" spans="2:47" s="1" customFormat="1" ht="121.5">
      <c r="B135" s="40"/>
      <c r="D135" s="196" t="s">
        <v>151</v>
      </c>
      <c r="F135" s="220" t="s">
        <v>269</v>
      </c>
      <c r="I135" s="206"/>
      <c r="L135" s="40"/>
      <c r="M135" s="207"/>
      <c r="N135" s="41"/>
      <c r="O135" s="41"/>
      <c r="P135" s="41"/>
      <c r="Q135" s="41"/>
      <c r="R135" s="41"/>
      <c r="S135" s="41"/>
      <c r="T135" s="69"/>
      <c r="AT135" s="23" t="s">
        <v>151</v>
      </c>
      <c r="AU135" s="23" t="s">
        <v>85</v>
      </c>
    </row>
    <row r="136" spans="2:65" s="1" customFormat="1" ht="22.5" customHeight="1">
      <c r="B136" s="173"/>
      <c r="C136" s="221" t="s">
        <v>241</v>
      </c>
      <c r="D136" s="221" t="s">
        <v>271</v>
      </c>
      <c r="E136" s="222" t="s">
        <v>272</v>
      </c>
      <c r="F136" s="223" t="s">
        <v>273</v>
      </c>
      <c r="G136" s="224" t="s">
        <v>274</v>
      </c>
      <c r="H136" s="225">
        <v>1.725</v>
      </c>
      <c r="I136" s="226"/>
      <c r="J136" s="227">
        <f>ROUND(I136*H136,2)</f>
        <v>0</v>
      </c>
      <c r="K136" s="223" t="s">
        <v>147</v>
      </c>
      <c r="L136" s="228"/>
      <c r="M136" s="229" t="s">
        <v>5</v>
      </c>
      <c r="N136" s="230" t="s">
        <v>47</v>
      </c>
      <c r="O136" s="41"/>
      <c r="P136" s="183">
        <f>O136*H136</f>
        <v>0</v>
      </c>
      <c r="Q136" s="183">
        <v>0.001</v>
      </c>
      <c r="R136" s="183">
        <f>Q136*H136</f>
        <v>0.0017250000000000002</v>
      </c>
      <c r="S136" s="183">
        <v>0</v>
      </c>
      <c r="T136" s="184">
        <f>S136*H136</f>
        <v>0</v>
      </c>
      <c r="AR136" s="23" t="s">
        <v>185</v>
      </c>
      <c r="AT136" s="23" t="s">
        <v>271</v>
      </c>
      <c r="AU136" s="23" t="s">
        <v>85</v>
      </c>
      <c r="AY136" s="23" t="s">
        <v>134</v>
      </c>
      <c r="BE136" s="185">
        <f>IF(N136="základní",J136,0)</f>
        <v>0</v>
      </c>
      <c r="BF136" s="185">
        <f>IF(N136="snížená",J136,0)</f>
        <v>0</v>
      </c>
      <c r="BG136" s="185">
        <f>IF(N136="zákl. přenesená",J136,0)</f>
        <v>0</v>
      </c>
      <c r="BH136" s="185">
        <f>IF(N136="sníž. přenesená",J136,0)</f>
        <v>0</v>
      </c>
      <c r="BI136" s="185">
        <f>IF(N136="nulová",J136,0)</f>
        <v>0</v>
      </c>
      <c r="BJ136" s="23" t="s">
        <v>24</v>
      </c>
      <c r="BK136" s="185">
        <f>ROUND(I136*H136,2)</f>
        <v>0</v>
      </c>
      <c r="BL136" s="23" t="s">
        <v>140</v>
      </c>
      <c r="BM136" s="23" t="s">
        <v>873</v>
      </c>
    </row>
    <row r="137" spans="2:47" s="1" customFormat="1" ht="13.5">
      <c r="B137" s="40"/>
      <c r="D137" s="187" t="s">
        <v>149</v>
      </c>
      <c r="F137" s="205" t="s">
        <v>273</v>
      </c>
      <c r="I137" s="206"/>
      <c r="L137" s="40"/>
      <c r="M137" s="207"/>
      <c r="N137" s="41"/>
      <c r="O137" s="41"/>
      <c r="P137" s="41"/>
      <c r="Q137" s="41"/>
      <c r="R137" s="41"/>
      <c r="S137" s="41"/>
      <c r="T137" s="69"/>
      <c r="AT137" s="23" t="s">
        <v>149</v>
      </c>
      <c r="AU137" s="23" t="s">
        <v>85</v>
      </c>
    </row>
    <row r="138" spans="2:51" s="12" customFormat="1" ht="13.5">
      <c r="B138" s="195"/>
      <c r="D138" s="196" t="s">
        <v>142</v>
      </c>
      <c r="F138" s="198" t="s">
        <v>874</v>
      </c>
      <c r="H138" s="199">
        <v>1.725</v>
      </c>
      <c r="I138" s="200"/>
      <c r="L138" s="195"/>
      <c r="M138" s="201"/>
      <c r="N138" s="202"/>
      <c r="O138" s="202"/>
      <c r="P138" s="202"/>
      <c r="Q138" s="202"/>
      <c r="R138" s="202"/>
      <c r="S138" s="202"/>
      <c r="T138" s="203"/>
      <c r="AT138" s="204" t="s">
        <v>142</v>
      </c>
      <c r="AU138" s="204" t="s">
        <v>85</v>
      </c>
      <c r="AV138" s="12" t="s">
        <v>85</v>
      </c>
      <c r="AW138" s="12" t="s">
        <v>6</v>
      </c>
      <c r="AX138" s="12" t="s">
        <v>24</v>
      </c>
      <c r="AY138" s="204" t="s">
        <v>134</v>
      </c>
    </row>
    <row r="139" spans="2:65" s="1" customFormat="1" ht="22.5" customHeight="1">
      <c r="B139" s="173"/>
      <c r="C139" s="174" t="s">
        <v>247</v>
      </c>
      <c r="D139" s="174" t="s">
        <v>136</v>
      </c>
      <c r="E139" s="175" t="s">
        <v>277</v>
      </c>
      <c r="F139" s="176" t="s">
        <v>278</v>
      </c>
      <c r="G139" s="177" t="s">
        <v>139</v>
      </c>
      <c r="H139" s="178">
        <v>48.3</v>
      </c>
      <c r="I139" s="179"/>
      <c r="J139" s="180">
        <f>ROUND(I139*H139,2)</f>
        <v>0</v>
      </c>
      <c r="K139" s="176" t="s">
        <v>147</v>
      </c>
      <c r="L139" s="40"/>
      <c r="M139" s="181" t="s">
        <v>5</v>
      </c>
      <c r="N139" s="182" t="s">
        <v>47</v>
      </c>
      <c r="O139" s="41"/>
      <c r="P139" s="183">
        <f>O139*H139</f>
        <v>0</v>
      </c>
      <c r="Q139" s="183">
        <v>0</v>
      </c>
      <c r="R139" s="183">
        <f>Q139*H139</f>
        <v>0</v>
      </c>
      <c r="S139" s="183">
        <v>0</v>
      </c>
      <c r="T139" s="184">
        <f>S139*H139</f>
        <v>0</v>
      </c>
      <c r="AR139" s="23" t="s">
        <v>140</v>
      </c>
      <c r="AT139" s="23" t="s">
        <v>136</v>
      </c>
      <c r="AU139" s="23" t="s">
        <v>85</v>
      </c>
      <c r="AY139" s="23" t="s">
        <v>134</v>
      </c>
      <c r="BE139" s="185">
        <f>IF(N139="základní",J139,0)</f>
        <v>0</v>
      </c>
      <c r="BF139" s="185">
        <f>IF(N139="snížená",J139,0)</f>
        <v>0</v>
      </c>
      <c r="BG139" s="185">
        <f>IF(N139="zákl. přenesená",J139,0)</f>
        <v>0</v>
      </c>
      <c r="BH139" s="185">
        <f>IF(N139="sníž. přenesená",J139,0)</f>
        <v>0</v>
      </c>
      <c r="BI139" s="185">
        <f>IF(N139="nulová",J139,0)</f>
        <v>0</v>
      </c>
      <c r="BJ139" s="23" t="s">
        <v>24</v>
      </c>
      <c r="BK139" s="185">
        <f>ROUND(I139*H139,2)</f>
        <v>0</v>
      </c>
      <c r="BL139" s="23" t="s">
        <v>140</v>
      </c>
      <c r="BM139" s="23" t="s">
        <v>875</v>
      </c>
    </row>
    <row r="140" spans="2:47" s="1" customFormat="1" ht="13.5">
      <c r="B140" s="40"/>
      <c r="D140" s="187" t="s">
        <v>149</v>
      </c>
      <c r="F140" s="205" t="s">
        <v>280</v>
      </c>
      <c r="I140" s="206"/>
      <c r="L140" s="40"/>
      <c r="M140" s="207"/>
      <c r="N140" s="41"/>
      <c r="O140" s="41"/>
      <c r="P140" s="41"/>
      <c r="Q140" s="41"/>
      <c r="R140" s="41"/>
      <c r="S140" s="41"/>
      <c r="T140" s="69"/>
      <c r="AT140" s="23" t="s">
        <v>149</v>
      </c>
      <c r="AU140" s="23" t="s">
        <v>85</v>
      </c>
    </row>
    <row r="141" spans="2:47" s="1" customFormat="1" ht="162">
      <c r="B141" s="40"/>
      <c r="D141" s="187" t="s">
        <v>151</v>
      </c>
      <c r="F141" s="208" t="s">
        <v>281</v>
      </c>
      <c r="I141" s="206"/>
      <c r="L141" s="40"/>
      <c r="M141" s="207"/>
      <c r="N141" s="41"/>
      <c r="O141" s="41"/>
      <c r="P141" s="41"/>
      <c r="Q141" s="41"/>
      <c r="R141" s="41"/>
      <c r="S141" s="41"/>
      <c r="T141" s="69"/>
      <c r="AT141" s="23" t="s">
        <v>151</v>
      </c>
      <c r="AU141" s="23" t="s">
        <v>85</v>
      </c>
    </row>
    <row r="142" spans="2:51" s="11" customFormat="1" ht="13.5">
      <c r="B142" s="186"/>
      <c r="D142" s="187" t="s">
        <v>142</v>
      </c>
      <c r="E142" s="188" t="s">
        <v>5</v>
      </c>
      <c r="F142" s="189" t="s">
        <v>858</v>
      </c>
      <c r="H142" s="190" t="s">
        <v>5</v>
      </c>
      <c r="I142" s="191"/>
      <c r="L142" s="186"/>
      <c r="M142" s="192"/>
      <c r="N142" s="193"/>
      <c r="O142" s="193"/>
      <c r="P142" s="193"/>
      <c r="Q142" s="193"/>
      <c r="R142" s="193"/>
      <c r="S142" s="193"/>
      <c r="T142" s="194"/>
      <c r="AT142" s="190" t="s">
        <v>142</v>
      </c>
      <c r="AU142" s="190" t="s">
        <v>85</v>
      </c>
      <c r="AV142" s="11" t="s">
        <v>24</v>
      </c>
      <c r="AW142" s="11" t="s">
        <v>39</v>
      </c>
      <c r="AX142" s="11" t="s">
        <v>76</v>
      </c>
      <c r="AY142" s="190" t="s">
        <v>134</v>
      </c>
    </row>
    <row r="143" spans="2:51" s="12" customFormat="1" ht="13.5">
      <c r="B143" s="195"/>
      <c r="D143" s="196" t="s">
        <v>142</v>
      </c>
      <c r="E143" s="197" t="s">
        <v>5</v>
      </c>
      <c r="F143" s="198" t="s">
        <v>876</v>
      </c>
      <c r="H143" s="199">
        <v>48.3</v>
      </c>
      <c r="I143" s="200"/>
      <c r="L143" s="195"/>
      <c r="M143" s="201"/>
      <c r="N143" s="202"/>
      <c r="O143" s="202"/>
      <c r="P143" s="202"/>
      <c r="Q143" s="202"/>
      <c r="R143" s="202"/>
      <c r="S143" s="202"/>
      <c r="T143" s="203"/>
      <c r="AT143" s="204" t="s">
        <v>142</v>
      </c>
      <c r="AU143" s="204" t="s">
        <v>85</v>
      </c>
      <c r="AV143" s="12" t="s">
        <v>85</v>
      </c>
      <c r="AW143" s="12" t="s">
        <v>39</v>
      </c>
      <c r="AX143" s="12" t="s">
        <v>24</v>
      </c>
      <c r="AY143" s="204" t="s">
        <v>134</v>
      </c>
    </row>
    <row r="144" spans="2:65" s="1" customFormat="1" ht="22.5" customHeight="1">
      <c r="B144" s="173"/>
      <c r="C144" s="174" t="s">
        <v>257</v>
      </c>
      <c r="D144" s="174" t="s">
        <v>136</v>
      </c>
      <c r="E144" s="175" t="s">
        <v>284</v>
      </c>
      <c r="F144" s="176" t="s">
        <v>285</v>
      </c>
      <c r="G144" s="177" t="s">
        <v>139</v>
      </c>
      <c r="H144" s="178">
        <v>203.3</v>
      </c>
      <c r="I144" s="179"/>
      <c r="J144" s="180">
        <f>ROUND(I144*H144,2)</f>
        <v>0</v>
      </c>
      <c r="K144" s="176" t="s">
        <v>147</v>
      </c>
      <c r="L144" s="40"/>
      <c r="M144" s="181" t="s">
        <v>5</v>
      </c>
      <c r="N144" s="182" t="s">
        <v>47</v>
      </c>
      <c r="O144" s="41"/>
      <c r="P144" s="183">
        <f>O144*H144</f>
        <v>0</v>
      </c>
      <c r="Q144" s="183">
        <v>0</v>
      </c>
      <c r="R144" s="183">
        <f>Q144*H144</f>
        <v>0</v>
      </c>
      <c r="S144" s="183">
        <v>0</v>
      </c>
      <c r="T144" s="184">
        <f>S144*H144</f>
        <v>0</v>
      </c>
      <c r="AR144" s="23" t="s">
        <v>140</v>
      </c>
      <c r="AT144" s="23" t="s">
        <v>136</v>
      </c>
      <c r="AU144" s="23" t="s">
        <v>85</v>
      </c>
      <c r="AY144" s="23" t="s">
        <v>134</v>
      </c>
      <c r="BE144" s="185">
        <f>IF(N144="základní",J144,0)</f>
        <v>0</v>
      </c>
      <c r="BF144" s="185">
        <f>IF(N144="snížená",J144,0)</f>
        <v>0</v>
      </c>
      <c r="BG144" s="185">
        <f>IF(N144="zákl. přenesená",J144,0)</f>
        <v>0</v>
      </c>
      <c r="BH144" s="185">
        <f>IF(N144="sníž. přenesená",J144,0)</f>
        <v>0</v>
      </c>
      <c r="BI144" s="185">
        <f>IF(N144="nulová",J144,0)</f>
        <v>0</v>
      </c>
      <c r="BJ144" s="23" t="s">
        <v>24</v>
      </c>
      <c r="BK144" s="185">
        <f>ROUND(I144*H144,2)</f>
        <v>0</v>
      </c>
      <c r="BL144" s="23" t="s">
        <v>140</v>
      </c>
      <c r="BM144" s="23" t="s">
        <v>877</v>
      </c>
    </row>
    <row r="145" spans="2:47" s="1" customFormat="1" ht="27">
      <c r="B145" s="40"/>
      <c r="D145" s="187" t="s">
        <v>149</v>
      </c>
      <c r="F145" s="205" t="s">
        <v>287</v>
      </c>
      <c r="I145" s="206"/>
      <c r="L145" s="40"/>
      <c r="M145" s="207"/>
      <c r="N145" s="41"/>
      <c r="O145" s="41"/>
      <c r="P145" s="41"/>
      <c r="Q145" s="41"/>
      <c r="R145" s="41"/>
      <c r="S145" s="41"/>
      <c r="T145" s="69"/>
      <c r="AT145" s="23" t="s">
        <v>149</v>
      </c>
      <c r="AU145" s="23" t="s">
        <v>85</v>
      </c>
    </row>
    <row r="146" spans="2:47" s="1" customFormat="1" ht="121.5">
      <c r="B146" s="40"/>
      <c r="D146" s="187" t="s">
        <v>151</v>
      </c>
      <c r="F146" s="208" t="s">
        <v>288</v>
      </c>
      <c r="I146" s="206"/>
      <c r="L146" s="40"/>
      <c r="M146" s="207"/>
      <c r="N146" s="41"/>
      <c r="O146" s="41"/>
      <c r="P146" s="41"/>
      <c r="Q146" s="41"/>
      <c r="R146" s="41"/>
      <c r="S146" s="41"/>
      <c r="T146" s="69"/>
      <c r="AT146" s="23" t="s">
        <v>151</v>
      </c>
      <c r="AU146" s="23" t="s">
        <v>85</v>
      </c>
    </row>
    <row r="147" spans="2:51" s="11" customFormat="1" ht="13.5">
      <c r="B147" s="186"/>
      <c r="D147" s="187" t="s">
        <v>142</v>
      </c>
      <c r="E147" s="188" t="s">
        <v>5</v>
      </c>
      <c r="F147" s="189" t="s">
        <v>858</v>
      </c>
      <c r="H147" s="190" t="s">
        <v>5</v>
      </c>
      <c r="I147" s="191"/>
      <c r="L147" s="186"/>
      <c r="M147" s="192"/>
      <c r="N147" s="193"/>
      <c r="O147" s="193"/>
      <c r="P147" s="193"/>
      <c r="Q147" s="193"/>
      <c r="R147" s="193"/>
      <c r="S147" s="193"/>
      <c r="T147" s="194"/>
      <c r="AT147" s="190" t="s">
        <v>142</v>
      </c>
      <c r="AU147" s="190" t="s">
        <v>85</v>
      </c>
      <c r="AV147" s="11" t="s">
        <v>24</v>
      </c>
      <c r="AW147" s="11" t="s">
        <v>39</v>
      </c>
      <c r="AX147" s="11" t="s">
        <v>76</v>
      </c>
      <c r="AY147" s="190" t="s">
        <v>134</v>
      </c>
    </row>
    <row r="148" spans="2:51" s="12" customFormat="1" ht="13.5">
      <c r="B148" s="195"/>
      <c r="D148" s="196" t="s">
        <v>142</v>
      </c>
      <c r="E148" s="197" t="s">
        <v>5</v>
      </c>
      <c r="F148" s="198" t="s">
        <v>878</v>
      </c>
      <c r="H148" s="199">
        <v>203.3</v>
      </c>
      <c r="I148" s="200"/>
      <c r="L148" s="195"/>
      <c r="M148" s="201"/>
      <c r="N148" s="202"/>
      <c r="O148" s="202"/>
      <c r="P148" s="202"/>
      <c r="Q148" s="202"/>
      <c r="R148" s="202"/>
      <c r="S148" s="202"/>
      <c r="T148" s="203"/>
      <c r="AT148" s="204" t="s">
        <v>142</v>
      </c>
      <c r="AU148" s="204" t="s">
        <v>85</v>
      </c>
      <c r="AV148" s="12" t="s">
        <v>85</v>
      </c>
      <c r="AW148" s="12" t="s">
        <v>39</v>
      </c>
      <c r="AX148" s="12" t="s">
        <v>24</v>
      </c>
      <c r="AY148" s="204" t="s">
        <v>134</v>
      </c>
    </row>
    <row r="149" spans="2:65" s="1" customFormat="1" ht="22.5" customHeight="1">
      <c r="B149" s="173"/>
      <c r="C149" s="174" t="s">
        <v>264</v>
      </c>
      <c r="D149" s="174" t="s">
        <v>136</v>
      </c>
      <c r="E149" s="175" t="s">
        <v>291</v>
      </c>
      <c r="F149" s="176" t="s">
        <v>292</v>
      </c>
      <c r="G149" s="177" t="s">
        <v>139</v>
      </c>
      <c r="H149" s="178">
        <v>115</v>
      </c>
      <c r="I149" s="179"/>
      <c r="J149" s="180">
        <f>ROUND(I149*H149,2)</f>
        <v>0</v>
      </c>
      <c r="K149" s="176" t="s">
        <v>147</v>
      </c>
      <c r="L149" s="40"/>
      <c r="M149" s="181" t="s">
        <v>5</v>
      </c>
      <c r="N149" s="182" t="s">
        <v>47</v>
      </c>
      <c r="O149" s="41"/>
      <c r="P149" s="183">
        <f>O149*H149</f>
        <v>0</v>
      </c>
      <c r="Q149" s="183">
        <v>0</v>
      </c>
      <c r="R149" s="183">
        <f>Q149*H149</f>
        <v>0</v>
      </c>
      <c r="S149" s="183">
        <v>0</v>
      </c>
      <c r="T149" s="184">
        <f>S149*H149</f>
        <v>0</v>
      </c>
      <c r="AR149" s="23" t="s">
        <v>140</v>
      </c>
      <c r="AT149" s="23" t="s">
        <v>136</v>
      </c>
      <c r="AU149" s="23" t="s">
        <v>85</v>
      </c>
      <c r="AY149" s="23" t="s">
        <v>134</v>
      </c>
      <c r="BE149" s="185">
        <f>IF(N149="základní",J149,0)</f>
        <v>0</v>
      </c>
      <c r="BF149" s="185">
        <f>IF(N149="snížená",J149,0)</f>
        <v>0</v>
      </c>
      <c r="BG149" s="185">
        <f>IF(N149="zákl. přenesená",J149,0)</f>
        <v>0</v>
      </c>
      <c r="BH149" s="185">
        <f>IF(N149="sníž. přenesená",J149,0)</f>
        <v>0</v>
      </c>
      <c r="BI149" s="185">
        <f>IF(N149="nulová",J149,0)</f>
        <v>0</v>
      </c>
      <c r="BJ149" s="23" t="s">
        <v>24</v>
      </c>
      <c r="BK149" s="185">
        <f>ROUND(I149*H149,2)</f>
        <v>0</v>
      </c>
      <c r="BL149" s="23" t="s">
        <v>140</v>
      </c>
      <c r="BM149" s="23" t="s">
        <v>879</v>
      </c>
    </row>
    <row r="150" spans="2:47" s="1" customFormat="1" ht="27">
      <c r="B150" s="40"/>
      <c r="D150" s="187" t="s">
        <v>149</v>
      </c>
      <c r="F150" s="205" t="s">
        <v>294</v>
      </c>
      <c r="I150" s="206"/>
      <c r="L150" s="40"/>
      <c r="M150" s="207"/>
      <c r="N150" s="41"/>
      <c r="O150" s="41"/>
      <c r="P150" s="41"/>
      <c r="Q150" s="41"/>
      <c r="R150" s="41"/>
      <c r="S150" s="41"/>
      <c r="T150" s="69"/>
      <c r="AT150" s="23" t="s">
        <v>149</v>
      </c>
      <c r="AU150" s="23" t="s">
        <v>85</v>
      </c>
    </row>
    <row r="151" spans="2:47" s="1" customFormat="1" ht="121.5">
      <c r="B151" s="40"/>
      <c r="D151" s="187" t="s">
        <v>151</v>
      </c>
      <c r="F151" s="208" t="s">
        <v>295</v>
      </c>
      <c r="I151" s="206"/>
      <c r="L151" s="40"/>
      <c r="M151" s="207"/>
      <c r="N151" s="41"/>
      <c r="O151" s="41"/>
      <c r="P151" s="41"/>
      <c r="Q151" s="41"/>
      <c r="R151" s="41"/>
      <c r="S151" s="41"/>
      <c r="T151" s="69"/>
      <c r="AT151" s="23" t="s">
        <v>151</v>
      </c>
      <c r="AU151" s="23" t="s">
        <v>85</v>
      </c>
    </row>
    <row r="152" spans="2:51" s="11" customFormat="1" ht="13.5">
      <c r="B152" s="186"/>
      <c r="D152" s="187" t="s">
        <v>142</v>
      </c>
      <c r="E152" s="188" t="s">
        <v>5</v>
      </c>
      <c r="F152" s="189" t="s">
        <v>858</v>
      </c>
      <c r="H152" s="190" t="s">
        <v>5</v>
      </c>
      <c r="I152" s="191"/>
      <c r="L152" s="186"/>
      <c r="M152" s="192"/>
      <c r="N152" s="193"/>
      <c r="O152" s="193"/>
      <c r="P152" s="193"/>
      <c r="Q152" s="193"/>
      <c r="R152" s="193"/>
      <c r="S152" s="193"/>
      <c r="T152" s="194"/>
      <c r="AT152" s="190" t="s">
        <v>142</v>
      </c>
      <c r="AU152" s="190" t="s">
        <v>85</v>
      </c>
      <c r="AV152" s="11" t="s">
        <v>24</v>
      </c>
      <c r="AW152" s="11" t="s">
        <v>39</v>
      </c>
      <c r="AX152" s="11" t="s">
        <v>76</v>
      </c>
      <c r="AY152" s="190" t="s">
        <v>134</v>
      </c>
    </row>
    <row r="153" spans="2:51" s="12" customFormat="1" ht="13.5">
      <c r="B153" s="195"/>
      <c r="D153" s="196" t="s">
        <v>142</v>
      </c>
      <c r="E153" s="197" t="s">
        <v>5</v>
      </c>
      <c r="F153" s="198" t="s">
        <v>880</v>
      </c>
      <c r="H153" s="199">
        <v>115</v>
      </c>
      <c r="I153" s="200"/>
      <c r="L153" s="195"/>
      <c r="M153" s="201"/>
      <c r="N153" s="202"/>
      <c r="O153" s="202"/>
      <c r="P153" s="202"/>
      <c r="Q153" s="202"/>
      <c r="R153" s="202"/>
      <c r="S153" s="202"/>
      <c r="T153" s="203"/>
      <c r="AT153" s="204" t="s">
        <v>142</v>
      </c>
      <c r="AU153" s="204" t="s">
        <v>85</v>
      </c>
      <c r="AV153" s="12" t="s">
        <v>85</v>
      </c>
      <c r="AW153" s="12" t="s">
        <v>39</v>
      </c>
      <c r="AX153" s="12" t="s">
        <v>24</v>
      </c>
      <c r="AY153" s="204" t="s">
        <v>134</v>
      </c>
    </row>
    <row r="154" spans="2:65" s="1" customFormat="1" ht="22.5" customHeight="1">
      <c r="B154" s="173"/>
      <c r="C154" s="174" t="s">
        <v>270</v>
      </c>
      <c r="D154" s="174" t="s">
        <v>136</v>
      </c>
      <c r="E154" s="175" t="s">
        <v>303</v>
      </c>
      <c r="F154" s="176" t="s">
        <v>304</v>
      </c>
      <c r="G154" s="177" t="s">
        <v>156</v>
      </c>
      <c r="H154" s="178">
        <v>1</v>
      </c>
      <c r="I154" s="179"/>
      <c r="J154" s="180">
        <f>ROUND(I154*H154,2)</f>
        <v>0</v>
      </c>
      <c r="K154" s="176" t="s">
        <v>147</v>
      </c>
      <c r="L154" s="40"/>
      <c r="M154" s="181" t="s">
        <v>5</v>
      </c>
      <c r="N154" s="182" t="s">
        <v>47</v>
      </c>
      <c r="O154" s="41"/>
      <c r="P154" s="183">
        <f>O154*H154</f>
        <v>0</v>
      </c>
      <c r="Q154" s="183">
        <v>0.02135</v>
      </c>
      <c r="R154" s="183">
        <f>Q154*H154</f>
        <v>0.02135</v>
      </c>
      <c r="S154" s="183">
        <v>0</v>
      </c>
      <c r="T154" s="184">
        <f>S154*H154</f>
        <v>0</v>
      </c>
      <c r="AR154" s="23" t="s">
        <v>140</v>
      </c>
      <c r="AT154" s="23" t="s">
        <v>136</v>
      </c>
      <c r="AU154" s="23" t="s">
        <v>85</v>
      </c>
      <c r="AY154" s="23" t="s">
        <v>134</v>
      </c>
      <c r="BE154" s="185">
        <f>IF(N154="základní",J154,0)</f>
        <v>0</v>
      </c>
      <c r="BF154" s="185">
        <f>IF(N154="snížená",J154,0)</f>
        <v>0</v>
      </c>
      <c r="BG154" s="185">
        <f>IF(N154="zákl. přenesená",J154,0)</f>
        <v>0</v>
      </c>
      <c r="BH154" s="185">
        <f>IF(N154="sníž. přenesená",J154,0)</f>
        <v>0</v>
      </c>
      <c r="BI154" s="185">
        <f>IF(N154="nulová",J154,0)</f>
        <v>0</v>
      </c>
      <c r="BJ154" s="23" t="s">
        <v>24</v>
      </c>
      <c r="BK154" s="185">
        <f>ROUND(I154*H154,2)</f>
        <v>0</v>
      </c>
      <c r="BL154" s="23" t="s">
        <v>140</v>
      </c>
      <c r="BM154" s="23" t="s">
        <v>881</v>
      </c>
    </row>
    <row r="155" spans="2:47" s="1" customFormat="1" ht="27">
      <c r="B155" s="40"/>
      <c r="D155" s="187" t="s">
        <v>149</v>
      </c>
      <c r="F155" s="205" t="s">
        <v>306</v>
      </c>
      <c r="I155" s="206"/>
      <c r="L155" s="40"/>
      <c r="M155" s="207"/>
      <c r="N155" s="41"/>
      <c r="O155" s="41"/>
      <c r="P155" s="41"/>
      <c r="Q155" s="41"/>
      <c r="R155" s="41"/>
      <c r="S155" s="41"/>
      <c r="T155" s="69"/>
      <c r="AT155" s="23" t="s">
        <v>149</v>
      </c>
      <c r="AU155" s="23" t="s">
        <v>85</v>
      </c>
    </row>
    <row r="156" spans="2:51" s="12" customFormat="1" ht="13.5">
      <c r="B156" s="195"/>
      <c r="D156" s="187" t="s">
        <v>142</v>
      </c>
      <c r="E156" s="204" t="s">
        <v>5</v>
      </c>
      <c r="F156" s="209" t="s">
        <v>307</v>
      </c>
      <c r="H156" s="210">
        <v>1</v>
      </c>
      <c r="I156" s="200"/>
      <c r="L156" s="195"/>
      <c r="M156" s="201"/>
      <c r="N156" s="202"/>
      <c r="O156" s="202"/>
      <c r="P156" s="202"/>
      <c r="Q156" s="202"/>
      <c r="R156" s="202"/>
      <c r="S156" s="202"/>
      <c r="T156" s="203"/>
      <c r="AT156" s="204" t="s">
        <v>142</v>
      </c>
      <c r="AU156" s="204" t="s">
        <v>85</v>
      </c>
      <c r="AV156" s="12" t="s">
        <v>85</v>
      </c>
      <c r="AW156" s="12" t="s">
        <v>39</v>
      </c>
      <c r="AX156" s="12" t="s">
        <v>24</v>
      </c>
      <c r="AY156" s="204" t="s">
        <v>134</v>
      </c>
    </row>
    <row r="157" spans="2:63" s="10" customFormat="1" ht="29.85" customHeight="1">
      <c r="B157" s="159"/>
      <c r="D157" s="170" t="s">
        <v>75</v>
      </c>
      <c r="E157" s="171" t="s">
        <v>140</v>
      </c>
      <c r="F157" s="171" t="s">
        <v>340</v>
      </c>
      <c r="I157" s="162"/>
      <c r="J157" s="172">
        <f>BK157</f>
        <v>0</v>
      </c>
      <c r="L157" s="159"/>
      <c r="M157" s="164"/>
      <c r="N157" s="165"/>
      <c r="O157" s="165"/>
      <c r="P157" s="166">
        <f>SUM(P158:P211)</f>
        <v>0</v>
      </c>
      <c r="Q157" s="165"/>
      <c r="R157" s="166">
        <f>SUM(R158:R211)</f>
        <v>235.38525800000002</v>
      </c>
      <c r="S157" s="165"/>
      <c r="T157" s="167">
        <f>SUM(T158:T211)</f>
        <v>0</v>
      </c>
      <c r="AR157" s="160" t="s">
        <v>24</v>
      </c>
      <c r="AT157" s="168" t="s">
        <v>75</v>
      </c>
      <c r="AU157" s="168" t="s">
        <v>24</v>
      </c>
      <c r="AY157" s="160" t="s">
        <v>134</v>
      </c>
      <c r="BK157" s="169">
        <f>SUM(BK158:BK211)</f>
        <v>0</v>
      </c>
    </row>
    <row r="158" spans="2:65" s="1" customFormat="1" ht="22.5" customHeight="1">
      <c r="B158" s="173"/>
      <c r="C158" s="174" t="s">
        <v>10</v>
      </c>
      <c r="D158" s="174" t="s">
        <v>136</v>
      </c>
      <c r="E158" s="175" t="s">
        <v>342</v>
      </c>
      <c r="F158" s="176" t="s">
        <v>343</v>
      </c>
      <c r="G158" s="177" t="s">
        <v>209</v>
      </c>
      <c r="H158" s="178">
        <v>35.7</v>
      </c>
      <c r="I158" s="179"/>
      <c r="J158" s="180">
        <f>ROUND(I158*H158,2)</f>
        <v>0</v>
      </c>
      <c r="K158" s="176" t="s">
        <v>147</v>
      </c>
      <c r="L158" s="40"/>
      <c r="M158" s="181" t="s">
        <v>5</v>
      </c>
      <c r="N158" s="182" t="s">
        <v>47</v>
      </c>
      <c r="O158" s="41"/>
      <c r="P158" s="183">
        <f>O158*H158</f>
        <v>0</v>
      </c>
      <c r="Q158" s="183">
        <v>2.0875</v>
      </c>
      <c r="R158" s="183">
        <f>Q158*H158</f>
        <v>74.52375</v>
      </c>
      <c r="S158" s="183">
        <v>0</v>
      </c>
      <c r="T158" s="184">
        <f>S158*H158</f>
        <v>0</v>
      </c>
      <c r="AR158" s="23" t="s">
        <v>140</v>
      </c>
      <c r="AT158" s="23" t="s">
        <v>136</v>
      </c>
      <c r="AU158" s="23" t="s">
        <v>85</v>
      </c>
      <c r="AY158" s="23" t="s">
        <v>134</v>
      </c>
      <c r="BE158" s="185">
        <f>IF(N158="základní",J158,0)</f>
        <v>0</v>
      </c>
      <c r="BF158" s="185">
        <f>IF(N158="snížená",J158,0)</f>
        <v>0</v>
      </c>
      <c r="BG158" s="185">
        <f>IF(N158="zákl. přenesená",J158,0)</f>
        <v>0</v>
      </c>
      <c r="BH158" s="185">
        <f>IF(N158="sníž. přenesená",J158,0)</f>
        <v>0</v>
      </c>
      <c r="BI158" s="185">
        <f>IF(N158="nulová",J158,0)</f>
        <v>0</v>
      </c>
      <c r="BJ158" s="23" t="s">
        <v>24</v>
      </c>
      <c r="BK158" s="185">
        <f>ROUND(I158*H158,2)</f>
        <v>0</v>
      </c>
      <c r="BL158" s="23" t="s">
        <v>140</v>
      </c>
      <c r="BM158" s="23" t="s">
        <v>882</v>
      </c>
    </row>
    <row r="159" spans="2:47" s="1" customFormat="1" ht="27">
      <c r="B159" s="40"/>
      <c r="D159" s="187" t="s">
        <v>149</v>
      </c>
      <c r="F159" s="205" t="s">
        <v>345</v>
      </c>
      <c r="I159" s="206"/>
      <c r="L159" s="40"/>
      <c r="M159" s="207"/>
      <c r="N159" s="41"/>
      <c r="O159" s="41"/>
      <c r="P159" s="41"/>
      <c r="Q159" s="41"/>
      <c r="R159" s="41"/>
      <c r="S159" s="41"/>
      <c r="T159" s="69"/>
      <c r="AT159" s="23" t="s">
        <v>149</v>
      </c>
      <c r="AU159" s="23" t="s">
        <v>85</v>
      </c>
    </row>
    <row r="160" spans="2:47" s="1" customFormat="1" ht="81">
      <c r="B160" s="40"/>
      <c r="D160" s="187" t="s">
        <v>151</v>
      </c>
      <c r="F160" s="208" t="s">
        <v>346</v>
      </c>
      <c r="I160" s="206"/>
      <c r="L160" s="40"/>
      <c r="M160" s="207"/>
      <c r="N160" s="41"/>
      <c r="O160" s="41"/>
      <c r="P160" s="41"/>
      <c r="Q160" s="41"/>
      <c r="R160" s="41"/>
      <c r="S160" s="41"/>
      <c r="T160" s="69"/>
      <c r="AT160" s="23" t="s">
        <v>151</v>
      </c>
      <c r="AU160" s="23" t="s">
        <v>85</v>
      </c>
    </row>
    <row r="161" spans="2:51" s="11" customFormat="1" ht="13.5">
      <c r="B161" s="186"/>
      <c r="D161" s="187" t="s">
        <v>142</v>
      </c>
      <c r="E161" s="188" t="s">
        <v>5</v>
      </c>
      <c r="F161" s="189" t="s">
        <v>883</v>
      </c>
      <c r="H161" s="190" t="s">
        <v>5</v>
      </c>
      <c r="I161" s="191"/>
      <c r="L161" s="186"/>
      <c r="M161" s="192"/>
      <c r="N161" s="193"/>
      <c r="O161" s="193"/>
      <c r="P161" s="193"/>
      <c r="Q161" s="193"/>
      <c r="R161" s="193"/>
      <c r="S161" s="193"/>
      <c r="T161" s="194"/>
      <c r="AT161" s="190" t="s">
        <v>142</v>
      </c>
      <c r="AU161" s="190" t="s">
        <v>85</v>
      </c>
      <c r="AV161" s="11" t="s">
        <v>24</v>
      </c>
      <c r="AW161" s="11" t="s">
        <v>39</v>
      </c>
      <c r="AX161" s="11" t="s">
        <v>76</v>
      </c>
      <c r="AY161" s="190" t="s">
        <v>134</v>
      </c>
    </row>
    <row r="162" spans="2:51" s="12" customFormat="1" ht="13.5">
      <c r="B162" s="195"/>
      <c r="D162" s="187" t="s">
        <v>142</v>
      </c>
      <c r="E162" s="204" t="s">
        <v>5</v>
      </c>
      <c r="F162" s="209" t="s">
        <v>884</v>
      </c>
      <c r="H162" s="210">
        <v>11.8</v>
      </c>
      <c r="I162" s="200"/>
      <c r="L162" s="195"/>
      <c r="M162" s="201"/>
      <c r="N162" s="202"/>
      <c r="O162" s="202"/>
      <c r="P162" s="202"/>
      <c r="Q162" s="202"/>
      <c r="R162" s="202"/>
      <c r="S162" s="202"/>
      <c r="T162" s="203"/>
      <c r="AT162" s="204" t="s">
        <v>142</v>
      </c>
      <c r="AU162" s="204" t="s">
        <v>85</v>
      </c>
      <c r="AV162" s="12" t="s">
        <v>85</v>
      </c>
      <c r="AW162" s="12" t="s">
        <v>39</v>
      </c>
      <c r="AX162" s="12" t="s">
        <v>76</v>
      </c>
      <c r="AY162" s="204" t="s">
        <v>134</v>
      </c>
    </row>
    <row r="163" spans="2:51" s="12" customFormat="1" ht="13.5">
      <c r="B163" s="195"/>
      <c r="D163" s="187" t="s">
        <v>142</v>
      </c>
      <c r="E163" s="204" t="s">
        <v>5</v>
      </c>
      <c r="F163" s="209" t="s">
        <v>885</v>
      </c>
      <c r="H163" s="210">
        <v>23.9</v>
      </c>
      <c r="I163" s="200"/>
      <c r="L163" s="195"/>
      <c r="M163" s="201"/>
      <c r="N163" s="202"/>
      <c r="O163" s="202"/>
      <c r="P163" s="202"/>
      <c r="Q163" s="202"/>
      <c r="R163" s="202"/>
      <c r="S163" s="202"/>
      <c r="T163" s="203"/>
      <c r="AT163" s="204" t="s">
        <v>142</v>
      </c>
      <c r="AU163" s="204" t="s">
        <v>85</v>
      </c>
      <c r="AV163" s="12" t="s">
        <v>85</v>
      </c>
      <c r="AW163" s="12" t="s">
        <v>39</v>
      </c>
      <c r="AX163" s="12" t="s">
        <v>76</v>
      </c>
      <c r="AY163" s="204" t="s">
        <v>134</v>
      </c>
    </row>
    <row r="164" spans="2:51" s="13" customFormat="1" ht="13.5">
      <c r="B164" s="211"/>
      <c r="D164" s="196" t="s">
        <v>142</v>
      </c>
      <c r="E164" s="212" t="s">
        <v>5</v>
      </c>
      <c r="F164" s="213" t="s">
        <v>240</v>
      </c>
      <c r="H164" s="214">
        <v>35.7</v>
      </c>
      <c r="I164" s="215"/>
      <c r="L164" s="211"/>
      <c r="M164" s="216"/>
      <c r="N164" s="217"/>
      <c r="O164" s="217"/>
      <c r="P164" s="217"/>
      <c r="Q164" s="217"/>
      <c r="R164" s="217"/>
      <c r="S164" s="217"/>
      <c r="T164" s="218"/>
      <c r="AT164" s="219" t="s">
        <v>142</v>
      </c>
      <c r="AU164" s="219" t="s">
        <v>85</v>
      </c>
      <c r="AV164" s="13" t="s">
        <v>140</v>
      </c>
      <c r="AW164" s="13" t="s">
        <v>39</v>
      </c>
      <c r="AX164" s="13" t="s">
        <v>24</v>
      </c>
      <c r="AY164" s="219" t="s">
        <v>134</v>
      </c>
    </row>
    <row r="165" spans="2:65" s="1" customFormat="1" ht="22.5" customHeight="1">
      <c r="B165" s="173"/>
      <c r="C165" s="174" t="s">
        <v>283</v>
      </c>
      <c r="D165" s="174" t="s">
        <v>136</v>
      </c>
      <c r="E165" s="175" t="s">
        <v>351</v>
      </c>
      <c r="F165" s="176" t="s">
        <v>352</v>
      </c>
      <c r="G165" s="177" t="s">
        <v>139</v>
      </c>
      <c r="H165" s="178">
        <v>56.7</v>
      </c>
      <c r="I165" s="179"/>
      <c r="J165" s="180">
        <f>ROUND(I165*H165,2)</f>
        <v>0</v>
      </c>
      <c r="K165" s="176" t="s">
        <v>147</v>
      </c>
      <c r="L165" s="40"/>
      <c r="M165" s="181" t="s">
        <v>5</v>
      </c>
      <c r="N165" s="182" t="s">
        <v>47</v>
      </c>
      <c r="O165" s="41"/>
      <c r="P165" s="183">
        <f>O165*H165</f>
        <v>0</v>
      </c>
      <c r="Q165" s="183">
        <v>0.00021</v>
      </c>
      <c r="R165" s="183">
        <f>Q165*H165</f>
        <v>0.011907000000000001</v>
      </c>
      <c r="S165" s="183">
        <v>0</v>
      </c>
      <c r="T165" s="184">
        <f>S165*H165</f>
        <v>0</v>
      </c>
      <c r="AR165" s="23" t="s">
        <v>140</v>
      </c>
      <c r="AT165" s="23" t="s">
        <v>136</v>
      </c>
      <c r="AU165" s="23" t="s">
        <v>85</v>
      </c>
      <c r="AY165" s="23" t="s">
        <v>134</v>
      </c>
      <c r="BE165" s="185">
        <f>IF(N165="základní",J165,0)</f>
        <v>0</v>
      </c>
      <c r="BF165" s="185">
        <f>IF(N165="snížená",J165,0)</f>
        <v>0</v>
      </c>
      <c r="BG165" s="185">
        <f>IF(N165="zákl. přenesená",J165,0)</f>
        <v>0</v>
      </c>
      <c r="BH165" s="185">
        <f>IF(N165="sníž. přenesená",J165,0)</f>
        <v>0</v>
      </c>
      <c r="BI165" s="185">
        <f>IF(N165="nulová",J165,0)</f>
        <v>0</v>
      </c>
      <c r="BJ165" s="23" t="s">
        <v>24</v>
      </c>
      <c r="BK165" s="185">
        <f>ROUND(I165*H165,2)</f>
        <v>0</v>
      </c>
      <c r="BL165" s="23" t="s">
        <v>140</v>
      </c>
      <c r="BM165" s="23" t="s">
        <v>886</v>
      </c>
    </row>
    <row r="166" spans="2:47" s="1" customFormat="1" ht="27">
      <c r="B166" s="40"/>
      <c r="D166" s="187" t="s">
        <v>149</v>
      </c>
      <c r="F166" s="205" t="s">
        <v>354</v>
      </c>
      <c r="I166" s="206"/>
      <c r="L166" s="40"/>
      <c r="M166" s="207"/>
      <c r="N166" s="41"/>
      <c r="O166" s="41"/>
      <c r="P166" s="41"/>
      <c r="Q166" s="41"/>
      <c r="R166" s="41"/>
      <c r="S166" s="41"/>
      <c r="T166" s="69"/>
      <c r="AT166" s="23" t="s">
        <v>149</v>
      </c>
      <c r="AU166" s="23" t="s">
        <v>85</v>
      </c>
    </row>
    <row r="167" spans="2:47" s="1" customFormat="1" ht="121.5">
      <c r="B167" s="40"/>
      <c r="D167" s="187" t="s">
        <v>151</v>
      </c>
      <c r="F167" s="208" t="s">
        <v>355</v>
      </c>
      <c r="I167" s="206"/>
      <c r="L167" s="40"/>
      <c r="M167" s="207"/>
      <c r="N167" s="41"/>
      <c r="O167" s="41"/>
      <c r="P167" s="41"/>
      <c r="Q167" s="41"/>
      <c r="R167" s="41"/>
      <c r="S167" s="41"/>
      <c r="T167" s="69"/>
      <c r="AT167" s="23" t="s">
        <v>151</v>
      </c>
      <c r="AU167" s="23" t="s">
        <v>85</v>
      </c>
    </row>
    <row r="168" spans="2:51" s="11" customFormat="1" ht="13.5">
      <c r="B168" s="186"/>
      <c r="D168" s="187" t="s">
        <v>142</v>
      </c>
      <c r="E168" s="188" t="s">
        <v>5</v>
      </c>
      <c r="F168" s="189" t="s">
        <v>887</v>
      </c>
      <c r="H168" s="190" t="s">
        <v>5</v>
      </c>
      <c r="I168" s="191"/>
      <c r="L168" s="186"/>
      <c r="M168" s="192"/>
      <c r="N168" s="193"/>
      <c r="O168" s="193"/>
      <c r="P168" s="193"/>
      <c r="Q168" s="193"/>
      <c r="R168" s="193"/>
      <c r="S168" s="193"/>
      <c r="T168" s="194"/>
      <c r="AT168" s="190" t="s">
        <v>142</v>
      </c>
      <c r="AU168" s="190" t="s">
        <v>85</v>
      </c>
      <c r="AV168" s="11" t="s">
        <v>24</v>
      </c>
      <c r="AW168" s="11" t="s">
        <v>39</v>
      </c>
      <c r="AX168" s="11" t="s">
        <v>76</v>
      </c>
      <c r="AY168" s="190" t="s">
        <v>134</v>
      </c>
    </row>
    <row r="169" spans="2:51" s="12" customFormat="1" ht="13.5">
      <c r="B169" s="195"/>
      <c r="D169" s="196" t="s">
        <v>142</v>
      </c>
      <c r="E169" s="197" t="s">
        <v>5</v>
      </c>
      <c r="F169" s="198" t="s">
        <v>888</v>
      </c>
      <c r="H169" s="199">
        <v>56.7</v>
      </c>
      <c r="I169" s="200"/>
      <c r="L169" s="195"/>
      <c r="M169" s="201"/>
      <c r="N169" s="202"/>
      <c r="O169" s="202"/>
      <c r="P169" s="202"/>
      <c r="Q169" s="202"/>
      <c r="R169" s="202"/>
      <c r="S169" s="202"/>
      <c r="T169" s="203"/>
      <c r="AT169" s="204" t="s">
        <v>142</v>
      </c>
      <c r="AU169" s="204" t="s">
        <v>85</v>
      </c>
      <c r="AV169" s="12" t="s">
        <v>85</v>
      </c>
      <c r="AW169" s="12" t="s">
        <v>39</v>
      </c>
      <c r="AX169" s="12" t="s">
        <v>24</v>
      </c>
      <c r="AY169" s="204" t="s">
        <v>134</v>
      </c>
    </row>
    <row r="170" spans="2:65" s="1" customFormat="1" ht="22.5" customHeight="1">
      <c r="B170" s="173"/>
      <c r="C170" s="174" t="s">
        <v>290</v>
      </c>
      <c r="D170" s="174" t="s">
        <v>136</v>
      </c>
      <c r="E170" s="175" t="s">
        <v>359</v>
      </c>
      <c r="F170" s="176" t="s">
        <v>360</v>
      </c>
      <c r="G170" s="177" t="s">
        <v>139</v>
      </c>
      <c r="H170" s="178">
        <v>128</v>
      </c>
      <c r="I170" s="179"/>
      <c r="J170" s="180">
        <f>ROUND(I170*H170,2)</f>
        <v>0</v>
      </c>
      <c r="K170" s="176" t="s">
        <v>147</v>
      </c>
      <c r="L170" s="40"/>
      <c r="M170" s="181" t="s">
        <v>5</v>
      </c>
      <c r="N170" s="182" t="s">
        <v>47</v>
      </c>
      <c r="O170" s="41"/>
      <c r="P170" s="183">
        <f>O170*H170</f>
        <v>0</v>
      </c>
      <c r="Q170" s="183">
        <v>0.00021</v>
      </c>
      <c r="R170" s="183">
        <f>Q170*H170</f>
        <v>0.02688</v>
      </c>
      <c r="S170" s="183">
        <v>0</v>
      </c>
      <c r="T170" s="184">
        <f>S170*H170</f>
        <v>0</v>
      </c>
      <c r="AR170" s="23" t="s">
        <v>140</v>
      </c>
      <c r="AT170" s="23" t="s">
        <v>136</v>
      </c>
      <c r="AU170" s="23" t="s">
        <v>85</v>
      </c>
      <c r="AY170" s="23" t="s">
        <v>134</v>
      </c>
      <c r="BE170" s="185">
        <f>IF(N170="základní",J170,0)</f>
        <v>0</v>
      </c>
      <c r="BF170" s="185">
        <f>IF(N170="snížená",J170,0)</f>
        <v>0</v>
      </c>
      <c r="BG170" s="185">
        <f>IF(N170="zákl. přenesená",J170,0)</f>
        <v>0</v>
      </c>
      <c r="BH170" s="185">
        <f>IF(N170="sníž. přenesená",J170,0)</f>
        <v>0</v>
      </c>
      <c r="BI170" s="185">
        <f>IF(N170="nulová",J170,0)</f>
        <v>0</v>
      </c>
      <c r="BJ170" s="23" t="s">
        <v>24</v>
      </c>
      <c r="BK170" s="185">
        <f>ROUND(I170*H170,2)</f>
        <v>0</v>
      </c>
      <c r="BL170" s="23" t="s">
        <v>140</v>
      </c>
      <c r="BM170" s="23" t="s">
        <v>889</v>
      </c>
    </row>
    <row r="171" spans="2:47" s="1" customFormat="1" ht="40.5">
      <c r="B171" s="40"/>
      <c r="D171" s="187" t="s">
        <v>149</v>
      </c>
      <c r="F171" s="205" t="s">
        <v>362</v>
      </c>
      <c r="I171" s="206"/>
      <c r="L171" s="40"/>
      <c r="M171" s="207"/>
      <c r="N171" s="41"/>
      <c r="O171" s="41"/>
      <c r="P171" s="41"/>
      <c r="Q171" s="41"/>
      <c r="R171" s="41"/>
      <c r="S171" s="41"/>
      <c r="T171" s="69"/>
      <c r="AT171" s="23" t="s">
        <v>149</v>
      </c>
      <c r="AU171" s="23" t="s">
        <v>85</v>
      </c>
    </row>
    <row r="172" spans="2:47" s="1" customFormat="1" ht="121.5">
      <c r="B172" s="40"/>
      <c r="D172" s="187" t="s">
        <v>151</v>
      </c>
      <c r="F172" s="208" t="s">
        <v>355</v>
      </c>
      <c r="I172" s="206"/>
      <c r="L172" s="40"/>
      <c r="M172" s="207"/>
      <c r="N172" s="41"/>
      <c r="O172" s="41"/>
      <c r="P172" s="41"/>
      <c r="Q172" s="41"/>
      <c r="R172" s="41"/>
      <c r="S172" s="41"/>
      <c r="T172" s="69"/>
      <c r="AT172" s="23" t="s">
        <v>151</v>
      </c>
      <c r="AU172" s="23" t="s">
        <v>85</v>
      </c>
    </row>
    <row r="173" spans="2:51" s="11" customFormat="1" ht="13.5">
      <c r="B173" s="186"/>
      <c r="D173" s="187" t="s">
        <v>142</v>
      </c>
      <c r="E173" s="188" t="s">
        <v>5</v>
      </c>
      <c r="F173" s="189" t="s">
        <v>890</v>
      </c>
      <c r="H173" s="190" t="s">
        <v>5</v>
      </c>
      <c r="I173" s="191"/>
      <c r="L173" s="186"/>
      <c r="M173" s="192"/>
      <c r="N173" s="193"/>
      <c r="O173" s="193"/>
      <c r="P173" s="193"/>
      <c r="Q173" s="193"/>
      <c r="R173" s="193"/>
      <c r="S173" s="193"/>
      <c r="T173" s="194"/>
      <c r="AT173" s="190" t="s">
        <v>142</v>
      </c>
      <c r="AU173" s="190" t="s">
        <v>85</v>
      </c>
      <c r="AV173" s="11" t="s">
        <v>24</v>
      </c>
      <c r="AW173" s="11" t="s">
        <v>39</v>
      </c>
      <c r="AX173" s="11" t="s">
        <v>76</v>
      </c>
      <c r="AY173" s="190" t="s">
        <v>134</v>
      </c>
    </row>
    <row r="174" spans="2:51" s="12" customFormat="1" ht="13.5">
      <c r="B174" s="195"/>
      <c r="D174" s="196" t="s">
        <v>142</v>
      </c>
      <c r="E174" s="197" t="s">
        <v>5</v>
      </c>
      <c r="F174" s="198" t="s">
        <v>891</v>
      </c>
      <c r="H174" s="199">
        <v>128</v>
      </c>
      <c r="I174" s="200"/>
      <c r="L174" s="195"/>
      <c r="M174" s="201"/>
      <c r="N174" s="202"/>
      <c r="O174" s="202"/>
      <c r="P174" s="202"/>
      <c r="Q174" s="202"/>
      <c r="R174" s="202"/>
      <c r="S174" s="202"/>
      <c r="T174" s="203"/>
      <c r="AT174" s="204" t="s">
        <v>142</v>
      </c>
      <c r="AU174" s="204" t="s">
        <v>85</v>
      </c>
      <c r="AV174" s="12" t="s">
        <v>85</v>
      </c>
      <c r="AW174" s="12" t="s">
        <v>39</v>
      </c>
      <c r="AX174" s="12" t="s">
        <v>24</v>
      </c>
      <c r="AY174" s="204" t="s">
        <v>134</v>
      </c>
    </row>
    <row r="175" spans="2:65" s="1" customFormat="1" ht="22.5" customHeight="1">
      <c r="B175" s="173"/>
      <c r="C175" s="221" t="s">
        <v>297</v>
      </c>
      <c r="D175" s="221" t="s">
        <v>271</v>
      </c>
      <c r="E175" s="222" t="s">
        <v>365</v>
      </c>
      <c r="F175" s="223" t="s">
        <v>366</v>
      </c>
      <c r="G175" s="224" t="s">
        <v>139</v>
      </c>
      <c r="H175" s="225">
        <v>203.17</v>
      </c>
      <c r="I175" s="226"/>
      <c r="J175" s="227">
        <f>ROUND(I175*H175,2)</f>
        <v>0</v>
      </c>
      <c r="K175" s="223" t="s">
        <v>5</v>
      </c>
      <c r="L175" s="228"/>
      <c r="M175" s="229" t="s">
        <v>5</v>
      </c>
      <c r="N175" s="230" t="s">
        <v>47</v>
      </c>
      <c r="O175" s="41"/>
      <c r="P175" s="183">
        <f>O175*H175</f>
        <v>0</v>
      </c>
      <c r="Q175" s="183">
        <v>0.0005</v>
      </c>
      <c r="R175" s="183">
        <f>Q175*H175</f>
        <v>0.101585</v>
      </c>
      <c r="S175" s="183">
        <v>0</v>
      </c>
      <c r="T175" s="184">
        <f>S175*H175</f>
        <v>0</v>
      </c>
      <c r="AR175" s="23" t="s">
        <v>185</v>
      </c>
      <c r="AT175" s="23" t="s">
        <v>271</v>
      </c>
      <c r="AU175" s="23" t="s">
        <v>85</v>
      </c>
      <c r="AY175" s="23" t="s">
        <v>134</v>
      </c>
      <c r="BE175" s="185">
        <f>IF(N175="základní",J175,0)</f>
        <v>0</v>
      </c>
      <c r="BF175" s="185">
        <f>IF(N175="snížená",J175,0)</f>
        <v>0</v>
      </c>
      <c r="BG175" s="185">
        <f>IF(N175="zákl. přenesená",J175,0)</f>
        <v>0</v>
      </c>
      <c r="BH175" s="185">
        <f>IF(N175="sníž. přenesená",J175,0)</f>
        <v>0</v>
      </c>
      <c r="BI175" s="185">
        <f>IF(N175="nulová",J175,0)</f>
        <v>0</v>
      </c>
      <c r="BJ175" s="23" t="s">
        <v>24</v>
      </c>
      <c r="BK175" s="185">
        <f>ROUND(I175*H175,2)</f>
        <v>0</v>
      </c>
      <c r="BL175" s="23" t="s">
        <v>140</v>
      </c>
      <c r="BM175" s="23" t="s">
        <v>892</v>
      </c>
    </row>
    <row r="176" spans="2:47" s="1" customFormat="1" ht="27">
      <c r="B176" s="40"/>
      <c r="D176" s="187" t="s">
        <v>149</v>
      </c>
      <c r="F176" s="205" t="s">
        <v>368</v>
      </c>
      <c r="I176" s="206"/>
      <c r="L176" s="40"/>
      <c r="M176" s="207"/>
      <c r="N176" s="41"/>
      <c r="O176" s="41"/>
      <c r="P176" s="41"/>
      <c r="Q176" s="41"/>
      <c r="R176" s="41"/>
      <c r="S176" s="41"/>
      <c r="T176" s="69"/>
      <c r="AT176" s="23" t="s">
        <v>149</v>
      </c>
      <c r="AU176" s="23" t="s">
        <v>85</v>
      </c>
    </row>
    <row r="177" spans="2:51" s="12" customFormat="1" ht="13.5">
      <c r="B177" s="195"/>
      <c r="D177" s="196" t="s">
        <v>142</v>
      </c>
      <c r="E177" s="197" t="s">
        <v>5</v>
      </c>
      <c r="F177" s="198" t="s">
        <v>893</v>
      </c>
      <c r="H177" s="199">
        <v>203.17</v>
      </c>
      <c r="I177" s="200"/>
      <c r="L177" s="195"/>
      <c r="M177" s="201"/>
      <c r="N177" s="202"/>
      <c r="O177" s="202"/>
      <c r="P177" s="202"/>
      <c r="Q177" s="202"/>
      <c r="R177" s="202"/>
      <c r="S177" s="202"/>
      <c r="T177" s="203"/>
      <c r="AT177" s="204" t="s">
        <v>142</v>
      </c>
      <c r="AU177" s="204" t="s">
        <v>85</v>
      </c>
      <c r="AV177" s="12" t="s">
        <v>85</v>
      </c>
      <c r="AW177" s="12" t="s">
        <v>39</v>
      </c>
      <c r="AX177" s="12" t="s">
        <v>24</v>
      </c>
      <c r="AY177" s="204" t="s">
        <v>134</v>
      </c>
    </row>
    <row r="178" spans="2:65" s="1" customFormat="1" ht="22.5" customHeight="1">
      <c r="B178" s="173"/>
      <c r="C178" s="174" t="s">
        <v>302</v>
      </c>
      <c r="D178" s="174" t="s">
        <v>136</v>
      </c>
      <c r="E178" s="175" t="s">
        <v>371</v>
      </c>
      <c r="F178" s="176" t="s">
        <v>372</v>
      </c>
      <c r="G178" s="177" t="s">
        <v>209</v>
      </c>
      <c r="H178" s="178">
        <v>10.89</v>
      </c>
      <c r="I178" s="179"/>
      <c r="J178" s="180">
        <f>ROUND(I178*H178,2)</f>
        <v>0</v>
      </c>
      <c r="K178" s="176" t="s">
        <v>147</v>
      </c>
      <c r="L178" s="40"/>
      <c r="M178" s="181" t="s">
        <v>5</v>
      </c>
      <c r="N178" s="182" t="s">
        <v>47</v>
      </c>
      <c r="O178" s="41"/>
      <c r="P178" s="183">
        <f>O178*H178</f>
        <v>0</v>
      </c>
      <c r="Q178" s="183">
        <v>2.43408</v>
      </c>
      <c r="R178" s="183">
        <f>Q178*H178</f>
        <v>26.5071312</v>
      </c>
      <c r="S178" s="183">
        <v>0</v>
      </c>
      <c r="T178" s="184">
        <f>S178*H178</f>
        <v>0</v>
      </c>
      <c r="AR178" s="23" t="s">
        <v>140</v>
      </c>
      <c r="AT178" s="23" t="s">
        <v>136</v>
      </c>
      <c r="AU178" s="23" t="s">
        <v>85</v>
      </c>
      <c r="AY178" s="23" t="s">
        <v>134</v>
      </c>
      <c r="BE178" s="185">
        <f>IF(N178="základní",J178,0)</f>
        <v>0</v>
      </c>
      <c r="BF178" s="185">
        <f>IF(N178="snížená",J178,0)</f>
        <v>0</v>
      </c>
      <c r="BG178" s="185">
        <f>IF(N178="zákl. přenesená",J178,0)</f>
        <v>0</v>
      </c>
      <c r="BH178" s="185">
        <f>IF(N178="sníž. přenesená",J178,0)</f>
        <v>0</v>
      </c>
      <c r="BI178" s="185">
        <f>IF(N178="nulová",J178,0)</f>
        <v>0</v>
      </c>
      <c r="BJ178" s="23" t="s">
        <v>24</v>
      </c>
      <c r="BK178" s="185">
        <f>ROUND(I178*H178,2)</f>
        <v>0</v>
      </c>
      <c r="BL178" s="23" t="s">
        <v>140</v>
      </c>
      <c r="BM178" s="23" t="s">
        <v>894</v>
      </c>
    </row>
    <row r="179" spans="2:47" s="1" customFormat="1" ht="27">
      <c r="B179" s="40"/>
      <c r="D179" s="187" t="s">
        <v>149</v>
      </c>
      <c r="F179" s="205" t="s">
        <v>374</v>
      </c>
      <c r="I179" s="206"/>
      <c r="L179" s="40"/>
      <c r="M179" s="207"/>
      <c r="N179" s="41"/>
      <c r="O179" s="41"/>
      <c r="P179" s="41"/>
      <c r="Q179" s="41"/>
      <c r="R179" s="41"/>
      <c r="S179" s="41"/>
      <c r="T179" s="69"/>
      <c r="AT179" s="23" t="s">
        <v>149</v>
      </c>
      <c r="AU179" s="23" t="s">
        <v>85</v>
      </c>
    </row>
    <row r="180" spans="2:47" s="1" customFormat="1" ht="81">
      <c r="B180" s="40"/>
      <c r="D180" s="187" t="s">
        <v>151</v>
      </c>
      <c r="F180" s="208" t="s">
        <v>375</v>
      </c>
      <c r="I180" s="206"/>
      <c r="L180" s="40"/>
      <c r="M180" s="207"/>
      <c r="N180" s="41"/>
      <c r="O180" s="41"/>
      <c r="P180" s="41"/>
      <c r="Q180" s="41"/>
      <c r="R180" s="41"/>
      <c r="S180" s="41"/>
      <c r="T180" s="69"/>
      <c r="AT180" s="23" t="s">
        <v>151</v>
      </c>
      <c r="AU180" s="23" t="s">
        <v>85</v>
      </c>
    </row>
    <row r="181" spans="2:51" s="11" customFormat="1" ht="13.5">
      <c r="B181" s="186"/>
      <c r="D181" s="187" t="s">
        <v>142</v>
      </c>
      <c r="E181" s="188" t="s">
        <v>5</v>
      </c>
      <c r="F181" s="189" t="s">
        <v>890</v>
      </c>
      <c r="H181" s="190" t="s">
        <v>5</v>
      </c>
      <c r="I181" s="191"/>
      <c r="L181" s="186"/>
      <c r="M181" s="192"/>
      <c r="N181" s="193"/>
      <c r="O181" s="193"/>
      <c r="P181" s="193"/>
      <c r="Q181" s="193"/>
      <c r="R181" s="193"/>
      <c r="S181" s="193"/>
      <c r="T181" s="194"/>
      <c r="AT181" s="190" t="s">
        <v>142</v>
      </c>
      <c r="AU181" s="190" t="s">
        <v>85</v>
      </c>
      <c r="AV181" s="11" t="s">
        <v>24</v>
      </c>
      <c r="AW181" s="11" t="s">
        <v>39</v>
      </c>
      <c r="AX181" s="11" t="s">
        <v>76</v>
      </c>
      <c r="AY181" s="190" t="s">
        <v>134</v>
      </c>
    </row>
    <row r="182" spans="2:51" s="12" customFormat="1" ht="13.5">
      <c r="B182" s="195"/>
      <c r="D182" s="187" t="s">
        <v>142</v>
      </c>
      <c r="E182" s="204" t="s">
        <v>5</v>
      </c>
      <c r="F182" s="209" t="s">
        <v>895</v>
      </c>
      <c r="H182" s="210">
        <v>10.89</v>
      </c>
      <c r="I182" s="200"/>
      <c r="L182" s="195"/>
      <c r="M182" s="201"/>
      <c r="N182" s="202"/>
      <c r="O182" s="202"/>
      <c r="P182" s="202"/>
      <c r="Q182" s="202"/>
      <c r="R182" s="202"/>
      <c r="S182" s="202"/>
      <c r="T182" s="203"/>
      <c r="AT182" s="204" t="s">
        <v>142</v>
      </c>
      <c r="AU182" s="204" t="s">
        <v>85</v>
      </c>
      <c r="AV182" s="12" t="s">
        <v>85</v>
      </c>
      <c r="AW182" s="12" t="s">
        <v>39</v>
      </c>
      <c r="AX182" s="12" t="s">
        <v>76</v>
      </c>
      <c r="AY182" s="204" t="s">
        <v>134</v>
      </c>
    </row>
    <row r="183" spans="2:51" s="13" customFormat="1" ht="13.5">
      <c r="B183" s="211"/>
      <c r="D183" s="196" t="s">
        <v>142</v>
      </c>
      <c r="E183" s="212" t="s">
        <v>5</v>
      </c>
      <c r="F183" s="213" t="s">
        <v>240</v>
      </c>
      <c r="H183" s="214">
        <v>10.89</v>
      </c>
      <c r="I183" s="215"/>
      <c r="L183" s="211"/>
      <c r="M183" s="216"/>
      <c r="N183" s="217"/>
      <c r="O183" s="217"/>
      <c r="P183" s="217"/>
      <c r="Q183" s="217"/>
      <c r="R183" s="217"/>
      <c r="S183" s="217"/>
      <c r="T183" s="218"/>
      <c r="AT183" s="219" t="s">
        <v>142</v>
      </c>
      <c r="AU183" s="219" t="s">
        <v>85</v>
      </c>
      <c r="AV183" s="13" t="s">
        <v>140</v>
      </c>
      <c r="AW183" s="13" t="s">
        <v>39</v>
      </c>
      <c r="AX183" s="13" t="s">
        <v>24</v>
      </c>
      <c r="AY183" s="219" t="s">
        <v>134</v>
      </c>
    </row>
    <row r="184" spans="2:65" s="1" customFormat="1" ht="22.5" customHeight="1">
      <c r="B184" s="173"/>
      <c r="C184" s="174" t="s">
        <v>308</v>
      </c>
      <c r="D184" s="174" t="s">
        <v>136</v>
      </c>
      <c r="E184" s="175" t="s">
        <v>378</v>
      </c>
      <c r="F184" s="176" t="s">
        <v>379</v>
      </c>
      <c r="G184" s="177" t="s">
        <v>209</v>
      </c>
      <c r="H184" s="178">
        <v>25.41</v>
      </c>
      <c r="I184" s="179"/>
      <c r="J184" s="180">
        <f>ROUND(I184*H184,2)</f>
        <v>0</v>
      </c>
      <c r="K184" s="176" t="s">
        <v>147</v>
      </c>
      <c r="L184" s="40"/>
      <c r="M184" s="181" t="s">
        <v>5</v>
      </c>
      <c r="N184" s="182" t="s">
        <v>47</v>
      </c>
      <c r="O184" s="41"/>
      <c r="P184" s="183">
        <f>O184*H184</f>
        <v>0</v>
      </c>
      <c r="Q184" s="183">
        <v>2.43408</v>
      </c>
      <c r="R184" s="183">
        <f>Q184*H184</f>
        <v>61.849972799999996</v>
      </c>
      <c r="S184" s="183">
        <v>0</v>
      </c>
      <c r="T184" s="184">
        <f>S184*H184</f>
        <v>0</v>
      </c>
      <c r="AR184" s="23" t="s">
        <v>140</v>
      </c>
      <c r="AT184" s="23" t="s">
        <v>136</v>
      </c>
      <c r="AU184" s="23" t="s">
        <v>85</v>
      </c>
      <c r="AY184" s="23" t="s">
        <v>134</v>
      </c>
      <c r="BE184" s="185">
        <f>IF(N184="základní",J184,0)</f>
        <v>0</v>
      </c>
      <c r="BF184" s="185">
        <f>IF(N184="snížená",J184,0)</f>
        <v>0</v>
      </c>
      <c r="BG184" s="185">
        <f>IF(N184="zákl. přenesená",J184,0)</f>
        <v>0</v>
      </c>
      <c r="BH184" s="185">
        <f>IF(N184="sníž. přenesená",J184,0)</f>
        <v>0</v>
      </c>
      <c r="BI184" s="185">
        <f>IF(N184="nulová",J184,0)</f>
        <v>0</v>
      </c>
      <c r="BJ184" s="23" t="s">
        <v>24</v>
      </c>
      <c r="BK184" s="185">
        <f>ROUND(I184*H184,2)</f>
        <v>0</v>
      </c>
      <c r="BL184" s="23" t="s">
        <v>140</v>
      </c>
      <c r="BM184" s="23" t="s">
        <v>896</v>
      </c>
    </row>
    <row r="185" spans="2:47" s="1" customFormat="1" ht="27">
      <c r="B185" s="40"/>
      <c r="D185" s="187" t="s">
        <v>149</v>
      </c>
      <c r="F185" s="205" t="s">
        <v>381</v>
      </c>
      <c r="I185" s="206"/>
      <c r="L185" s="40"/>
      <c r="M185" s="207"/>
      <c r="N185" s="41"/>
      <c r="O185" s="41"/>
      <c r="P185" s="41"/>
      <c r="Q185" s="41"/>
      <c r="R185" s="41"/>
      <c r="S185" s="41"/>
      <c r="T185" s="69"/>
      <c r="AT185" s="23" t="s">
        <v>149</v>
      </c>
      <c r="AU185" s="23" t="s">
        <v>85</v>
      </c>
    </row>
    <row r="186" spans="2:47" s="1" customFormat="1" ht="81">
      <c r="B186" s="40"/>
      <c r="D186" s="187" t="s">
        <v>151</v>
      </c>
      <c r="F186" s="208" t="s">
        <v>375</v>
      </c>
      <c r="I186" s="206"/>
      <c r="L186" s="40"/>
      <c r="M186" s="207"/>
      <c r="N186" s="41"/>
      <c r="O186" s="41"/>
      <c r="P186" s="41"/>
      <c r="Q186" s="41"/>
      <c r="R186" s="41"/>
      <c r="S186" s="41"/>
      <c r="T186" s="69"/>
      <c r="AT186" s="23" t="s">
        <v>151</v>
      </c>
      <c r="AU186" s="23" t="s">
        <v>85</v>
      </c>
    </row>
    <row r="187" spans="2:51" s="11" customFormat="1" ht="13.5">
      <c r="B187" s="186"/>
      <c r="D187" s="187" t="s">
        <v>142</v>
      </c>
      <c r="E187" s="188" t="s">
        <v>5</v>
      </c>
      <c r="F187" s="189" t="s">
        <v>890</v>
      </c>
      <c r="H187" s="190" t="s">
        <v>5</v>
      </c>
      <c r="I187" s="191"/>
      <c r="L187" s="186"/>
      <c r="M187" s="192"/>
      <c r="N187" s="193"/>
      <c r="O187" s="193"/>
      <c r="P187" s="193"/>
      <c r="Q187" s="193"/>
      <c r="R187" s="193"/>
      <c r="S187" s="193"/>
      <c r="T187" s="194"/>
      <c r="AT187" s="190" t="s">
        <v>142</v>
      </c>
      <c r="AU187" s="190" t="s">
        <v>85</v>
      </c>
      <c r="AV187" s="11" t="s">
        <v>24</v>
      </c>
      <c r="AW187" s="11" t="s">
        <v>39</v>
      </c>
      <c r="AX187" s="11" t="s">
        <v>76</v>
      </c>
      <c r="AY187" s="190" t="s">
        <v>134</v>
      </c>
    </row>
    <row r="188" spans="2:51" s="12" customFormat="1" ht="13.5">
      <c r="B188" s="195"/>
      <c r="D188" s="187" t="s">
        <v>142</v>
      </c>
      <c r="E188" s="204" t="s">
        <v>5</v>
      </c>
      <c r="F188" s="209" t="s">
        <v>897</v>
      </c>
      <c r="H188" s="210">
        <v>25.41</v>
      </c>
      <c r="I188" s="200"/>
      <c r="L188" s="195"/>
      <c r="M188" s="201"/>
      <c r="N188" s="202"/>
      <c r="O188" s="202"/>
      <c r="P188" s="202"/>
      <c r="Q188" s="202"/>
      <c r="R188" s="202"/>
      <c r="S188" s="202"/>
      <c r="T188" s="203"/>
      <c r="AT188" s="204" t="s">
        <v>142</v>
      </c>
      <c r="AU188" s="204" t="s">
        <v>85</v>
      </c>
      <c r="AV188" s="12" t="s">
        <v>85</v>
      </c>
      <c r="AW188" s="12" t="s">
        <v>39</v>
      </c>
      <c r="AX188" s="12" t="s">
        <v>76</v>
      </c>
      <c r="AY188" s="204" t="s">
        <v>134</v>
      </c>
    </row>
    <row r="189" spans="2:51" s="13" customFormat="1" ht="13.5">
      <c r="B189" s="211"/>
      <c r="D189" s="196" t="s">
        <v>142</v>
      </c>
      <c r="E189" s="212" t="s">
        <v>5</v>
      </c>
      <c r="F189" s="213" t="s">
        <v>240</v>
      </c>
      <c r="H189" s="214">
        <v>25.41</v>
      </c>
      <c r="I189" s="215"/>
      <c r="L189" s="211"/>
      <c r="M189" s="216"/>
      <c r="N189" s="217"/>
      <c r="O189" s="217"/>
      <c r="P189" s="217"/>
      <c r="Q189" s="217"/>
      <c r="R189" s="217"/>
      <c r="S189" s="217"/>
      <c r="T189" s="218"/>
      <c r="AT189" s="219" t="s">
        <v>142</v>
      </c>
      <c r="AU189" s="219" t="s">
        <v>85</v>
      </c>
      <c r="AV189" s="13" t="s">
        <v>140</v>
      </c>
      <c r="AW189" s="13" t="s">
        <v>39</v>
      </c>
      <c r="AX189" s="13" t="s">
        <v>24</v>
      </c>
      <c r="AY189" s="219" t="s">
        <v>134</v>
      </c>
    </row>
    <row r="190" spans="2:65" s="1" customFormat="1" ht="22.5" customHeight="1">
      <c r="B190" s="173"/>
      <c r="C190" s="174" t="s">
        <v>314</v>
      </c>
      <c r="D190" s="174" t="s">
        <v>136</v>
      </c>
      <c r="E190" s="175" t="s">
        <v>383</v>
      </c>
      <c r="F190" s="176" t="s">
        <v>384</v>
      </c>
      <c r="G190" s="177" t="s">
        <v>139</v>
      </c>
      <c r="H190" s="178">
        <v>28.5</v>
      </c>
      <c r="I190" s="179"/>
      <c r="J190" s="180">
        <f>ROUND(I190*H190,2)</f>
        <v>0</v>
      </c>
      <c r="K190" s="176" t="s">
        <v>147</v>
      </c>
      <c r="L190" s="40"/>
      <c r="M190" s="181" t="s">
        <v>5</v>
      </c>
      <c r="N190" s="182" t="s">
        <v>47</v>
      </c>
      <c r="O190" s="41"/>
      <c r="P190" s="183">
        <f>O190*H190</f>
        <v>0</v>
      </c>
      <c r="Q190" s="183">
        <v>0</v>
      </c>
      <c r="R190" s="183">
        <f>Q190*H190</f>
        <v>0</v>
      </c>
      <c r="S190" s="183">
        <v>0</v>
      </c>
      <c r="T190" s="184">
        <f>S190*H190</f>
        <v>0</v>
      </c>
      <c r="AR190" s="23" t="s">
        <v>140</v>
      </c>
      <c r="AT190" s="23" t="s">
        <v>136</v>
      </c>
      <c r="AU190" s="23" t="s">
        <v>85</v>
      </c>
      <c r="AY190" s="23" t="s">
        <v>134</v>
      </c>
      <c r="BE190" s="185">
        <f>IF(N190="základní",J190,0)</f>
        <v>0</v>
      </c>
      <c r="BF190" s="185">
        <f>IF(N190="snížená",J190,0)</f>
        <v>0</v>
      </c>
      <c r="BG190" s="185">
        <f>IF(N190="zákl. přenesená",J190,0)</f>
        <v>0</v>
      </c>
      <c r="BH190" s="185">
        <f>IF(N190="sníž. přenesená",J190,0)</f>
        <v>0</v>
      </c>
      <c r="BI190" s="185">
        <f>IF(N190="nulová",J190,0)</f>
        <v>0</v>
      </c>
      <c r="BJ190" s="23" t="s">
        <v>24</v>
      </c>
      <c r="BK190" s="185">
        <f>ROUND(I190*H190,2)</f>
        <v>0</v>
      </c>
      <c r="BL190" s="23" t="s">
        <v>140</v>
      </c>
      <c r="BM190" s="23" t="s">
        <v>898</v>
      </c>
    </row>
    <row r="191" spans="2:47" s="1" customFormat="1" ht="27">
      <c r="B191" s="40"/>
      <c r="D191" s="187" t="s">
        <v>149</v>
      </c>
      <c r="F191" s="205" t="s">
        <v>386</v>
      </c>
      <c r="I191" s="206"/>
      <c r="L191" s="40"/>
      <c r="M191" s="207"/>
      <c r="N191" s="41"/>
      <c r="O191" s="41"/>
      <c r="P191" s="41"/>
      <c r="Q191" s="41"/>
      <c r="R191" s="41"/>
      <c r="S191" s="41"/>
      <c r="T191" s="69"/>
      <c r="AT191" s="23" t="s">
        <v>149</v>
      </c>
      <c r="AU191" s="23" t="s">
        <v>85</v>
      </c>
    </row>
    <row r="192" spans="2:47" s="1" customFormat="1" ht="81">
      <c r="B192" s="40"/>
      <c r="D192" s="187" t="s">
        <v>151</v>
      </c>
      <c r="F192" s="208" t="s">
        <v>375</v>
      </c>
      <c r="I192" s="206"/>
      <c r="L192" s="40"/>
      <c r="M192" s="207"/>
      <c r="N192" s="41"/>
      <c r="O192" s="41"/>
      <c r="P192" s="41"/>
      <c r="Q192" s="41"/>
      <c r="R192" s="41"/>
      <c r="S192" s="41"/>
      <c r="T192" s="69"/>
      <c r="AT192" s="23" t="s">
        <v>151</v>
      </c>
      <c r="AU192" s="23" t="s">
        <v>85</v>
      </c>
    </row>
    <row r="193" spans="2:51" s="12" customFormat="1" ht="13.5">
      <c r="B193" s="195"/>
      <c r="D193" s="187" t="s">
        <v>142</v>
      </c>
      <c r="E193" s="204" t="s">
        <v>5</v>
      </c>
      <c r="F193" s="209" t="s">
        <v>899</v>
      </c>
      <c r="H193" s="210">
        <v>28.5</v>
      </c>
      <c r="I193" s="200"/>
      <c r="L193" s="195"/>
      <c r="M193" s="201"/>
      <c r="N193" s="202"/>
      <c r="O193" s="202"/>
      <c r="P193" s="202"/>
      <c r="Q193" s="202"/>
      <c r="R193" s="202"/>
      <c r="S193" s="202"/>
      <c r="T193" s="203"/>
      <c r="AT193" s="204" t="s">
        <v>142</v>
      </c>
      <c r="AU193" s="204" t="s">
        <v>85</v>
      </c>
      <c r="AV193" s="12" t="s">
        <v>85</v>
      </c>
      <c r="AW193" s="12" t="s">
        <v>39</v>
      </c>
      <c r="AX193" s="12" t="s">
        <v>76</v>
      </c>
      <c r="AY193" s="204" t="s">
        <v>134</v>
      </c>
    </row>
    <row r="194" spans="2:51" s="13" customFormat="1" ht="13.5">
      <c r="B194" s="211"/>
      <c r="D194" s="196" t="s">
        <v>142</v>
      </c>
      <c r="E194" s="212" t="s">
        <v>5</v>
      </c>
      <c r="F194" s="213" t="s">
        <v>240</v>
      </c>
      <c r="H194" s="214">
        <v>28.5</v>
      </c>
      <c r="I194" s="215"/>
      <c r="L194" s="211"/>
      <c r="M194" s="216"/>
      <c r="N194" s="217"/>
      <c r="O194" s="217"/>
      <c r="P194" s="217"/>
      <c r="Q194" s="217"/>
      <c r="R194" s="217"/>
      <c r="S194" s="217"/>
      <c r="T194" s="218"/>
      <c r="AT194" s="219" t="s">
        <v>142</v>
      </c>
      <c r="AU194" s="219" t="s">
        <v>85</v>
      </c>
      <c r="AV194" s="13" t="s">
        <v>140</v>
      </c>
      <c r="AW194" s="13" t="s">
        <v>39</v>
      </c>
      <c r="AX194" s="13" t="s">
        <v>24</v>
      </c>
      <c r="AY194" s="219" t="s">
        <v>134</v>
      </c>
    </row>
    <row r="195" spans="2:65" s="1" customFormat="1" ht="22.5" customHeight="1">
      <c r="B195" s="173"/>
      <c r="C195" s="174" t="s">
        <v>321</v>
      </c>
      <c r="D195" s="174" t="s">
        <v>136</v>
      </c>
      <c r="E195" s="175" t="s">
        <v>388</v>
      </c>
      <c r="F195" s="176" t="s">
        <v>389</v>
      </c>
      <c r="G195" s="177" t="s">
        <v>139</v>
      </c>
      <c r="H195" s="178">
        <v>66.5</v>
      </c>
      <c r="I195" s="179"/>
      <c r="J195" s="180">
        <f>ROUND(I195*H195,2)</f>
        <v>0</v>
      </c>
      <c r="K195" s="176" t="s">
        <v>147</v>
      </c>
      <c r="L195" s="40"/>
      <c r="M195" s="181" t="s">
        <v>5</v>
      </c>
      <c r="N195" s="182" t="s">
        <v>47</v>
      </c>
      <c r="O195" s="41"/>
      <c r="P195" s="183">
        <f>O195*H195</f>
        <v>0</v>
      </c>
      <c r="Q195" s="183">
        <v>0</v>
      </c>
      <c r="R195" s="183">
        <f>Q195*H195</f>
        <v>0</v>
      </c>
      <c r="S195" s="183">
        <v>0</v>
      </c>
      <c r="T195" s="184">
        <f>S195*H195</f>
        <v>0</v>
      </c>
      <c r="AR195" s="23" t="s">
        <v>140</v>
      </c>
      <c r="AT195" s="23" t="s">
        <v>136</v>
      </c>
      <c r="AU195" s="23" t="s">
        <v>85</v>
      </c>
      <c r="AY195" s="23" t="s">
        <v>134</v>
      </c>
      <c r="BE195" s="185">
        <f>IF(N195="základní",J195,0)</f>
        <v>0</v>
      </c>
      <c r="BF195" s="185">
        <f>IF(N195="snížená",J195,0)</f>
        <v>0</v>
      </c>
      <c r="BG195" s="185">
        <f>IF(N195="zákl. přenesená",J195,0)</f>
        <v>0</v>
      </c>
      <c r="BH195" s="185">
        <f>IF(N195="sníž. přenesená",J195,0)</f>
        <v>0</v>
      </c>
      <c r="BI195" s="185">
        <f>IF(N195="nulová",J195,0)</f>
        <v>0</v>
      </c>
      <c r="BJ195" s="23" t="s">
        <v>24</v>
      </c>
      <c r="BK195" s="185">
        <f>ROUND(I195*H195,2)</f>
        <v>0</v>
      </c>
      <c r="BL195" s="23" t="s">
        <v>140</v>
      </c>
      <c r="BM195" s="23" t="s">
        <v>900</v>
      </c>
    </row>
    <row r="196" spans="2:47" s="1" customFormat="1" ht="27">
      <c r="B196" s="40"/>
      <c r="D196" s="187" t="s">
        <v>149</v>
      </c>
      <c r="F196" s="205" t="s">
        <v>391</v>
      </c>
      <c r="I196" s="206"/>
      <c r="L196" s="40"/>
      <c r="M196" s="207"/>
      <c r="N196" s="41"/>
      <c r="O196" s="41"/>
      <c r="P196" s="41"/>
      <c r="Q196" s="41"/>
      <c r="R196" s="41"/>
      <c r="S196" s="41"/>
      <c r="T196" s="69"/>
      <c r="AT196" s="23" t="s">
        <v>149</v>
      </c>
      <c r="AU196" s="23" t="s">
        <v>85</v>
      </c>
    </row>
    <row r="197" spans="2:47" s="1" customFormat="1" ht="81">
      <c r="B197" s="40"/>
      <c r="D197" s="187" t="s">
        <v>151</v>
      </c>
      <c r="F197" s="208" t="s">
        <v>375</v>
      </c>
      <c r="I197" s="206"/>
      <c r="L197" s="40"/>
      <c r="M197" s="207"/>
      <c r="N197" s="41"/>
      <c r="O197" s="41"/>
      <c r="P197" s="41"/>
      <c r="Q197" s="41"/>
      <c r="R197" s="41"/>
      <c r="S197" s="41"/>
      <c r="T197" s="69"/>
      <c r="AT197" s="23" t="s">
        <v>151</v>
      </c>
      <c r="AU197" s="23" t="s">
        <v>85</v>
      </c>
    </row>
    <row r="198" spans="2:51" s="12" customFormat="1" ht="13.5">
      <c r="B198" s="195"/>
      <c r="D198" s="187" t="s">
        <v>142</v>
      </c>
      <c r="E198" s="204" t="s">
        <v>5</v>
      </c>
      <c r="F198" s="209" t="s">
        <v>901</v>
      </c>
      <c r="H198" s="210">
        <v>66.5</v>
      </c>
      <c r="I198" s="200"/>
      <c r="L198" s="195"/>
      <c r="M198" s="201"/>
      <c r="N198" s="202"/>
      <c r="O198" s="202"/>
      <c r="P198" s="202"/>
      <c r="Q198" s="202"/>
      <c r="R198" s="202"/>
      <c r="S198" s="202"/>
      <c r="T198" s="203"/>
      <c r="AT198" s="204" t="s">
        <v>142</v>
      </c>
      <c r="AU198" s="204" t="s">
        <v>85</v>
      </c>
      <c r="AV198" s="12" t="s">
        <v>85</v>
      </c>
      <c r="AW198" s="12" t="s">
        <v>39</v>
      </c>
      <c r="AX198" s="12" t="s">
        <v>76</v>
      </c>
      <c r="AY198" s="204" t="s">
        <v>134</v>
      </c>
    </row>
    <row r="199" spans="2:51" s="13" customFormat="1" ht="13.5">
      <c r="B199" s="211"/>
      <c r="D199" s="196" t="s">
        <v>142</v>
      </c>
      <c r="E199" s="212" t="s">
        <v>5</v>
      </c>
      <c r="F199" s="213" t="s">
        <v>240</v>
      </c>
      <c r="H199" s="214">
        <v>66.5</v>
      </c>
      <c r="I199" s="215"/>
      <c r="L199" s="211"/>
      <c r="M199" s="216"/>
      <c r="N199" s="217"/>
      <c r="O199" s="217"/>
      <c r="P199" s="217"/>
      <c r="Q199" s="217"/>
      <c r="R199" s="217"/>
      <c r="S199" s="217"/>
      <c r="T199" s="218"/>
      <c r="AT199" s="219" t="s">
        <v>142</v>
      </c>
      <c r="AU199" s="219" t="s">
        <v>85</v>
      </c>
      <c r="AV199" s="13" t="s">
        <v>140</v>
      </c>
      <c r="AW199" s="13" t="s">
        <v>39</v>
      </c>
      <c r="AX199" s="13" t="s">
        <v>24</v>
      </c>
      <c r="AY199" s="219" t="s">
        <v>134</v>
      </c>
    </row>
    <row r="200" spans="2:65" s="1" customFormat="1" ht="22.5" customHeight="1">
      <c r="B200" s="173"/>
      <c r="C200" s="174" t="s">
        <v>328</v>
      </c>
      <c r="D200" s="174" t="s">
        <v>136</v>
      </c>
      <c r="E200" s="175" t="s">
        <v>401</v>
      </c>
      <c r="F200" s="176" t="s">
        <v>1169</v>
      </c>
      <c r="G200" s="177" t="s">
        <v>209</v>
      </c>
      <c r="H200" s="178">
        <v>3.2</v>
      </c>
      <c r="I200" s="179"/>
      <c r="J200" s="180">
        <f>ROUND(I200*H200,2)</f>
        <v>0</v>
      </c>
      <c r="K200" s="176" t="s">
        <v>5</v>
      </c>
      <c r="L200" s="40"/>
      <c r="M200" s="181" t="s">
        <v>5</v>
      </c>
      <c r="N200" s="182" t="s">
        <v>47</v>
      </c>
      <c r="O200" s="41"/>
      <c r="P200" s="183">
        <f>O200*H200</f>
        <v>0</v>
      </c>
      <c r="Q200" s="183">
        <v>1.9968</v>
      </c>
      <c r="R200" s="183">
        <f>Q200*H200</f>
        <v>6.38976</v>
      </c>
      <c r="S200" s="183">
        <v>0</v>
      </c>
      <c r="T200" s="184">
        <f>S200*H200</f>
        <v>0</v>
      </c>
      <c r="AR200" s="23" t="s">
        <v>140</v>
      </c>
      <c r="AT200" s="23" t="s">
        <v>136</v>
      </c>
      <c r="AU200" s="23" t="s">
        <v>85</v>
      </c>
      <c r="AY200" s="23" t="s">
        <v>134</v>
      </c>
      <c r="BE200" s="185">
        <f>IF(N200="základní",J200,0)</f>
        <v>0</v>
      </c>
      <c r="BF200" s="185">
        <f>IF(N200="snížená",J200,0)</f>
        <v>0</v>
      </c>
      <c r="BG200" s="185">
        <f>IF(N200="zákl. přenesená",J200,0)</f>
        <v>0</v>
      </c>
      <c r="BH200" s="185">
        <f>IF(N200="sníž. přenesená",J200,0)</f>
        <v>0</v>
      </c>
      <c r="BI200" s="185">
        <f>IF(N200="nulová",J200,0)</f>
        <v>0</v>
      </c>
      <c r="BJ200" s="23" t="s">
        <v>24</v>
      </c>
      <c r="BK200" s="185">
        <f>ROUND(I200*H200,2)</f>
        <v>0</v>
      </c>
      <c r="BL200" s="23" t="s">
        <v>140</v>
      </c>
      <c r="BM200" s="23" t="s">
        <v>902</v>
      </c>
    </row>
    <row r="201" spans="2:47" s="1" customFormat="1" ht="27">
      <c r="B201" s="40"/>
      <c r="D201" s="187" t="s">
        <v>149</v>
      </c>
      <c r="F201" s="205" t="s">
        <v>1170</v>
      </c>
      <c r="I201" s="206"/>
      <c r="L201" s="40"/>
      <c r="M201" s="207"/>
      <c r="N201" s="41"/>
      <c r="O201" s="41"/>
      <c r="P201" s="41"/>
      <c r="Q201" s="41"/>
      <c r="R201" s="41"/>
      <c r="S201" s="41"/>
      <c r="T201" s="69"/>
      <c r="AT201" s="23" t="s">
        <v>149</v>
      </c>
      <c r="AU201" s="23" t="s">
        <v>85</v>
      </c>
    </row>
    <row r="202" spans="2:51" s="11" customFormat="1" ht="13.5">
      <c r="B202" s="186"/>
      <c r="D202" s="187" t="s">
        <v>142</v>
      </c>
      <c r="E202" s="188" t="s">
        <v>5</v>
      </c>
      <c r="F202" s="189" t="s">
        <v>890</v>
      </c>
      <c r="H202" s="190" t="s">
        <v>5</v>
      </c>
      <c r="I202" s="191"/>
      <c r="L202" s="186"/>
      <c r="M202" s="192"/>
      <c r="N202" s="193"/>
      <c r="O202" s="193"/>
      <c r="P202" s="193"/>
      <c r="Q202" s="193"/>
      <c r="R202" s="193"/>
      <c r="S202" s="193"/>
      <c r="T202" s="194"/>
      <c r="AT202" s="190" t="s">
        <v>142</v>
      </c>
      <c r="AU202" s="190" t="s">
        <v>85</v>
      </c>
      <c r="AV202" s="11" t="s">
        <v>24</v>
      </c>
      <c r="AW202" s="11" t="s">
        <v>39</v>
      </c>
      <c r="AX202" s="11" t="s">
        <v>76</v>
      </c>
      <c r="AY202" s="190" t="s">
        <v>134</v>
      </c>
    </row>
    <row r="203" spans="2:51" s="12" customFormat="1" ht="13.5">
      <c r="B203" s="195"/>
      <c r="D203" s="196" t="s">
        <v>142</v>
      </c>
      <c r="E203" s="197" t="s">
        <v>5</v>
      </c>
      <c r="F203" s="198" t="s">
        <v>903</v>
      </c>
      <c r="H203" s="199">
        <v>3.2</v>
      </c>
      <c r="I203" s="200"/>
      <c r="L203" s="195"/>
      <c r="M203" s="201"/>
      <c r="N203" s="202"/>
      <c r="O203" s="202"/>
      <c r="P203" s="202"/>
      <c r="Q203" s="202"/>
      <c r="R203" s="202"/>
      <c r="S203" s="202"/>
      <c r="T203" s="203"/>
      <c r="AT203" s="204" t="s">
        <v>142</v>
      </c>
      <c r="AU203" s="204" t="s">
        <v>85</v>
      </c>
      <c r="AV203" s="12" t="s">
        <v>85</v>
      </c>
      <c r="AW203" s="12" t="s">
        <v>39</v>
      </c>
      <c r="AX203" s="12" t="s">
        <v>24</v>
      </c>
      <c r="AY203" s="204" t="s">
        <v>134</v>
      </c>
    </row>
    <row r="204" spans="2:65" s="1" customFormat="1" ht="22.5" customHeight="1">
      <c r="B204" s="173"/>
      <c r="C204" s="174" t="s">
        <v>335</v>
      </c>
      <c r="D204" s="174" t="s">
        <v>136</v>
      </c>
      <c r="E204" s="175" t="s">
        <v>393</v>
      </c>
      <c r="F204" s="176" t="s">
        <v>394</v>
      </c>
      <c r="G204" s="177" t="s">
        <v>209</v>
      </c>
      <c r="H204" s="178">
        <v>33.04</v>
      </c>
      <c r="I204" s="179"/>
      <c r="J204" s="180">
        <f>ROUND(I204*H204,2)</f>
        <v>0</v>
      </c>
      <c r="K204" s="176" t="s">
        <v>147</v>
      </c>
      <c r="L204" s="40"/>
      <c r="M204" s="181" t="s">
        <v>5</v>
      </c>
      <c r="N204" s="182" t="s">
        <v>47</v>
      </c>
      <c r="O204" s="41"/>
      <c r="P204" s="183">
        <f>O204*H204</f>
        <v>0</v>
      </c>
      <c r="Q204" s="183">
        <v>1.9968</v>
      </c>
      <c r="R204" s="183">
        <f>Q204*H204</f>
        <v>65.974272</v>
      </c>
      <c r="S204" s="183">
        <v>0</v>
      </c>
      <c r="T204" s="184">
        <f>S204*H204</f>
        <v>0</v>
      </c>
      <c r="AR204" s="23" t="s">
        <v>140</v>
      </c>
      <c r="AT204" s="23" t="s">
        <v>136</v>
      </c>
      <c r="AU204" s="23" t="s">
        <v>85</v>
      </c>
      <c r="AY204" s="23" t="s">
        <v>134</v>
      </c>
      <c r="BE204" s="185">
        <f>IF(N204="základní",J204,0)</f>
        <v>0</v>
      </c>
      <c r="BF204" s="185">
        <f>IF(N204="snížená",J204,0)</f>
        <v>0</v>
      </c>
      <c r="BG204" s="185">
        <f>IF(N204="zákl. přenesená",J204,0)</f>
        <v>0</v>
      </c>
      <c r="BH204" s="185">
        <f>IF(N204="sníž. přenesená",J204,0)</f>
        <v>0</v>
      </c>
      <c r="BI204" s="185">
        <f>IF(N204="nulová",J204,0)</f>
        <v>0</v>
      </c>
      <c r="BJ204" s="23" t="s">
        <v>24</v>
      </c>
      <c r="BK204" s="185">
        <f>ROUND(I204*H204,2)</f>
        <v>0</v>
      </c>
      <c r="BL204" s="23" t="s">
        <v>140</v>
      </c>
      <c r="BM204" s="23" t="s">
        <v>904</v>
      </c>
    </row>
    <row r="205" spans="2:47" s="1" customFormat="1" ht="27">
      <c r="B205" s="40"/>
      <c r="D205" s="187" t="s">
        <v>149</v>
      </c>
      <c r="F205" s="205" t="s">
        <v>396</v>
      </c>
      <c r="I205" s="206"/>
      <c r="L205" s="40"/>
      <c r="M205" s="207"/>
      <c r="N205" s="41"/>
      <c r="O205" s="41"/>
      <c r="P205" s="41"/>
      <c r="Q205" s="41"/>
      <c r="R205" s="41"/>
      <c r="S205" s="41"/>
      <c r="T205" s="69"/>
      <c r="AT205" s="23" t="s">
        <v>149</v>
      </c>
      <c r="AU205" s="23" t="s">
        <v>85</v>
      </c>
    </row>
    <row r="206" spans="2:47" s="1" customFormat="1" ht="94.5">
      <c r="B206" s="40"/>
      <c r="D206" s="187" t="s">
        <v>151</v>
      </c>
      <c r="F206" s="208" t="s">
        <v>397</v>
      </c>
      <c r="I206" s="206"/>
      <c r="L206" s="40"/>
      <c r="M206" s="207"/>
      <c r="N206" s="41"/>
      <c r="O206" s="41"/>
      <c r="P206" s="41"/>
      <c r="Q206" s="41"/>
      <c r="R206" s="41"/>
      <c r="S206" s="41"/>
      <c r="T206" s="69"/>
      <c r="AT206" s="23" t="s">
        <v>151</v>
      </c>
      <c r="AU206" s="23" t="s">
        <v>85</v>
      </c>
    </row>
    <row r="207" spans="2:51" s="11" customFormat="1" ht="13.5">
      <c r="B207" s="186"/>
      <c r="D207" s="187" t="s">
        <v>142</v>
      </c>
      <c r="E207" s="188" t="s">
        <v>5</v>
      </c>
      <c r="F207" s="189" t="s">
        <v>887</v>
      </c>
      <c r="H207" s="190" t="s">
        <v>5</v>
      </c>
      <c r="I207" s="191"/>
      <c r="L207" s="186"/>
      <c r="M207" s="192"/>
      <c r="N207" s="193"/>
      <c r="O207" s="193"/>
      <c r="P207" s="193"/>
      <c r="Q207" s="193"/>
      <c r="R207" s="193"/>
      <c r="S207" s="193"/>
      <c r="T207" s="194"/>
      <c r="AT207" s="190" t="s">
        <v>142</v>
      </c>
      <c r="AU207" s="190" t="s">
        <v>85</v>
      </c>
      <c r="AV207" s="11" t="s">
        <v>24</v>
      </c>
      <c r="AW207" s="11" t="s">
        <v>39</v>
      </c>
      <c r="AX207" s="11" t="s">
        <v>76</v>
      </c>
      <c r="AY207" s="190" t="s">
        <v>134</v>
      </c>
    </row>
    <row r="208" spans="2:51" s="12" customFormat="1" ht="13.5">
      <c r="B208" s="195"/>
      <c r="D208" s="187" t="s">
        <v>142</v>
      </c>
      <c r="E208" s="204" t="s">
        <v>5</v>
      </c>
      <c r="F208" s="209" t="s">
        <v>905</v>
      </c>
      <c r="H208" s="210">
        <v>3.04</v>
      </c>
      <c r="I208" s="200"/>
      <c r="L208" s="195"/>
      <c r="M208" s="201"/>
      <c r="N208" s="202"/>
      <c r="O208" s="202"/>
      <c r="P208" s="202"/>
      <c r="Q208" s="202"/>
      <c r="R208" s="202"/>
      <c r="S208" s="202"/>
      <c r="T208" s="203"/>
      <c r="AT208" s="204" t="s">
        <v>142</v>
      </c>
      <c r="AU208" s="204" t="s">
        <v>85</v>
      </c>
      <c r="AV208" s="12" t="s">
        <v>85</v>
      </c>
      <c r="AW208" s="12" t="s">
        <v>39</v>
      </c>
      <c r="AX208" s="12" t="s">
        <v>76</v>
      </c>
      <c r="AY208" s="204" t="s">
        <v>134</v>
      </c>
    </row>
    <row r="209" spans="2:51" s="12" customFormat="1" ht="13.5">
      <c r="B209" s="195"/>
      <c r="D209" s="187" t="s">
        <v>142</v>
      </c>
      <c r="E209" s="204" t="s">
        <v>5</v>
      </c>
      <c r="F209" s="209" t="s">
        <v>906</v>
      </c>
      <c r="H209" s="210">
        <v>20.2</v>
      </c>
      <c r="I209" s="200"/>
      <c r="L209" s="195"/>
      <c r="M209" s="201"/>
      <c r="N209" s="202"/>
      <c r="O209" s="202"/>
      <c r="P209" s="202"/>
      <c r="Q209" s="202"/>
      <c r="R209" s="202"/>
      <c r="S209" s="202"/>
      <c r="T209" s="203"/>
      <c r="AT209" s="204" t="s">
        <v>142</v>
      </c>
      <c r="AU209" s="204" t="s">
        <v>85</v>
      </c>
      <c r="AV209" s="12" t="s">
        <v>85</v>
      </c>
      <c r="AW209" s="12" t="s">
        <v>39</v>
      </c>
      <c r="AX209" s="12" t="s">
        <v>76</v>
      </c>
      <c r="AY209" s="204" t="s">
        <v>134</v>
      </c>
    </row>
    <row r="210" spans="2:51" s="12" customFormat="1" ht="13.5">
      <c r="B210" s="195"/>
      <c r="D210" s="187" t="s">
        <v>142</v>
      </c>
      <c r="E210" s="204" t="s">
        <v>5</v>
      </c>
      <c r="F210" s="209" t="s">
        <v>907</v>
      </c>
      <c r="H210" s="210">
        <v>9.8</v>
      </c>
      <c r="I210" s="200"/>
      <c r="L210" s="195"/>
      <c r="M210" s="201"/>
      <c r="N210" s="202"/>
      <c r="O210" s="202"/>
      <c r="P210" s="202"/>
      <c r="Q210" s="202"/>
      <c r="R210" s="202"/>
      <c r="S210" s="202"/>
      <c r="T210" s="203"/>
      <c r="AT210" s="204" t="s">
        <v>142</v>
      </c>
      <c r="AU210" s="204" t="s">
        <v>85</v>
      </c>
      <c r="AV210" s="12" t="s">
        <v>85</v>
      </c>
      <c r="AW210" s="12" t="s">
        <v>39</v>
      </c>
      <c r="AX210" s="12" t="s">
        <v>76</v>
      </c>
      <c r="AY210" s="204" t="s">
        <v>134</v>
      </c>
    </row>
    <row r="211" spans="2:51" s="13" customFormat="1" ht="13.5">
      <c r="B211" s="211"/>
      <c r="D211" s="187" t="s">
        <v>142</v>
      </c>
      <c r="E211" s="232" t="s">
        <v>5</v>
      </c>
      <c r="F211" s="233" t="s">
        <v>240</v>
      </c>
      <c r="H211" s="234">
        <v>33.04</v>
      </c>
      <c r="I211" s="215"/>
      <c r="L211" s="211"/>
      <c r="M211" s="216"/>
      <c r="N211" s="217"/>
      <c r="O211" s="217"/>
      <c r="P211" s="217"/>
      <c r="Q211" s="217"/>
      <c r="R211" s="217"/>
      <c r="S211" s="217"/>
      <c r="T211" s="218"/>
      <c r="AT211" s="219" t="s">
        <v>142</v>
      </c>
      <c r="AU211" s="219" t="s">
        <v>85</v>
      </c>
      <c r="AV211" s="13" t="s">
        <v>140</v>
      </c>
      <c r="AW211" s="13" t="s">
        <v>39</v>
      </c>
      <c r="AX211" s="13" t="s">
        <v>24</v>
      </c>
      <c r="AY211" s="219" t="s">
        <v>134</v>
      </c>
    </row>
    <row r="212" spans="2:63" s="10" customFormat="1" ht="29.85" customHeight="1">
      <c r="B212" s="159"/>
      <c r="D212" s="170" t="s">
        <v>75</v>
      </c>
      <c r="E212" s="171" t="s">
        <v>193</v>
      </c>
      <c r="F212" s="171" t="s">
        <v>428</v>
      </c>
      <c r="I212" s="162"/>
      <c r="J212" s="172">
        <f>BK212</f>
        <v>0</v>
      </c>
      <c r="L212" s="159"/>
      <c r="M212" s="164"/>
      <c r="N212" s="165"/>
      <c r="O212" s="165"/>
      <c r="P212" s="166">
        <f>SUM(P213:P214)</f>
        <v>0</v>
      </c>
      <c r="Q212" s="165"/>
      <c r="R212" s="166">
        <f>SUM(R213:R214)</f>
        <v>0.1675</v>
      </c>
      <c r="S212" s="165"/>
      <c r="T212" s="167">
        <f>SUM(T213:T214)</f>
        <v>0</v>
      </c>
      <c r="AR212" s="160" t="s">
        <v>24</v>
      </c>
      <c r="AT212" s="168" t="s">
        <v>75</v>
      </c>
      <c r="AU212" s="168" t="s">
        <v>24</v>
      </c>
      <c r="AY212" s="160" t="s">
        <v>134</v>
      </c>
      <c r="BK212" s="169">
        <f>SUM(BK213:BK214)</f>
        <v>0</v>
      </c>
    </row>
    <row r="213" spans="2:65" s="1" customFormat="1" ht="22.5" customHeight="1">
      <c r="B213" s="173"/>
      <c r="C213" s="174" t="s">
        <v>341</v>
      </c>
      <c r="D213" s="174" t="s">
        <v>136</v>
      </c>
      <c r="E213" s="175" t="s">
        <v>908</v>
      </c>
      <c r="F213" s="176" t="s">
        <v>909</v>
      </c>
      <c r="G213" s="177" t="s">
        <v>139</v>
      </c>
      <c r="H213" s="178">
        <v>2.5</v>
      </c>
      <c r="I213" s="179"/>
      <c r="J213" s="180">
        <f>ROUND(I213*H213,2)</f>
        <v>0</v>
      </c>
      <c r="K213" s="176" t="s">
        <v>5</v>
      </c>
      <c r="L213" s="40"/>
      <c r="M213" s="181" t="s">
        <v>5</v>
      </c>
      <c r="N213" s="182" t="s">
        <v>47</v>
      </c>
      <c r="O213" s="41"/>
      <c r="P213" s="183">
        <f>O213*H213</f>
        <v>0</v>
      </c>
      <c r="Q213" s="183">
        <v>0.067</v>
      </c>
      <c r="R213" s="183">
        <f>Q213*H213</f>
        <v>0.1675</v>
      </c>
      <c r="S213" s="183">
        <v>0</v>
      </c>
      <c r="T213" s="184">
        <f>S213*H213</f>
        <v>0</v>
      </c>
      <c r="AR213" s="23" t="s">
        <v>140</v>
      </c>
      <c r="AT213" s="23" t="s">
        <v>136</v>
      </c>
      <c r="AU213" s="23" t="s">
        <v>85</v>
      </c>
      <c r="AY213" s="23" t="s">
        <v>134</v>
      </c>
      <c r="BE213" s="185">
        <f>IF(N213="základní",J213,0)</f>
        <v>0</v>
      </c>
      <c r="BF213" s="185">
        <f>IF(N213="snížená",J213,0)</f>
        <v>0</v>
      </c>
      <c r="BG213" s="185">
        <f>IF(N213="zákl. přenesená",J213,0)</f>
        <v>0</v>
      </c>
      <c r="BH213" s="185">
        <f>IF(N213="sníž. přenesená",J213,0)</f>
        <v>0</v>
      </c>
      <c r="BI213" s="185">
        <f>IF(N213="nulová",J213,0)</f>
        <v>0</v>
      </c>
      <c r="BJ213" s="23" t="s">
        <v>24</v>
      </c>
      <c r="BK213" s="185">
        <f>ROUND(I213*H213,2)</f>
        <v>0</v>
      </c>
      <c r="BL213" s="23" t="s">
        <v>140</v>
      </c>
      <c r="BM213" s="23" t="s">
        <v>910</v>
      </c>
    </row>
    <row r="214" spans="2:47" s="1" customFormat="1" ht="54">
      <c r="B214" s="40"/>
      <c r="D214" s="187" t="s">
        <v>190</v>
      </c>
      <c r="F214" s="208" t="s">
        <v>911</v>
      </c>
      <c r="I214" s="206"/>
      <c r="L214" s="40"/>
      <c r="M214" s="207"/>
      <c r="N214" s="41"/>
      <c r="O214" s="41"/>
      <c r="P214" s="41"/>
      <c r="Q214" s="41"/>
      <c r="R214" s="41"/>
      <c r="S214" s="41"/>
      <c r="T214" s="69"/>
      <c r="AT214" s="23" t="s">
        <v>190</v>
      </c>
      <c r="AU214" s="23" t="s">
        <v>85</v>
      </c>
    </row>
    <row r="215" spans="2:63" s="10" customFormat="1" ht="29.85" customHeight="1">
      <c r="B215" s="159"/>
      <c r="D215" s="170" t="s">
        <v>75</v>
      </c>
      <c r="E215" s="171" t="s">
        <v>471</v>
      </c>
      <c r="F215" s="171" t="s">
        <v>472</v>
      </c>
      <c r="I215" s="162"/>
      <c r="J215" s="172">
        <f>BK215</f>
        <v>0</v>
      </c>
      <c r="L215" s="159"/>
      <c r="M215" s="164"/>
      <c r="N215" s="165"/>
      <c r="O215" s="165"/>
      <c r="P215" s="166">
        <f>SUM(P216:P218)</f>
        <v>0</v>
      </c>
      <c r="Q215" s="165"/>
      <c r="R215" s="166">
        <f>SUM(R216:R218)</f>
        <v>0</v>
      </c>
      <c r="S215" s="165"/>
      <c r="T215" s="167">
        <f>SUM(T216:T218)</f>
        <v>0</v>
      </c>
      <c r="AR215" s="160" t="s">
        <v>24</v>
      </c>
      <c r="AT215" s="168" t="s">
        <v>75</v>
      </c>
      <c r="AU215" s="168" t="s">
        <v>24</v>
      </c>
      <c r="AY215" s="160" t="s">
        <v>134</v>
      </c>
      <c r="BK215" s="169">
        <f>SUM(BK216:BK218)</f>
        <v>0</v>
      </c>
    </row>
    <row r="216" spans="2:65" s="1" customFormat="1" ht="22.5" customHeight="1">
      <c r="B216" s="173"/>
      <c r="C216" s="174" t="s">
        <v>350</v>
      </c>
      <c r="D216" s="174" t="s">
        <v>136</v>
      </c>
      <c r="E216" s="175" t="s">
        <v>474</v>
      </c>
      <c r="F216" s="176" t="s">
        <v>475</v>
      </c>
      <c r="G216" s="177" t="s">
        <v>466</v>
      </c>
      <c r="H216" s="178">
        <v>237.034</v>
      </c>
      <c r="I216" s="179"/>
      <c r="J216" s="180">
        <f>ROUND(I216*H216,2)</f>
        <v>0</v>
      </c>
      <c r="K216" s="176" t="s">
        <v>147</v>
      </c>
      <c r="L216" s="40"/>
      <c r="M216" s="181" t="s">
        <v>5</v>
      </c>
      <c r="N216" s="182" t="s">
        <v>47</v>
      </c>
      <c r="O216" s="41"/>
      <c r="P216" s="183">
        <f>O216*H216</f>
        <v>0</v>
      </c>
      <c r="Q216" s="183">
        <v>0</v>
      </c>
      <c r="R216" s="183">
        <f>Q216*H216</f>
        <v>0</v>
      </c>
      <c r="S216" s="183">
        <v>0</v>
      </c>
      <c r="T216" s="184">
        <f>S216*H216</f>
        <v>0</v>
      </c>
      <c r="AR216" s="23" t="s">
        <v>140</v>
      </c>
      <c r="AT216" s="23" t="s">
        <v>136</v>
      </c>
      <c r="AU216" s="23" t="s">
        <v>85</v>
      </c>
      <c r="AY216" s="23" t="s">
        <v>134</v>
      </c>
      <c r="BE216" s="185">
        <f>IF(N216="základní",J216,0)</f>
        <v>0</v>
      </c>
      <c r="BF216" s="185">
        <f>IF(N216="snížená",J216,0)</f>
        <v>0</v>
      </c>
      <c r="BG216" s="185">
        <f>IF(N216="zákl. přenesená",J216,0)</f>
        <v>0</v>
      </c>
      <c r="BH216" s="185">
        <f>IF(N216="sníž. přenesená",J216,0)</f>
        <v>0</v>
      </c>
      <c r="BI216" s="185">
        <f>IF(N216="nulová",J216,0)</f>
        <v>0</v>
      </c>
      <c r="BJ216" s="23" t="s">
        <v>24</v>
      </c>
      <c r="BK216" s="185">
        <f>ROUND(I216*H216,2)</f>
        <v>0</v>
      </c>
      <c r="BL216" s="23" t="s">
        <v>140</v>
      </c>
      <c r="BM216" s="23" t="s">
        <v>912</v>
      </c>
    </row>
    <row r="217" spans="2:47" s="1" customFormat="1" ht="13.5">
      <c r="B217" s="40"/>
      <c r="D217" s="187" t="s">
        <v>149</v>
      </c>
      <c r="F217" s="205" t="s">
        <v>477</v>
      </c>
      <c r="I217" s="206"/>
      <c r="L217" s="40"/>
      <c r="M217" s="207"/>
      <c r="N217" s="41"/>
      <c r="O217" s="41"/>
      <c r="P217" s="41"/>
      <c r="Q217" s="41"/>
      <c r="R217" s="41"/>
      <c r="S217" s="41"/>
      <c r="T217" s="69"/>
      <c r="AT217" s="23" t="s">
        <v>149</v>
      </c>
      <c r="AU217" s="23" t="s">
        <v>85</v>
      </c>
    </row>
    <row r="218" spans="2:47" s="1" customFormat="1" ht="27">
      <c r="B218" s="40"/>
      <c r="D218" s="187" t="s">
        <v>151</v>
      </c>
      <c r="F218" s="208" t="s">
        <v>478</v>
      </c>
      <c r="I218" s="206"/>
      <c r="L218" s="40"/>
      <c r="M218" s="238"/>
      <c r="N218" s="239"/>
      <c r="O218" s="239"/>
      <c r="P218" s="239"/>
      <c r="Q218" s="239"/>
      <c r="R218" s="239"/>
      <c r="S218" s="239"/>
      <c r="T218" s="240"/>
      <c r="AT218" s="23" t="s">
        <v>151</v>
      </c>
      <c r="AU218" s="23" t="s">
        <v>85</v>
      </c>
    </row>
    <row r="219" spans="2:12" s="1" customFormat="1" ht="6.95" customHeight="1">
      <c r="B219" s="55"/>
      <c r="C219" s="56"/>
      <c r="D219" s="56"/>
      <c r="E219" s="56"/>
      <c r="F219" s="56"/>
      <c r="G219" s="56"/>
      <c r="H219" s="56"/>
      <c r="I219" s="126"/>
      <c r="J219" s="56"/>
      <c r="K219" s="56"/>
      <c r="L219" s="40"/>
    </row>
  </sheetData>
  <autoFilter ref="C80:K218"/>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905511811023623" right="0.5905511811023623" top="0.5905511811023623" bottom="0.5905511811023623" header="0" footer="0.2755905511811024"/>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5"/>
  <sheetViews>
    <sheetView showGridLines="0" workbookViewId="0" topLeftCell="A1">
      <pane ySplit="1" topLeftCell="A2" activePane="bottomLeft" state="frozen"/>
      <selection pane="bottomLeft" activeCell="F128" sqref="F12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95</v>
      </c>
      <c r="G1" s="374" t="s">
        <v>96</v>
      </c>
      <c r="H1" s="374"/>
      <c r="I1" s="102"/>
      <c r="J1" s="101" t="s">
        <v>97</v>
      </c>
      <c r="K1" s="100" t="s">
        <v>98</v>
      </c>
      <c r="L1" s="101" t="s">
        <v>99</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6" t="s">
        <v>8</v>
      </c>
      <c r="M2" s="337"/>
      <c r="N2" s="337"/>
      <c r="O2" s="337"/>
      <c r="P2" s="337"/>
      <c r="Q2" s="337"/>
      <c r="R2" s="337"/>
      <c r="S2" s="337"/>
      <c r="T2" s="337"/>
      <c r="U2" s="337"/>
      <c r="V2" s="337"/>
      <c r="AT2" s="23" t="s">
        <v>94</v>
      </c>
    </row>
    <row r="3" spans="2:46" ht="6.95" customHeight="1">
      <c r="B3" s="24"/>
      <c r="C3" s="25"/>
      <c r="D3" s="25"/>
      <c r="E3" s="25"/>
      <c r="F3" s="25"/>
      <c r="G3" s="25"/>
      <c r="H3" s="25"/>
      <c r="I3" s="103"/>
      <c r="J3" s="25"/>
      <c r="K3" s="26"/>
      <c r="AT3" s="23" t="s">
        <v>85</v>
      </c>
    </row>
    <row r="4" spans="2:46" ht="36.95" customHeight="1">
      <c r="B4" s="27"/>
      <c r="C4" s="28"/>
      <c r="D4" s="29" t="s">
        <v>100</v>
      </c>
      <c r="E4" s="28"/>
      <c r="F4" s="28"/>
      <c r="G4" s="28"/>
      <c r="H4" s="28"/>
      <c r="I4" s="104"/>
      <c r="J4" s="28"/>
      <c r="K4" s="30"/>
      <c r="M4" s="31" t="s">
        <v>13</v>
      </c>
      <c r="AT4" s="23" t="s">
        <v>6</v>
      </c>
    </row>
    <row r="5" spans="2:11" ht="6.95" customHeight="1">
      <c r="B5" s="27"/>
      <c r="C5" s="28"/>
      <c r="D5" s="28"/>
      <c r="E5" s="28"/>
      <c r="F5" s="28"/>
      <c r="G5" s="28"/>
      <c r="H5" s="28"/>
      <c r="I5" s="104"/>
      <c r="J5" s="28"/>
      <c r="K5" s="30"/>
    </row>
    <row r="6" spans="2:11" ht="15">
      <c r="B6" s="27"/>
      <c r="C6" s="28"/>
      <c r="D6" s="36" t="s">
        <v>19</v>
      </c>
      <c r="E6" s="28"/>
      <c r="F6" s="28"/>
      <c r="G6" s="28"/>
      <c r="H6" s="28"/>
      <c r="I6" s="104"/>
      <c r="J6" s="28"/>
      <c r="K6" s="30"/>
    </row>
    <row r="7" spans="2:11" ht="22.5" customHeight="1">
      <c r="B7" s="27"/>
      <c r="C7" s="28"/>
      <c r="D7" s="28"/>
      <c r="E7" s="375" t="str">
        <f>'Rekapitulace stavby'!K6</f>
        <v>Libchavský potok, Libchavy, ř.km 1,070 - 1,543, rekonstrukce úpravy</v>
      </c>
      <c r="F7" s="376"/>
      <c r="G7" s="376"/>
      <c r="H7" s="376"/>
      <c r="I7" s="104"/>
      <c r="J7" s="28"/>
      <c r="K7" s="30"/>
    </row>
    <row r="8" spans="2:11" s="1" customFormat="1" ht="15">
      <c r="B8" s="40"/>
      <c r="C8" s="41"/>
      <c r="D8" s="36" t="s">
        <v>101</v>
      </c>
      <c r="E8" s="41"/>
      <c r="F8" s="41"/>
      <c r="G8" s="41"/>
      <c r="H8" s="41"/>
      <c r="I8" s="105"/>
      <c r="J8" s="41"/>
      <c r="K8" s="44"/>
    </row>
    <row r="9" spans="2:11" s="1" customFormat="1" ht="36.95" customHeight="1">
      <c r="B9" s="40"/>
      <c r="C9" s="41"/>
      <c r="D9" s="41"/>
      <c r="E9" s="377" t="s">
        <v>913</v>
      </c>
      <c r="F9" s="378"/>
      <c r="G9" s="378"/>
      <c r="H9" s="378"/>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22</v>
      </c>
      <c r="E11" s="41"/>
      <c r="F11" s="34" t="s">
        <v>5</v>
      </c>
      <c r="G11" s="41"/>
      <c r="H11" s="41"/>
      <c r="I11" s="106" t="s">
        <v>23</v>
      </c>
      <c r="J11" s="34" t="s">
        <v>5</v>
      </c>
      <c r="K11" s="44"/>
    </row>
    <row r="12" spans="2:11" s="1" customFormat="1" ht="14.45" customHeight="1">
      <c r="B12" s="40"/>
      <c r="C12" s="41"/>
      <c r="D12" s="36" t="s">
        <v>25</v>
      </c>
      <c r="E12" s="41"/>
      <c r="F12" s="34" t="s">
        <v>26</v>
      </c>
      <c r="G12" s="41"/>
      <c r="H12" s="41"/>
      <c r="I12" s="106" t="s">
        <v>27</v>
      </c>
      <c r="J12" s="107" t="str">
        <f>'Rekapitulace stavby'!AN8</f>
        <v>30. 3. 2017</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31</v>
      </c>
      <c r="E14" s="41"/>
      <c r="F14" s="41"/>
      <c r="G14" s="41"/>
      <c r="H14" s="41"/>
      <c r="I14" s="106" t="s">
        <v>32</v>
      </c>
      <c r="J14" s="34" t="s">
        <v>5</v>
      </c>
      <c r="K14" s="44"/>
    </row>
    <row r="15" spans="2:11" s="1" customFormat="1" ht="18" customHeight="1">
      <c r="B15" s="40"/>
      <c r="C15" s="41"/>
      <c r="D15" s="41"/>
      <c r="E15" s="34" t="s">
        <v>33</v>
      </c>
      <c r="F15" s="41"/>
      <c r="G15" s="41"/>
      <c r="H15" s="41"/>
      <c r="I15" s="106" t="s">
        <v>34</v>
      </c>
      <c r="J15" s="34" t="s">
        <v>5</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35</v>
      </c>
      <c r="E17" s="41"/>
      <c r="F17" s="41"/>
      <c r="G17" s="41"/>
      <c r="H17" s="41"/>
      <c r="I17" s="106" t="s">
        <v>32</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34</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37</v>
      </c>
      <c r="E20" s="41"/>
      <c r="F20" s="41"/>
      <c r="G20" s="41"/>
      <c r="H20" s="41"/>
      <c r="I20" s="106" t="s">
        <v>32</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06" t="s">
        <v>34</v>
      </c>
      <c r="J21" s="34" t="str">
        <f>IF('Rekapitulace stavby'!AN17="","",'Rekapitulace stavby'!AN17)</f>
        <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40</v>
      </c>
      <c r="E23" s="41"/>
      <c r="F23" s="41"/>
      <c r="G23" s="41"/>
      <c r="H23" s="41"/>
      <c r="I23" s="105"/>
      <c r="J23" s="41"/>
      <c r="K23" s="44"/>
    </row>
    <row r="24" spans="2:11" s="6" customFormat="1" ht="22.5" customHeight="1">
      <c r="B24" s="108"/>
      <c r="C24" s="109"/>
      <c r="D24" s="109"/>
      <c r="E24" s="367" t="s">
        <v>5</v>
      </c>
      <c r="F24" s="367"/>
      <c r="G24" s="367"/>
      <c r="H24" s="367"/>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42</v>
      </c>
      <c r="E27" s="41"/>
      <c r="F27" s="41"/>
      <c r="G27" s="41"/>
      <c r="H27" s="41"/>
      <c r="I27" s="105"/>
      <c r="J27" s="115">
        <f>ROUND(J82,2)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44</v>
      </c>
      <c r="G29" s="41"/>
      <c r="H29" s="41"/>
      <c r="I29" s="116" t="s">
        <v>43</v>
      </c>
      <c r="J29" s="45" t="s">
        <v>45</v>
      </c>
      <c r="K29" s="44"/>
    </row>
    <row r="30" spans="2:11" s="1" customFormat="1" ht="14.45" customHeight="1">
      <c r="B30" s="40"/>
      <c r="C30" s="41"/>
      <c r="D30" s="48" t="s">
        <v>46</v>
      </c>
      <c r="E30" s="48" t="s">
        <v>47</v>
      </c>
      <c r="F30" s="117">
        <f>ROUND(SUM(BE82:BE124),2)</f>
        <v>0</v>
      </c>
      <c r="G30" s="41"/>
      <c r="H30" s="41"/>
      <c r="I30" s="118">
        <v>0.21</v>
      </c>
      <c r="J30" s="117">
        <f>ROUND(ROUND((SUM(BE82:BE124)),2)*I30,2)</f>
        <v>0</v>
      </c>
      <c r="K30" s="44"/>
    </row>
    <row r="31" spans="2:11" s="1" customFormat="1" ht="14.45" customHeight="1">
      <c r="B31" s="40"/>
      <c r="C31" s="41"/>
      <c r="D31" s="41"/>
      <c r="E31" s="48" t="s">
        <v>48</v>
      </c>
      <c r="F31" s="117">
        <f>ROUND(SUM(BF82:BF124),2)</f>
        <v>0</v>
      </c>
      <c r="G31" s="41"/>
      <c r="H31" s="41"/>
      <c r="I31" s="118">
        <v>0.15</v>
      </c>
      <c r="J31" s="117">
        <f>ROUND(ROUND((SUM(BF82:BF124)),2)*I31,2)</f>
        <v>0</v>
      </c>
      <c r="K31" s="44"/>
    </row>
    <row r="32" spans="2:11" s="1" customFormat="1" ht="14.45" customHeight="1" hidden="1">
      <c r="B32" s="40"/>
      <c r="C32" s="41"/>
      <c r="D32" s="41"/>
      <c r="E32" s="48" t="s">
        <v>49</v>
      </c>
      <c r="F32" s="117">
        <f>ROUND(SUM(BG82:BG124),2)</f>
        <v>0</v>
      </c>
      <c r="G32" s="41"/>
      <c r="H32" s="41"/>
      <c r="I32" s="118">
        <v>0.21</v>
      </c>
      <c r="J32" s="117">
        <v>0</v>
      </c>
      <c r="K32" s="44"/>
    </row>
    <row r="33" spans="2:11" s="1" customFormat="1" ht="14.45" customHeight="1" hidden="1">
      <c r="B33" s="40"/>
      <c r="C33" s="41"/>
      <c r="D33" s="41"/>
      <c r="E33" s="48" t="s">
        <v>50</v>
      </c>
      <c r="F33" s="117">
        <f>ROUND(SUM(BH82:BH124),2)</f>
        <v>0</v>
      </c>
      <c r="G33" s="41"/>
      <c r="H33" s="41"/>
      <c r="I33" s="118">
        <v>0.15</v>
      </c>
      <c r="J33" s="117">
        <v>0</v>
      </c>
      <c r="K33" s="44"/>
    </row>
    <row r="34" spans="2:11" s="1" customFormat="1" ht="14.45" customHeight="1" hidden="1">
      <c r="B34" s="40"/>
      <c r="C34" s="41"/>
      <c r="D34" s="41"/>
      <c r="E34" s="48" t="s">
        <v>51</v>
      </c>
      <c r="F34" s="117">
        <f>ROUND(SUM(BI82:BI124),2)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52</v>
      </c>
      <c r="E36" s="70"/>
      <c r="F36" s="70"/>
      <c r="G36" s="121" t="s">
        <v>53</v>
      </c>
      <c r="H36" s="122" t="s">
        <v>54</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104</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22.5" customHeight="1">
      <c r="B45" s="40"/>
      <c r="C45" s="41"/>
      <c r="D45" s="41"/>
      <c r="E45" s="375" t="str">
        <f>E7</f>
        <v>Libchavský potok, Libchavy, ř.km 1,070 - 1,543, rekonstrukce úpravy</v>
      </c>
      <c r="F45" s="376"/>
      <c r="G45" s="376"/>
      <c r="H45" s="376"/>
      <c r="I45" s="105"/>
      <c r="J45" s="41"/>
      <c r="K45" s="44"/>
    </row>
    <row r="46" spans="2:11" s="1" customFormat="1" ht="14.45" customHeight="1">
      <c r="B46" s="40"/>
      <c r="C46" s="36" t="s">
        <v>101</v>
      </c>
      <c r="D46" s="41"/>
      <c r="E46" s="41"/>
      <c r="F46" s="41"/>
      <c r="G46" s="41"/>
      <c r="H46" s="41"/>
      <c r="I46" s="105"/>
      <c r="J46" s="41"/>
      <c r="K46" s="44"/>
    </row>
    <row r="47" spans="2:11" s="1" customFormat="1" ht="23.25" customHeight="1">
      <c r="B47" s="40"/>
      <c r="C47" s="41"/>
      <c r="D47" s="41"/>
      <c r="E47" s="377" t="str">
        <f>E9</f>
        <v>VON - Vedlejší a ostatní náklady</v>
      </c>
      <c r="F47" s="378"/>
      <c r="G47" s="378"/>
      <c r="H47" s="378"/>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25</v>
      </c>
      <c r="D49" s="41"/>
      <c r="E49" s="41"/>
      <c r="F49" s="34" t="str">
        <f>F12</f>
        <v>k.ú. Dolní Libchavy</v>
      </c>
      <c r="G49" s="41"/>
      <c r="H49" s="41"/>
      <c r="I49" s="106" t="s">
        <v>27</v>
      </c>
      <c r="J49" s="107" t="str">
        <f>IF(J12="","",J12)</f>
        <v>30. 3. 2017</v>
      </c>
      <c r="K49" s="44"/>
    </row>
    <row r="50" spans="2:11" s="1" customFormat="1" ht="6.95" customHeight="1">
      <c r="B50" s="40"/>
      <c r="C50" s="41"/>
      <c r="D50" s="41"/>
      <c r="E50" s="41"/>
      <c r="F50" s="41"/>
      <c r="G50" s="41"/>
      <c r="H50" s="41"/>
      <c r="I50" s="105"/>
      <c r="J50" s="41"/>
      <c r="K50" s="44"/>
    </row>
    <row r="51" spans="2:11" s="1" customFormat="1" ht="15">
      <c r="B51" s="40"/>
      <c r="C51" s="36" t="s">
        <v>31</v>
      </c>
      <c r="D51" s="41"/>
      <c r="E51" s="41"/>
      <c r="F51" s="34" t="str">
        <f>E15</f>
        <v>Povodí Labe, státní podnik</v>
      </c>
      <c r="G51" s="41"/>
      <c r="H51" s="41"/>
      <c r="I51" s="106" t="s">
        <v>37</v>
      </c>
      <c r="J51" s="34" t="str">
        <f>E21</f>
        <v xml:space="preserve"> </v>
      </c>
      <c r="K51" s="44"/>
    </row>
    <row r="52" spans="2:11" s="1" customFormat="1" ht="14.45" customHeight="1">
      <c r="B52" s="40"/>
      <c r="C52" s="36" t="s">
        <v>35</v>
      </c>
      <c r="D52" s="41"/>
      <c r="E52" s="41"/>
      <c r="F52" s="34" t="str">
        <f>IF(E18="","",E18)</f>
        <v/>
      </c>
      <c r="G52" s="41"/>
      <c r="H52" s="41"/>
      <c r="I52" s="105"/>
      <c r="J52" s="41"/>
      <c r="K52" s="44"/>
    </row>
    <row r="53" spans="2:11" s="1" customFormat="1" ht="10.35" customHeight="1">
      <c r="B53" s="40"/>
      <c r="C53" s="41"/>
      <c r="D53" s="41"/>
      <c r="E53" s="41"/>
      <c r="F53" s="41"/>
      <c r="G53" s="41"/>
      <c r="H53" s="41"/>
      <c r="I53" s="105"/>
      <c r="J53" s="41"/>
      <c r="K53" s="44"/>
    </row>
    <row r="54" spans="2:11" s="1" customFormat="1" ht="29.25" customHeight="1">
      <c r="B54" s="40"/>
      <c r="C54" s="129" t="s">
        <v>105</v>
      </c>
      <c r="D54" s="119"/>
      <c r="E54" s="119"/>
      <c r="F54" s="119"/>
      <c r="G54" s="119"/>
      <c r="H54" s="119"/>
      <c r="I54" s="130"/>
      <c r="J54" s="131" t="s">
        <v>106</v>
      </c>
      <c r="K54" s="132"/>
    </row>
    <row r="55" spans="2:11" s="1" customFormat="1" ht="10.35" customHeight="1">
      <c r="B55" s="40"/>
      <c r="C55" s="41"/>
      <c r="D55" s="41"/>
      <c r="E55" s="41"/>
      <c r="F55" s="41"/>
      <c r="G55" s="41"/>
      <c r="H55" s="41"/>
      <c r="I55" s="105"/>
      <c r="J55" s="41"/>
      <c r="K55" s="44"/>
    </row>
    <row r="56" spans="2:47" s="1" customFormat="1" ht="29.25" customHeight="1">
      <c r="B56" s="40"/>
      <c r="C56" s="133" t="s">
        <v>107</v>
      </c>
      <c r="D56" s="41"/>
      <c r="E56" s="41"/>
      <c r="F56" s="41"/>
      <c r="G56" s="41"/>
      <c r="H56" s="41"/>
      <c r="I56" s="105"/>
      <c r="J56" s="115">
        <f>J82</f>
        <v>0</v>
      </c>
      <c r="K56" s="44"/>
      <c r="AU56" s="23" t="s">
        <v>108</v>
      </c>
    </row>
    <row r="57" spans="2:11" s="7" customFormat="1" ht="24.95" customHeight="1">
      <c r="B57" s="134"/>
      <c r="C57" s="135"/>
      <c r="D57" s="136" t="s">
        <v>914</v>
      </c>
      <c r="E57" s="137"/>
      <c r="F57" s="137"/>
      <c r="G57" s="137"/>
      <c r="H57" s="137"/>
      <c r="I57" s="138"/>
      <c r="J57" s="139">
        <f>J83</f>
        <v>0</v>
      </c>
      <c r="K57" s="140"/>
    </row>
    <row r="58" spans="2:11" s="8" customFormat="1" ht="19.9" customHeight="1">
      <c r="B58" s="141"/>
      <c r="C58" s="142"/>
      <c r="D58" s="143" t="s">
        <v>915</v>
      </c>
      <c r="E58" s="144"/>
      <c r="F58" s="144"/>
      <c r="G58" s="144"/>
      <c r="H58" s="144"/>
      <c r="I58" s="145"/>
      <c r="J58" s="146">
        <f>J84</f>
        <v>0</v>
      </c>
      <c r="K58" s="147"/>
    </row>
    <row r="59" spans="2:11" s="8" customFormat="1" ht="19.9" customHeight="1">
      <c r="B59" s="141"/>
      <c r="C59" s="142"/>
      <c r="D59" s="143" t="s">
        <v>916</v>
      </c>
      <c r="E59" s="144"/>
      <c r="F59" s="144"/>
      <c r="G59" s="144"/>
      <c r="H59" s="144"/>
      <c r="I59" s="145"/>
      <c r="J59" s="146">
        <f>J93</f>
        <v>0</v>
      </c>
      <c r="K59" s="147"/>
    </row>
    <row r="60" spans="2:11" s="8" customFormat="1" ht="19.9" customHeight="1">
      <c r="B60" s="141"/>
      <c r="C60" s="142"/>
      <c r="D60" s="143" t="s">
        <v>917</v>
      </c>
      <c r="E60" s="144"/>
      <c r="F60" s="144"/>
      <c r="G60" s="144"/>
      <c r="H60" s="144"/>
      <c r="I60" s="145"/>
      <c r="J60" s="146">
        <f>J96</f>
        <v>0</v>
      </c>
      <c r="K60" s="147"/>
    </row>
    <row r="61" spans="2:11" s="8" customFormat="1" ht="19.9" customHeight="1">
      <c r="B61" s="141"/>
      <c r="C61" s="142"/>
      <c r="D61" s="143" t="s">
        <v>918</v>
      </c>
      <c r="E61" s="144"/>
      <c r="F61" s="144"/>
      <c r="G61" s="144"/>
      <c r="H61" s="144"/>
      <c r="I61" s="145"/>
      <c r="J61" s="146">
        <f>J117</f>
        <v>0</v>
      </c>
      <c r="K61" s="147"/>
    </row>
    <row r="62" spans="2:11" s="8" customFormat="1" ht="19.9" customHeight="1">
      <c r="B62" s="141"/>
      <c r="C62" s="142"/>
      <c r="D62" s="143" t="s">
        <v>919</v>
      </c>
      <c r="E62" s="144"/>
      <c r="F62" s="144"/>
      <c r="G62" s="144"/>
      <c r="H62" s="144"/>
      <c r="I62" s="145"/>
      <c r="J62" s="146">
        <f>J120</f>
        <v>0</v>
      </c>
      <c r="K62" s="147"/>
    </row>
    <row r="63" spans="2:11" s="1" customFormat="1" ht="21.75" customHeight="1">
      <c r="B63" s="40"/>
      <c r="C63" s="41"/>
      <c r="D63" s="41"/>
      <c r="E63" s="41"/>
      <c r="F63" s="41"/>
      <c r="G63" s="41"/>
      <c r="H63" s="41"/>
      <c r="I63" s="105"/>
      <c r="J63" s="41"/>
      <c r="K63" s="44"/>
    </row>
    <row r="64" spans="2:11" s="1" customFormat="1" ht="6.95" customHeight="1">
      <c r="B64" s="55"/>
      <c r="C64" s="56"/>
      <c r="D64" s="56"/>
      <c r="E64" s="56"/>
      <c r="F64" s="56"/>
      <c r="G64" s="56"/>
      <c r="H64" s="56"/>
      <c r="I64" s="126"/>
      <c r="J64" s="56"/>
      <c r="K64" s="57"/>
    </row>
    <row r="68" spans="2:12" s="1" customFormat="1" ht="6.95" customHeight="1">
      <c r="B68" s="58"/>
      <c r="C68" s="59"/>
      <c r="D68" s="59"/>
      <c r="E68" s="59"/>
      <c r="F68" s="59"/>
      <c r="G68" s="59"/>
      <c r="H68" s="59"/>
      <c r="I68" s="127"/>
      <c r="J68" s="59"/>
      <c r="K68" s="59"/>
      <c r="L68" s="40"/>
    </row>
    <row r="69" spans="2:12" s="1" customFormat="1" ht="36.95" customHeight="1">
      <c r="B69" s="40"/>
      <c r="C69" s="60" t="s">
        <v>118</v>
      </c>
      <c r="L69" s="40"/>
    </row>
    <row r="70" spans="2:12" s="1" customFormat="1" ht="6.95" customHeight="1">
      <c r="B70" s="40"/>
      <c r="L70" s="40"/>
    </row>
    <row r="71" spans="2:12" s="1" customFormat="1" ht="14.45" customHeight="1">
      <c r="B71" s="40"/>
      <c r="C71" s="62" t="s">
        <v>19</v>
      </c>
      <c r="L71" s="40"/>
    </row>
    <row r="72" spans="2:12" s="1" customFormat="1" ht="22.5" customHeight="1">
      <c r="B72" s="40"/>
      <c r="E72" s="371" t="str">
        <f>E7</f>
        <v>Libchavský potok, Libchavy, ř.km 1,070 - 1,543, rekonstrukce úpravy</v>
      </c>
      <c r="F72" s="372"/>
      <c r="G72" s="372"/>
      <c r="H72" s="372"/>
      <c r="L72" s="40"/>
    </row>
    <row r="73" spans="2:12" s="1" customFormat="1" ht="14.45" customHeight="1">
      <c r="B73" s="40"/>
      <c r="C73" s="62" t="s">
        <v>101</v>
      </c>
      <c r="L73" s="40"/>
    </row>
    <row r="74" spans="2:12" s="1" customFormat="1" ht="23.25" customHeight="1">
      <c r="B74" s="40"/>
      <c r="E74" s="340" t="str">
        <f>E9</f>
        <v>VON - Vedlejší a ostatní náklady</v>
      </c>
      <c r="F74" s="373"/>
      <c r="G74" s="373"/>
      <c r="H74" s="373"/>
      <c r="L74" s="40"/>
    </row>
    <row r="75" spans="2:12" s="1" customFormat="1" ht="6.95" customHeight="1">
      <c r="B75" s="40"/>
      <c r="L75" s="40"/>
    </row>
    <row r="76" spans="2:12" s="1" customFormat="1" ht="18" customHeight="1">
      <c r="B76" s="40"/>
      <c r="C76" s="62" t="s">
        <v>25</v>
      </c>
      <c r="F76" s="148" t="str">
        <f>F12</f>
        <v>k.ú. Dolní Libchavy</v>
      </c>
      <c r="I76" s="149" t="s">
        <v>27</v>
      </c>
      <c r="J76" s="66" t="str">
        <f>IF(J12="","",J12)</f>
        <v>30. 3. 2017</v>
      </c>
      <c r="L76" s="40"/>
    </row>
    <row r="77" spans="2:12" s="1" customFormat="1" ht="6.95" customHeight="1">
      <c r="B77" s="40"/>
      <c r="L77" s="40"/>
    </row>
    <row r="78" spans="2:12" s="1" customFormat="1" ht="15">
      <c r="B78" s="40"/>
      <c r="C78" s="62" t="s">
        <v>31</v>
      </c>
      <c r="F78" s="148" t="str">
        <f>E15</f>
        <v>Povodí Labe, státní podnik</v>
      </c>
      <c r="I78" s="149" t="s">
        <v>37</v>
      </c>
      <c r="J78" s="148" t="str">
        <f>E21</f>
        <v xml:space="preserve"> </v>
      </c>
      <c r="L78" s="40"/>
    </row>
    <row r="79" spans="2:12" s="1" customFormat="1" ht="14.45" customHeight="1">
      <c r="B79" s="40"/>
      <c r="C79" s="62" t="s">
        <v>35</v>
      </c>
      <c r="F79" s="148" t="str">
        <f>IF(E18="","",E18)</f>
        <v/>
      </c>
      <c r="L79" s="40"/>
    </row>
    <row r="80" spans="2:12" s="1" customFormat="1" ht="10.35" customHeight="1">
      <c r="B80" s="40"/>
      <c r="L80" s="40"/>
    </row>
    <row r="81" spans="2:20" s="9" customFormat="1" ht="29.25" customHeight="1">
      <c r="B81" s="150"/>
      <c r="C81" s="151" t="s">
        <v>119</v>
      </c>
      <c r="D81" s="152" t="s">
        <v>61</v>
      </c>
      <c r="E81" s="152" t="s">
        <v>57</v>
      </c>
      <c r="F81" s="152" t="s">
        <v>120</v>
      </c>
      <c r="G81" s="152" t="s">
        <v>121</v>
      </c>
      <c r="H81" s="152" t="s">
        <v>122</v>
      </c>
      <c r="I81" s="153" t="s">
        <v>123</v>
      </c>
      <c r="J81" s="152" t="s">
        <v>106</v>
      </c>
      <c r="K81" s="154" t="s">
        <v>124</v>
      </c>
      <c r="L81" s="150"/>
      <c r="M81" s="72" t="s">
        <v>125</v>
      </c>
      <c r="N81" s="73" t="s">
        <v>46</v>
      </c>
      <c r="O81" s="73" t="s">
        <v>126</v>
      </c>
      <c r="P81" s="73" t="s">
        <v>127</v>
      </c>
      <c r="Q81" s="73" t="s">
        <v>128</v>
      </c>
      <c r="R81" s="73" t="s">
        <v>129</v>
      </c>
      <c r="S81" s="73" t="s">
        <v>130</v>
      </c>
      <c r="T81" s="74" t="s">
        <v>131</v>
      </c>
    </row>
    <row r="82" spans="2:63" s="1" customFormat="1" ht="29.25" customHeight="1">
      <c r="B82" s="40"/>
      <c r="C82" s="76" t="s">
        <v>107</v>
      </c>
      <c r="J82" s="155">
        <f>BK82</f>
        <v>0</v>
      </c>
      <c r="L82" s="40"/>
      <c r="M82" s="75"/>
      <c r="N82" s="67"/>
      <c r="O82" s="67"/>
      <c r="P82" s="156">
        <f>P83</f>
        <v>0</v>
      </c>
      <c r="Q82" s="67"/>
      <c r="R82" s="156">
        <f>R83</f>
        <v>0</v>
      </c>
      <c r="S82" s="67"/>
      <c r="T82" s="157">
        <f>T83</f>
        <v>0</v>
      </c>
      <c r="AT82" s="23" t="s">
        <v>75</v>
      </c>
      <c r="AU82" s="23" t="s">
        <v>108</v>
      </c>
      <c r="BK82" s="158">
        <f>BK83</f>
        <v>0</v>
      </c>
    </row>
    <row r="83" spans="2:63" s="10" customFormat="1" ht="37.35" customHeight="1">
      <c r="B83" s="159"/>
      <c r="D83" s="160" t="s">
        <v>75</v>
      </c>
      <c r="E83" s="161" t="s">
        <v>920</v>
      </c>
      <c r="F83" s="161" t="s">
        <v>921</v>
      </c>
      <c r="I83" s="162"/>
      <c r="J83" s="163">
        <f>BK83</f>
        <v>0</v>
      </c>
      <c r="L83" s="159"/>
      <c r="M83" s="164"/>
      <c r="N83" s="165"/>
      <c r="O83" s="165"/>
      <c r="P83" s="166">
        <f>P84+P93+P96+P117+P120</f>
        <v>0</v>
      </c>
      <c r="Q83" s="165"/>
      <c r="R83" s="166">
        <f>R84+R93+R96+R117+R120</f>
        <v>0</v>
      </c>
      <c r="S83" s="165"/>
      <c r="T83" s="167">
        <f>T84+T93+T96+T117+T120</f>
        <v>0</v>
      </c>
      <c r="AR83" s="160" t="s">
        <v>24</v>
      </c>
      <c r="AT83" s="168" t="s">
        <v>75</v>
      </c>
      <c r="AU83" s="168" t="s">
        <v>76</v>
      </c>
      <c r="AY83" s="160" t="s">
        <v>134</v>
      </c>
      <c r="BK83" s="169">
        <f>BK84+BK93+BK96+BK117+BK120</f>
        <v>0</v>
      </c>
    </row>
    <row r="84" spans="2:63" s="10" customFormat="1" ht="19.9" customHeight="1">
      <c r="B84" s="159"/>
      <c r="D84" s="170" t="s">
        <v>75</v>
      </c>
      <c r="E84" s="171" t="s">
        <v>922</v>
      </c>
      <c r="F84" s="171" t="s">
        <v>923</v>
      </c>
      <c r="I84" s="162"/>
      <c r="J84" s="172">
        <f>BK84</f>
        <v>0</v>
      </c>
      <c r="L84" s="159"/>
      <c r="M84" s="164"/>
      <c r="N84" s="165"/>
      <c r="O84" s="165"/>
      <c r="P84" s="166">
        <f>SUM(P85:P91)</f>
        <v>0</v>
      </c>
      <c r="Q84" s="165"/>
      <c r="R84" s="166">
        <f>SUM(R85:R91)</f>
        <v>0</v>
      </c>
      <c r="S84" s="165"/>
      <c r="T84" s="167">
        <f>SUM(T85:T91)</f>
        <v>0</v>
      </c>
      <c r="AR84" s="160" t="s">
        <v>24</v>
      </c>
      <c r="AT84" s="168" t="s">
        <v>75</v>
      </c>
      <c r="AU84" s="168" t="s">
        <v>24</v>
      </c>
      <c r="AY84" s="160" t="s">
        <v>134</v>
      </c>
      <c r="BK84" s="169">
        <f>SUM(BK85:BK91)</f>
        <v>0</v>
      </c>
    </row>
    <row r="85" spans="2:65" s="1" customFormat="1" ht="22.5" customHeight="1">
      <c r="B85" s="173"/>
      <c r="C85" s="174" t="s">
        <v>24</v>
      </c>
      <c r="D85" s="174" t="s">
        <v>136</v>
      </c>
      <c r="E85" s="175" t="s">
        <v>924</v>
      </c>
      <c r="F85" s="176" t="s">
        <v>925</v>
      </c>
      <c r="G85" s="177" t="s">
        <v>926</v>
      </c>
      <c r="H85" s="178">
        <v>1</v>
      </c>
      <c r="I85" s="179"/>
      <c r="J85" s="180">
        <f>ROUND(I85*H85,2)</f>
        <v>0</v>
      </c>
      <c r="K85" s="176" t="s">
        <v>5</v>
      </c>
      <c r="L85" s="40"/>
      <c r="M85" s="181" t="s">
        <v>5</v>
      </c>
      <c r="N85" s="182" t="s">
        <v>47</v>
      </c>
      <c r="O85" s="41"/>
      <c r="P85" s="183">
        <f>O85*H85</f>
        <v>0</v>
      </c>
      <c r="Q85" s="183">
        <v>0</v>
      </c>
      <c r="R85" s="183">
        <f>Q85*H85</f>
        <v>0</v>
      </c>
      <c r="S85" s="183">
        <v>0</v>
      </c>
      <c r="T85" s="184">
        <f>S85*H85</f>
        <v>0</v>
      </c>
      <c r="AR85" s="23" t="s">
        <v>140</v>
      </c>
      <c r="AT85" s="23" t="s">
        <v>136</v>
      </c>
      <c r="AU85" s="23" t="s">
        <v>85</v>
      </c>
      <c r="AY85" s="23" t="s">
        <v>134</v>
      </c>
      <c r="BE85" s="185">
        <f>IF(N85="základní",J85,0)</f>
        <v>0</v>
      </c>
      <c r="BF85" s="185">
        <f>IF(N85="snížená",J85,0)</f>
        <v>0</v>
      </c>
      <c r="BG85" s="185">
        <f>IF(N85="zákl. přenesená",J85,0)</f>
        <v>0</v>
      </c>
      <c r="BH85" s="185">
        <f>IF(N85="sníž. přenesená",J85,0)</f>
        <v>0</v>
      </c>
      <c r="BI85" s="185">
        <f>IF(N85="nulová",J85,0)</f>
        <v>0</v>
      </c>
      <c r="BJ85" s="23" t="s">
        <v>24</v>
      </c>
      <c r="BK85" s="185">
        <f>ROUND(I85*H85,2)</f>
        <v>0</v>
      </c>
      <c r="BL85" s="23" t="s">
        <v>140</v>
      </c>
      <c r="BM85" s="23" t="s">
        <v>24</v>
      </c>
    </row>
    <row r="86" spans="2:47" s="1" customFormat="1" ht="27">
      <c r="B86" s="40"/>
      <c r="D86" s="196" t="s">
        <v>190</v>
      </c>
      <c r="F86" s="220" t="s">
        <v>927</v>
      </c>
      <c r="I86" s="206"/>
      <c r="L86" s="40"/>
      <c r="M86" s="207"/>
      <c r="N86" s="41"/>
      <c r="O86" s="41"/>
      <c r="P86" s="41"/>
      <c r="Q86" s="41"/>
      <c r="R86" s="41"/>
      <c r="S86" s="41"/>
      <c r="T86" s="69"/>
      <c r="AT86" s="23" t="s">
        <v>190</v>
      </c>
      <c r="AU86" s="23" t="s">
        <v>85</v>
      </c>
    </row>
    <row r="87" spans="2:65" s="1" customFormat="1" ht="22.5" customHeight="1">
      <c r="B87" s="173"/>
      <c r="C87" s="174" t="s">
        <v>85</v>
      </c>
      <c r="D87" s="174" t="s">
        <v>136</v>
      </c>
      <c r="E87" s="175" t="s">
        <v>928</v>
      </c>
      <c r="F87" s="176" t="s">
        <v>929</v>
      </c>
      <c r="G87" s="177" t="s">
        <v>926</v>
      </c>
      <c r="H87" s="178">
        <v>1</v>
      </c>
      <c r="I87" s="179"/>
      <c r="J87" s="180">
        <f>ROUND(I87*H87,2)</f>
        <v>0</v>
      </c>
      <c r="K87" s="176" t="s">
        <v>5</v>
      </c>
      <c r="L87" s="40"/>
      <c r="M87" s="181" t="s">
        <v>5</v>
      </c>
      <c r="N87" s="182" t="s">
        <v>47</v>
      </c>
      <c r="O87" s="41"/>
      <c r="P87" s="183">
        <f>O87*H87</f>
        <v>0</v>
      </c>
      <c r="Q87" s="183">
        <v>0</v>
      </c>
      <c r="R87" s="183">
        <f>Q87*H87</f>
        <v>0</v>
      </c>
      <c r="S87" s="183">
        <v>0</v>
      </c>
      <c r="T87" s="184">
        <f>S87*H87</f>
        <v>0</v>
      </c>
      <c r="AR87" s="23" t="s">
        <v>140</v>
      </c>
      <c r="AT87" s="23" t="s">
        <v>136</v>
      </c>
      <c r="AU87" s="23" t="s">
        <v>85</v>
      </c>
      <c r="AY87" s="23" t="s">
        <v>134</v>
      </c>
      <c r="BE87" s="185">
        <f>IF(N87="základní",J87,0)</f>
        <v>0</v>
      </c>
      <c r="BF87" s="185">
        <f>IF(N87="snížená",J87,0)</f>
        <v>0</v>
      </c>
      <c r="BG87" s="185">
        <f>IF(N87="zákl. přenesená",J87,0)</f>
        <v>0</v>
      </c>
      <c r="BH87" s="185">
        <f>IF(N87="sníž. přenesená",J87,0)</f>
        <v>0</v>
      </c>
      <c r="BI87" s="185">
        <f>IF(N87="nulová",J87,0)</f>
        <v>0</v>
      </c>
      <c r="BJ87" s="23" t="s">
        <v>24</v>
      </c>
      <c r="BK87" s="185">
        <f>ROUND(I87*H87,2)</f>
        <v>0</v>
      </c>
      <c r="BL87" s="23" t="s">
        <v>140</v>
      </c>
      <c r="BM87" s="23" t="s">
        <v>85</v>
      </c>
    </row>
    <row r="88" spans="2:47" s="1" customFormat="1" ht="94.5">
      <c r="B88" s="40"/>
      <c r="D88" s="196" t="s">
        <v>190</v>
      </c>
      <c r="F88" s="320" t="s">
        <v>1163</v>
      </c>
      <c r="I88" s="206"/>
      <c r="L88" s="40"/>
      <c r="M88" s="207"/>
      <c r="N88" s="41"/>
      <c r="O88" s="41"/>
      <c r="P88" s="41"/>
      <c r="Q88" s="41"/>
      <c r="R88" s="41"/>
      <c r="S88" s="41"/>
      <c r="T88" s="69"/>
      <c r="AT88" s="23" t="s">
        <v>190</v>
      </c>
      <c r="AU88" s="23" t="s">
        <v>85</v>
      </c>
    </row>
    <row r="89" spans="2:65" s="1" customFormat="1" ht="22.5" customHeight="1">
      <c r="B89" s="173"/>
      <c r="C89" s="174" t="s">
        <v>153</v>
      </c>
      <c r="D89" s="174" t="s">
        <v>136</v>
      </c>
      <c r="E89" s="175" t="s">
        <v>930</v>
      </c>
      <c r="F89" s="176" t="s">
        <v>931</v>
      </c>
      <c r="G89" s="177" t="s">
        <v>926</v>
      </c>
      <c r="H89" s="178">
        <v>1</v>
      </c>
      <c r="I89" s="179"/>
      <c r="J89" s="180">
        <f>ROUND(I89*H89,2)</f>
        <v>0</v>
      </c>
      <c r="K89" s="176" t="s">
        <v>5</v>
      </c>
      <c r="L89" s="40"/>
      <c r="M89" s="181" t="s">
        <v>5</v>
      </c>
      <c r="N89" s="182" t="s">
        <v>47</v>
      </c>
      <c r="O89" s="41"/>
      <c r="P89" s="183">
        <f>O89*H89</f>
        <v>0</v>
      </c>
      <c r="Q89" s="183">
        <v>0</v>
      </c>
      <c r="R89" s="183">
        <f>Q89*H89</f>
        <v>0</v>
      </c>
      <c r="S89" s="183">
        <v>0</v>
      </c>
      <c r="T89" s="184">
        <f>S89*H89</f>
        <v>0</v>
      </c>
      <c r="AR89" s="23" t="s">
        <v>140</v>
      </c>
      <c r="AT89" s="23" t="s">
        <v>136</v>
      </c>
      <c r="AU89" s="23" t="s">
        <v>85</v>
      </c>
      <c r="AY89" s="23" t="s">
        <v>134</v>
      </c>
      <c r="BE89" s="185">
        <f>IF(N89="základní",J89,0)</f>
        <v>0</v>
      </c>
      <c r="BF89" s="185">
        <f>IF(N89="snížená",J89,0)</f>
        <v>0</v>
      </c>
      <c r="BG89" s="185">
        <f>IF(N89="zákl. přenesená",J89,0)</f>
        <v>0</v>
      </c>
      <c r="BH89" s="185">
        <f>IF(N89="sníž. přenesená",J89,0)</f>
        <v>0</v>
      </c>
      <c r="BI89" s="185">
        <f>IF(N89="nulová",J89,0)</f>
        <v>0</v>
      </c>
      <c r="BJ89" s="23" t="s">
        <v>24</v>
      </c>
      <c r="BK89" s="185">
        <f>ROUND(I89*H89,2)</f>
        <v>0</v>
      </c>
      <c r="BL89" s="23" t="s">
        <v>140</v>
      </c>
      <c r="BM89" s="23" t="s">
        <v>153</v>
      </c>
    </row>
    <row r="90" spans="2:47" s="1" customFormat="1" ht="27">
      <c r="B90" s="40"/>
      <c r="D90" s="196" t="s">
        <v>190</v>
      </c>
      <c r="F90" s="220" t="s">
        <v>932</v>
      </c>
      <c r="I90" s="206"/>
      <c r="L90" s="40"/>
      <c r="M90" s="207"/>
      <c r="N90" s="41"/>
      <c r="O90" s="41"/>
      <c r="P90" s="41"/>
      <c r="Q90" s="41"/>
      <c r="R90" s="41"/>
      <c r="S90" s="41"/>
      <c r="T90" s="69"/>
      <c r="AT90" s="23" t="s">
        <v>190</v>
      </c>
      <c r="AU90" s="23" t="s">
        <v>85</v>
      </c>
    </row>
    <row r="91" spans="2:65" s="1" customFormat="1" ht="22.5" customHeight="1">
      <c r="B91" s="173"/>
      <c r="C91" s="174" t="s">
        <v>140</v>
      </c>
      <c r="D91" s="174" t="s">
        <v>136</v>
      </c>
      <c r="E91" s="175" t="s">
        <v>933</v>
      </c>
      <c r="F91" s="176" t="s">
        <v>934</v>
      </c>
      <c r="G91" s="177" t="s">
        <v>926</v>
      </c>
      <c r="H91" s="178">
        <v>1</v>
      </c>
      <c r="I91" s="179"/>
      <c r="J91" s="180">
        <f>ROUND(I91*H91,2)</f>
        <v>0</v>
      </c>
      <c r="K91" s="176" t="s">
        <v>5</v>
      </c>
      <c r="L91" s="40"/>
      <c r="M91" s="181" t="s">
        <v>5</v>
      </c>
      <c r="N91" s="182" t="s">
        <v>47</v>
      </c>
      <c r="O91" s="41"/>
      <c r="P91" s="183">
        <f>O91*H91</f>
        <v>0</v>
      </c>
      <c r="Q91" s="183">
        <v>0</v>
      </c>
      <c r="R91" s="183">
        <f>Q91*H91</f>
        <v>0</v>
      </c>
      <c r="S91" s="183">
        <v>0</v>
      </c>
      <c r="T91" s="184">
        <f>S91*H91</f>
        <v>0</v>
      </c>
      <c r="AR91" s="23" t="s">
        <v>140</v>
      </c>
      <c r="AT91" s="23" t="s">
        <v>136</v>
      </c>
      <c r="AU91" s="23" t="s">
        <v>85</v>
      </c>
      <c r="AY91" s="23" t="s">
        <v>134</v>
      </c>
      <c r="BE91" s="185">
        <f>IF(N91="základní",J91,0)</f>
        <v>0</v>
      </c>
      <c r="BF91" s="185">
        <f>IF(N91="snížená",J91,0)</f>
        <v>0</v>
      </c>
      <c r="BG91" s="185">
        <f>IF(N91="zákl. přenesená",J91,0)</f>
        <v>0</v>
      </c>
      <c r="BH91" s="185">
        <f>IF(N91="sníž. přenesená",J91,0)</f>
        <v>0</v>
      </c>
      <c r="BI91" s="185">
        <f>IF(N91="nulová",J91,0)</f>
        <v>0</v>
      </c>
      <c r="BJ91" s="23" t="s">
        <v>24</v>
      </c>
      <c r="BK91" s="185">
        <f>ROUND(I91*H91,2)</f>
        <v>0</v>
      </c>
      <c r="BL91" s="23" t="s">
        <v>140</v>
      </c>
      <c r="BM91" s="23" t="s">
        <v>140</v>
      </c>
    </row>
    <row r="92" spans="2:65" s="319" customFormat="1" ht="52.5" customHeight="1">
      <c r="B92" s="173"/>
      <c r="C92" s="321"/>
      <c r="D92" s="321"/>
      <c r="E92" s="322"/>
      <c r="F92" s="320" t="s">
        <v>1164</v>
      </c>
      <c r="G92" s="324"/>
      <c r="H92" s="325"/>
      <c r="I92" s="331"/>
      <c r="J92" s="326"/>
      <c r="K92" s="323"/>
      <c r="L92" s="40"/>
      <c r="M92" s="327"/>
      <c r="N92" s="328"/>
      <c r="O92" s="329"/>
      <c r="P92" s="330"/>
      <c r="Q92" s="330"/>
      <c r="R92" s="330"/>
      <c r="S92" s="330"/>
      <c r="T92" s="184"/>
      <c r="AR92" s="23"/>
      <c r="AT92" s="23"/>
      <c r="AU92" s="23"/>
      <c r="AY92" s="23"/>
      <c r="BE92" s="185"/>
      <c r="BF92" s="185"/>
      <c r="BG92" s="185"/>
      <c r="BH92" s="185"/>
      <c r="BI92" s="185"/>
      <c r="BJ92" s="23"/>
      <c r="BK92" s="185"/>
      <c r="BL92" s="23"/>
      <c r="BM92" s="23"/>
    </row>
    <row r="93" spans="2:63" s="10" customFormat="1" ht="29.85" customHeight="1">
      <c r="B93" s="159"/>
      <c r="D93" s="170" t="s">
        <v>75</v>
      </c>
      <c r="E93" s="171" t="s">
        <v>935</v>
      </c>
      <c r="F93" s="171" t="s">
        <v>936</v>
      </c>
      <c r="I93" s="162"/>
      <c r="J93" s="172">
        <f>BK93</f>
        <v>0</v>
      </c>
      <c r="L93" s="159"/>
      <c r="M93" s="164"/>
      <c r="N93" s="165"/>
      <c r="O93" s="165"/>
      <c r="P93" s="166">
        <f>SUM(P94:P95)</f>
        <v>0</v>
      </c>
      <c r="Q93" s="165"/>
      <c r="R93" s="166">
        <f>SUM(R94:R95)</f>
        <v>0</v>
      </c>
      <c r="S93" s="165"/>
      <c r="T93" s="167">
        <f>SUM(T94:T95)</f>
        <v>0</v>
      </c>
      <c r="AR93" s="160" t="s">
        <v>24</v>
      </c>
      <c r="AT93" s="168" t="s">
        <v>75</v>
      </c>
      <c r="AU93" s="168" t="s">
        <v>24</v>
      </c>
      <c r="AY93" s="160" t="s">
        <v>134</v>
      </c>
      <c r="BK93" s="169">
        <f>SUM(BK94:BK95)</f>
        <v>0</v>
      </c>
    </row>
    <row r="94" spans="2:65" s="1" customFormat="1" ht="22.5" customHeight="1">
      <c r="B94" s="173"/>
      <c r="C94" s="174" t="s">
        <v>166</v>
      </c>
      <c r="D94" s="174" t="s">
        <v>136</v>
      </c>
      <c r="E94" s="175" t="s">
        <v>937</v>
      </c>
      <c r="F94" s="176" t="s">
        <v>936</v>
      </c>
      <c r="G94" s="177" t="s">
        <v>926</v>
      </c>
      <c r="H94" s="178">
        <v>1</v>
      </c>
      <c r="I94" s="179"/>
      <c r="J94" s="180">
        <f>ROUND(I94*H94,2)</f>
        <v>0</v>
      </c>
      <c r="K94" s="176" t="s">
        <v>5</v>
      </c>
      <c r="L94" s="40"/>
      <c r="M94" s="181" t="s">
        <v>5</v>
      </c>
      <c r="N94" s="182" t="s">
        <v>47</v>
      </c>
      <c r="O94" s="41"/>
      <c r="P94" s="183">
        <f>O94*H94</f>
        <v>0</v>
      </c>
      <c r="Q94" s="183">
        <v>0</v>
      </c>
      <c r="R94" s="183">
        <f>Q94*H94</f>
        <v>0</v>
      </c>
      <c r="S94" s="183">
        <v>0</v>
      </c>
      <c r="T94" s="184">
        <f>S94*H94</f>
        <v>0</v>
      </c>
      <c r="AR94" s="23" t="s">
        <v>140</v>
      </c>
      <c r="AT94" s="23" t="s">
        <v>136</v>
      </c>
      <c r="AU94" s="23" t="s">
        <v>85</v>
      </c>
      <c r="AY94" s="23" t="s">
        <v>134</v>
      </c>
      <c r="BE94" s="185">
        <f>IF(N94="základní",J94,0)</f>
        <v>0</v>
      </c>
      <c r="BF94" s="185">
        <f>IF(N94="snížená",J94,0)</f>
        <v>0</v>
      </c>
      <c r="BG94" s="185">
        <f>IF(N94="zákl. přenesená",J94,0)</f>
        <v>0</v>
      </c>
      <c r="BH94" s="185">
        <f>IF(N94="sníž. přenesená",J94,0)</f>
        <v>0</v>
      </c>
      <c r="BI94" s="185">
        <f>IF(N94="nulová",J94,0)</f>
        <v>0</v>
      </c>
      <c r="BJ94" s="23" t="s">
        <v>24</v>
      </c>
      <c r="BK94" s="185">
        <f>ROUND(I94*H94,2)</f>
        <v>0</v>
      </c>
      <c r="BL94" s="23" t="s">
        <v>140</v>
      </c>
      <c r="BM94" s="23" t="s">
        <v>166</v>
      </c>
    </row>
    <row r="95" spans="2:47" s="1" customFormat="1" ht="27">
      <c r="B95" s="40"/>
      <c r="D95" s="187" t="s">
        <v>190</v>
      </c>
      <c r="F95" s="208" t="s">
        <v>938</v>
      </c>
      <c r="I95" s="206"/>
      <c r="L95" s="40"/>
      <c r="M95" s="207"/>
      <c r="N95" s="41"/>
      <c r="O95" s="41"/>
      <c r="P95" s="41"/>
      <c r="Q95" s="41"/>
      <c r="R95" s="41"/>
      <c r="S95" s="41"/>
      <c r="T95" s="69"/>
      <c r="AT95" s="23" t="s">
        <v>190</v>
      </c>
      <c r="AU95" s="23" t="s">
        <v>85</v>
      </c>
    </row>
    <row r="96" spans="2:63" s="10" customFormat="1" ht="29.85" customHeight="1">
      <c r="B96" s="159"/>
      <c r="D96" s="170" t="s">
        <v>75</v>
      </c>
      <c r="E96" s="171" t="s">
        <v>939</v>
      </c>
      <c r="F96" s="171" t="s">
        <v>940</v>
      </c>
      <c r="I96" s="162"/>
      <c r="J96" s="172">
        <f>BK96</f>
        <v>0</v>
      </c>
      <c r="L96" s="159"/>
      <c r="M96" s="164"/>
      <c r="N96" s="165"/>
      <c r="O96" s="165"/>
      <c r="P96" s="166">
        <f>SUM(P97:P116)</f>
        <v>0</v>
      </c>
      <c r="Q96" s="165"/>
      <c r="R96" s="166">
        <f>SUM(R97:R116)</f>
        <v>0</v>
      </c>
      <c r="S96" s="165"/>
      <c r="T96" s="167">
        <f>SUM(T97:T116)</f>
        <v>0</v>
      </c>
      <c r="AR96" s="160" t="s">
        <v>24</v>
      </c>
      <c r="AT96" s="168" t="s">
        <v>75</v>
      </c>
      <c r="AU96" s="168" t="s">
        <v>24</v>
      </c>
      <c r="AY96" s="160" t="s">
        <v>134</v>
      </c>
      <c r="BK96" s="169">
        <f>SUM(BK97:BK116)</f>
        <v>0</v>
      </c>
    </row>
    <row r="97" spans="2:65" s="1" customFormat="1" ht="22.5" customHeight="1">
      <c r="B97" s="173"/>
      <c r="C97" s="174" t="s">
        <v>172</v>
      </c>
      <c r="D97" s="174" t="s">
        <v>136</v>
      </c>
      <c r="E97" s="175" t="s">
        <v>941</v>
      </c>
      <c r="F97" s="176" t="s">
        <v>942</v>
      </c>
      <c r="G97" s="177" t="s">
        <v>926</v>
      </c>
      <c r="H97" s="178">
        <v>1</v>
      </c>
      <c r="I97" s="179"/>
      <c r="J97" s="180">
        <f>ROUND(I97*H97,2)</f>
        <v>0</v>
      </c>
      <c r="K97" s="176" t="s">
        <v>5</v>
      </c>
      <c r="L97" s="40"/>
      <c r="M97" s="181" t="s">
        <v>5</v>
      </c>
      <c r="N97" s="182" t="s">
        <v>47</v>
      </c>
      <c r="O97" s="41"/>
      <c r="P97" s="183">
        <f>O97*H97</f>
        <v>0</v>
      </c>
      <c r="Q97" s="183">
        <v>0</v>
      </c>
      <c r="R97" s="183">
        <f>Q97*H97</f>
        <v>0</v>
      </c>
      <c r="S97" s="183">
        <v>0</v>
      </c>
      <c r="T97" s="184">
        <f>S97*H97</f>
        <v>0</v>
      </c>
      <c r="AR97" s="23" t="s">
        <v>140</v>
      </c>
      <c r="AT97" s="23" t="s">
        <v>136</v>
      </c>
      <c r="AU97" s="23" t="s">
        <v>85</v>
      </c>
      <c r="AY97" s="23" t="s">
        <v>134</v>
      </c>
      <c r="BE97" s="185">
        <f>IF(N97="základní",J97,0)</f>
        <v>0</v>
      </c>
      <c r="BF97" s="185">
        <f>IF(N97="snížená",J97,0)</f>
        <v>0</v>
      </c>
      <c r="BG97" s="185">
        <f>IF(N97="zákl. přenesená",J97,0)</f>
        <v>0</v>
      </c>
      <c r="BH97" s="185">
        <f>IF(N97="sníž. přenesená",J97,0)</f>
        <v>0</v>
      </c>
      <c r="BI97" s="185">
        <f>IF(N97="nulová",J97,0)</f>
        <v>0</v>
      </c>
      <c r="BJ97" s="23" t="s">
        <v>24</v>
      </c>
      <c r="BK97" s="185">
        <f>ROUND(I97*H97,2)</f>
        <v>0</v>
      </c>
      <c r="BL97" s="23" t="s">
        <v>140</v>
      </c>
      <c r="BM97" s="23" t="s">
        <v>177</v>
      </c>
    </row>
    <row r="98" spans="2:47" s="1" customFormat="1" ht="27">
      <c r="B98" s="40"/>
      <c r="D98" s="196" t="s">
        <v>190</v>
      </c>
      <c r="F98" s="220" t="s">
        <v>943</v>
      </c>
      <c r="I98" s="206"/>
      <c r="L98" s="40"/>
      <c r="M98" s="207"/>
      <c r="N98" s="41"/>
      <c r="O98" s="41"/>
      <c r="P98" s="41"/>
      <c r="Q98" s="41"/>
      <c r="R98" s="41"/>
      <c r="S98" s="41"/>
      <c r="T98" s="69"/>
      <c r="AT98" s="23" t="s">
        <v>190</v>
      </c>
      <c r="AU98" s="23" t="s">
        <v>85</v>
      </c>
    </row>
    <row r="99" spans="2:65" s="1" customFormat="1" ht="22.5" customHeight="1">
      <c r="B99" s="173"/>
      <c r="C99" s="174" t="s">
        <v>177</v>
      </c>
      <c r="D99" s="174" t="s">
        <v>136</v>
      </c>
      <c r="E99" s="175" t="s">
        <v>944</v>
      </c>
      <c r="F99" s="176" t="s">
        <v>945</v>
      </c>
      <c r="G99" s="177" t="s">
        <v>926</v>
      </c>
      <c r="H99" s="178">
        <v>1</v>
      </c>
      <c r="I99" s="179"/>
      <c r="J99" s="180">
        <f>ROUND(I99*H99,2)</f>
        <v>0</v>
      </c>
      <c r="K99" s="176" t="s">
        <v>5</v>
      </c>
      <c r="L99" s="40"/>
      <c r="M99" s="181" t="s">
        <v>5</v>
      </c>
      <c r="N99" s="182" t="s">
        <v>47</v>
      </c>
      <c r="O99" s="41"/>
      <c r="P99" s="183">
        <f>O99*H99</f>
        <v>0</v>
      </c>
      <c r="Q99" s="183">
        <v>0</v>
      </c>
      <c r="R99" s="183">
        <f>Q99*H99</f>
        <v>0</v>
      </c>
      <c r="S99" s="183">
        <v>0</v>
      </c>
      <c r="T99" s="184">
        <f>S99*H99</f>
        <v>0</v>
      </c>
      <c r="AR99" s="23" t="s">
        <v>140</v>
      </c>
      <c r="AT99" s="23" t="s">
        <v>136</v>
      </c>
      <c r="AU99" s="23" t="s">
        <v>85</v>
      </c>
      <c r="AY99" s="23" t="s">
        <v>134</v>
      </c>
      <c r="BE99" s="185">
        <f>IF(N99="základní",J99,0)</f>
        <v>0</v>
      </c>
      <c r="BF99" s="185">
        <f>IF(N99="snížená",J99,0)</f>
        <v>0</v>
      </c>
      <c r="BG99" s="185">
        <f>IF(N99="zákl. přenesená",J99,0)</f>
        <v>0</v>
      </c>
      <c r="BH99" s="185">
        <f>IF(N99="sníž. přenesená",J99,0)</f>
        <v>0</v>
      </c>
      <c r="BI99" s="185">
        <f>IF(N99="nulová",J99,0)</f>
        <v>0</v>
      </c>
      <c r="BJ99" s="23" t="s">
        <v>24</v>
      </c>
      <c r="BK99" s="185">
        <f>ROUND(I99*H99,2)</f>
        <v>0</v>
      </c>
      <c r="BL99" s="23" t="s">
        <v>140</v>
      </c>
      <c r="BM99" s="23" t="s">
        <v>946</v>
      </c>
    </row>
    <row r="100" spans="2:47" s="1" customFormat="1" ht="81">
      <c r="B100" s="40"/>
      <c r="D100" s="196" t="s">
        <v>190</v>
      </c>
      <c r="F100" s="332" t="s">
        <v>1165</v>
      </c>
      <c r="I100" s="206"/>
      <c r="L100" s="40"/>
      <c r="M100" s="207"/>
      <c r="N100" s="41"/>
      <c r="O100" s="41"/>
      <c r="P100" s="41"/>
      <c r="Q100" s="41"/>
      <c r="R100" s="41"/>
      <c r="S100" s="41"/>
      <c r="T100" s="69"/>
      <c r="AT100" s="23" t="s">
        <v>190</v>
      </c>
      <c r="AU100" s="23" t="s">
        <v>85</v>
      </c>
    </row>
    <row r="101" spans="2:65" s="1" customFormat="1" ht="22.5" customHeight="1">
      <c r="B101" s="173"/>
      <c r="C101" s="174" t="s">
        <v>185</v>
      </c>
      <c r="D101" s="174" t="s">
        <v>136</v>
      </c>
      <c r="E101" s="175" t="s">
        <v>947</v>
      </c>
      <c r="F101" s="176" t="s">
        <v>948</v>
      </c>
      <c r="G101" s="177" t="s">
        <v>926</v>
      </c>
      <c r="H101" s="178">
        <v>1</v>
      </c>
      <c r="I101" s="179"/>
      <c r="J101" s="180">
        <f>ROUND(I101*H101,2)</f>
        <v>0</v>
      </c>
      <c r="K101" s="176" t="s">
        <v>5</v>
      </c>
      <c r="L101" s="40"/>
      <c r="M101" s="181" t="s">
        <v>5</v>
      </c>
      <c r="N101" s="182" t="s">
        <v>47</v>
      </c>
      <c r="O101" s="41"/>
      <c r="P101" s="183">
        <f>O101*H101</f>
        <v>0</v>
      </c>
      <c r="Q101" s="183">
        <v>0</v>
      </c>
      <c r="R101" s="183">
        <f>Q101*H101</f>
        <v>0</v>
      </c>
      <c r="S101" s="183">
        <v>0</v>
      </c>
      <c r="T101" s="184">
        <f>S101*H101</f>
        <v>0</v>
      </c>
      <c r="AR101" s="23" t="s">
        <v>140</v>
      </c>
      <c r="AT101" s="23" t="s">
        <v>136</v>
      </c>
      <c r="AU101" s="23" t="s">
        <v>85</v>
      </c>
      <c r="AY101" s="23" t="s">
        <v>134</v>
      </c>
      <c r="BE101" s="185">
        <f>IF(N101="základní",J101,0)</f>
        <v>0</v>
      </c>
      <c r="BF101" s="185">
        <f>IF(N101="snížená",J101,0)</f>
        <v>0</v>
      </c>
      <c r="BG101" s="185">
        <f>IF(N101="zákl. přenesená",J101,0)</f>
        <v>0</v>
      </c>
      <c r="BH101" s="185">
        <f>IF(N101="sníž. přenesená",J101,0)</f>
        <v>0</v>
      </c>
      <c r="BI101" s="185">
        <f>IF(N101="nulová",J101,0)</f>
        <v>0</v>
      </c>
      <c r="BJ101" s="23" t="s">
        <v>24</v>
      </c>
      <c r="BK101" s="185">
        <f>ROUND(I101*H101,2)</f>
        <v>0</v>
      </c>
      <c r="BL101" s="23" t="s">
        <v>140</v>
      </c>
      <c r="BM101" s="23" t="s">
        <v>193</v>
      </c>
    </row>
    <row r="102" spans="2:47" s="1" customFormat="1" ht="27">
      <c r="B102" s="40"/>
      <c r="D102" s="196" t="s">
        <v>190</v>
      </c>
      <c r="F102" s="220" t="s">
        <v>949</v>
      </c>
      <c r="I102" s="206"/>
      <c r="L102" s="40"/>
      <c r="M102" s="207"/>
      <c r="N102" s="41"/>
      <c r="O102" s="41"/>
      <c r="P102" s="41"/>
      <c r="Q102" s="41"/>
      <c r="R102" s="41"/>
      <c r="S102" s="41"/>
      <c r="T102" s="69"/>
      <c r="AT102" s="23" t="s">
        <v>190</v>
      </c>
      <c r="AU102" s="23" t="s">
        <v>85</v>
      </c>
    </row>
    <row r="103" spans="2:65" s="1" customFormat="1" ht="22.5" customHeight="1">
      <c r="B103" s="173"/>
      <c r="C103" s="174" t="s">
        <v>193</v>
      </c>
      <c r="D103" s="174" t="s">
        <v>136</v>
      </c>
      <c r="E103" s="175" t="s">
        <v>950</v>
      </c>
      <c r="F103" s="176" t="s">
        <v>951</v>
      </c>
      <c r="G103" s="177" t="s">
        <v>926</v>
      </c>
      <c r="H103" s="178">
        <v>1</v>
      </c>
      <c r="I103" s="179"/>
      <c r="J103" s="180">
        <f>ROUND(I103*H103,2)</f>
        <v>0</v>
      </c>
      <c r="K103" s="176" t="s">
        <v>5</v>
      </c>
      <c r="L103" s="40"/>
      <c r="M103" s="181" t="s">
        <v>5</v>
      </c>
      <c r="N103" s="182" t="s">
        <v>47</v>
      </c>
      <c r="O103" s="41"/>
      <c r="P103" s="183">
        <f>O103*H103</f>
        <v>0</v>
      </c>
      <c r="Q103" s="183">
        <v>0</v>
      </c>
      <c r="R103" s="183">
        <f>Q103*H103</f>
        <v>0</v>
      </c>
      <c r="S103" s="183">
        <v>0</v>
      </c>
      <c r="T103" s="184">
        <f>S103*H103</f>
        <v>0</v>
      </c>
      <c r="AR103" s="23" t="s">
        <v>140</v>
      </c>
      <c r="AT103" s="23" t="s">
        <v>136</v>
      </c>
      <c r="AU103" s="23" t="s">
        <v>85</v>
      </c>
      <c r="AY103" s="23" t="s">
        <v>134</v>
      </c>
      <c r="BE103" s="185">
        <f>IF(N103="základní",J103,0)</f>
        <v>0</v>
      </c>
      <c r="BF103" s="185">
        <f>IF(N103="snížená",J103,0)</f>
        <v>0</v>
      </c>
      <c r="BG103" s="185">
        <f>IF(N103="zákl. přenesená",J103,0)</f>
        <v>0</v>
      </c>
      <c r="BH103" s="185">
        <f>IF(N103="sníž. přenesená",J103,0)</f>
        <v>0</v>
      </c>
      <c r="BI103" s="185">
        <f>IF(N103="nulová",J103,0)</f>
        <v>0</v>
      </c>
      <c r="BJ103" s="23" t="s">
        <v>24</v>
      </c>
      <c r="BK103" s="185">
        <f>ROUND(I103*H103,2)</f>
        <v>0</v>
      </c>
      <c r="BL103" s="23" t="s">
        <v>140</v>
      </c>
      <c r="BM103" s="23" t="s">
        <v>29</v>
      </c>
    </row>
    <row r="104" spans="2:47" s="1" customFormat="1" ht="27">
      <c r="B104" s="40"/>
      <c r="D104" s="196" t="s">
        <v>190</v>
      </c>
      <c r="F104" s="220" t="s">
        <v>952</v>
      </c>
      <c r="I104" s="206"/>
      <c r="L104" s="40"/>
      <c r="M104" s="207"/>
      <c r="N104" s="41"/>
      <c r="O104" s="41"/>
      <c r="P104" s="41"/>
      <c r="Q104" s="41"/>
      <c r="R104" s="41"/>
      <c r="S104" s="41"/>
      <c r="T104" s="69"/>
      <c r="AT104" s="23" t="s">
        <v>190</v>
      </c>
      <c r="AU104" s="23" t="s">
        <v>85</v>
      </c>
    </row>
    <row r="105" spans="2:65" s="1" customFormat="1" ht="22.5" customHeight="1">
      <c r="B105" s="173"/>
      <c r="C105" s="174" t="s">
        <v>29</v>
      </c>
      <c r="D105" s="174" t="s">
        <v>136</v>
      </c>
      <c r="E105" s="175" t="s">
        <v>953</v>
      </c>
      <c r="F105" s="176" t="s">
        <v>954</v>
      </c>
      <c r="G105" s="177" t="s">
        <v>926</v>
      </c>
      <c r="H105" s="178">
        <v>1</v>
      </c>
      <c r="I105" s="179"/>
      <c r="J105" s="180">
        <f>ROUND(I105*H105,2)</f>
        <v>0</v>
      </c>
      <c r="K105" s="176" t="s">
        <v>5</v>
      </c>
      <c r="L105" s="40"/>
      <c r="M105" s="181" t="s">
        <v>5</v>
      </c>
      <c r="N105" s="182" t="s">
        <v>47</v>
      </c>
      <c r="O105" s="41"/>
      <c r="P105" s="183">
        <f>O105*H105</f>
        <v>0</v>
      </c>
      <c r="Q105" s="183">
        <v>0</v>
      </c>
      <c r="R105" s="183">
        <f>Q105*H105</f>
        <v>0</v>
      </c>
      <c r="S105" s="183">
        <v>0</v>
      </c>
      <c r="T105" s="184">
        <f>S105*H105</f>
        <v>0</v>
      </c>
      <c r="AR105" s="23" t="s">
        <v>140</v>
      </c>
      <c r="AT105" s="23" t="s">
        <v>136</v>
      </c>
      <c r="AU105" s="23" t="s">
        <v>85</v>
      </c>
      <c r="AY105" s="23" t="s">
        <v>134</v>
      </c>
      <c r="BE105" s="185">
        <f>IF(N105="základní",J105,0)</f>
        <v>0</v>
      </c>
      <c r="BF105" s="185">
        <f>IF(N105="snížená",J105,0)</f>
        <v>0</v>
      </c>
      <c r="BG105" s="185">
        <f>IF(N105="zákl. přenesená",J105,0)</f>
        <v>0</v>
      </c>
      <c r="BH105" s="185">
        <f>IF(N105="sníž. přenesená",J105,0)</f>
        <v>0</v>
      </c>
      <c r="BI105" s="185">
        <f>IF(N105="nulová",J105,0)</f>
        <v>0</v>
      </c>
      <c r="BJ105" s="23" t="s">
        <v>24</v>
      </c>
      <c r="BK105" s="185">
        <f>ROUND(I105*H105,2)</f>
        <v>0</v>
      </c>
      <c r="BL105" s="23" t="s">
        <v>140</v>
      </c>
      <c r="BM105" s="23" t="s">
        <v>215</v>
      </c>
    </row>
    <row r="106" spans="2:47" s="1" customFormat="1" ht="27">
      <c r="B106" s="40"/>
      <c r="D106" s="196" t="s">
        <v>190</v>
      </c>
      <c r="F106" s="220" t="s">
        <v>955</v>
      </c>
      <c r="I106" s="206"/>
      <c r="L106" s="40"/>
      <c r="M106" s="207"/>
      <c r="N106" s="41"/>
      <c r="O106" s="41"/>
      <c r="P106" s="41"/>
      <c r="Q106" s="41"/>
      <c r="R106" s="41"/>
      <c r="S106" s="41"/>
      <c r="T106" s="69"/>
      <c r="AT106" s="23" t="s">
        <v>190</v>
      </c>
      <c r="AU106" s="23" t="s">
        <v>85</v>
      </c>
    </row>
    <row r="107" spans="2:65" s="1" customFormat="1" ht="22.5" customHeight="1">
      <c r="B107" s="173"/>
      <c r="C107" s="174" t="s">
        <v>206</v>
      </c>
      <c r="D107" s="174" t="s">
        <v>136</v>
      </c>
      <c r="E107" s="175" t="s">
        <v>956</v>
      </c>
      <c r="F107" s="176" t="s">
        <v>957</v>
      </c>
      <c r="G107" s="177" t="s">
        <v>926</v>
      </c>
      <c r="H107" s="178">
        <v>1</v>
      </c>
      <c r="I107" s="179"/>
      <c r="J107" s="180">
        <f>ROUND(I107*H107,2)</f>
        <v>0</v>
      </c>
      <c r="K107" s="176" t="s">
        <v>5</v>
      </c>
      <c r="L107" s="40"/>
      <c r="M107" s="181" t="s">
        <v>5</v>
      </c>
      <c r="N107" s="182" t="s">
        <v>47</v>
      </c>
      <c r="O107" s="41"/>
      <c r="P107" s="183">
        <f>O107*H107</f>
        <v>0</v>
      </c>
      <c r="Q107" s="183">
        <v>0</v>
      </c>
      <c r="R107" s="183">
        <f>Q107*H107</f>
        <v>0</v>
      </c>
      <c r="S107" s="183">
        <v>0</v>
      </c>
      <c r="T107" s="184">
        <f>S107*H107</f>
        <v>0</v>
      </c>
      <c r="AR107" s="23" t="s">
        <v>140</v>
      </c>
      <c r="AT107" s="23" t="s">
        <v>136</v>
      </c>
      <c r="AU107" s="23" t="s">
        <v>85</v>
      </c>
      <c r="AY107" s="23" t="s">
        <v>134</v>
      </c>
      <c r="BE107" s="185">
        <f>IF(N107="základní",J107,0)</f>
        <v>0</v>
      </c>
      <c r="BF107" s="185">
        <f>IF(N107="snížená",J107,0)</f>
        <v>0</v>
      </c>
      <c r="BG107" s="185">
        <f>IF(N107="zákl. přenesená",J107,0)</f>
        <v>0</v>
      </c>
      <c r="BH107" s="185">
        <f>IF(N107="sníž. přenesená",J107,0)</f>
        <v>0</v>
      </c>
      <c r="BI107" s="185">
        <f>IF(N107="nulová",J107,0)</f>
        <v>0</v>
      </c>
      <c r="BJ107" s="23" t="s">
        <v>24</v>
      </c>
      <c r="BK107" s="185">
        <f>ROUND(I107*H107,2)</f>
        <v>0</v>
      </c>
      <c r="BL107" s="23" t="s">
        <v>140</v>
      </c>
      <c r="BM107" s="23" t="s">
        <v>222</v>
      </c>
    </row>
    <row r="108" spans="2:47" s="1" customFormat="1" ht="40.5">
      <c r="B108" s="40"/>
      <c r="D108" s="196" t="s">
        <v>190</v>
      </c>
      <c r="F108" s="220" t="s">
        <v>958</v>
      </c>
      <c r="I108" s="206"/>
      <c r="L108" s="40"/>
      <c r="M108" s="207"/>
      <c r="N108" s="41"/>
      <c r="O108" s="41"/>
      <c r="P108" s="41"/>
      <c r="Q108" s="41"/>
      <c r="R108" s="41"/>
      <c r="S108" s="41"/>
      <c r="T108" s="69"/>
      <c r="AT108" s="23" t="s">
        <v>190</v>
      </c>
      <c r="AU108" s="23" t="s">
        <v>85</v>
      </c>
    </row>
    <row r="109" spans="2:65" s="1" customFormat="1" ht="22.5" customHeight="1">
      <c r="B109" s="173"/>
      <c r="C109" s="174" t="s">
        <v>215</v>
      </c>
      <c r="D109" s="174" t="s">
        <v>136</v>
      </c>
      <c r="E109" s="175" t="s">
        <v>959</v>
      </c>
      <c r="F109" s="176" t="s">
        <v>960</v>
      </c>
      <c r="G109" s="177" t="s">
        <v>926</v>
      </c>
      <c r="H109" s="178">
        <v>1</v>
      </c>
      <c r="I109" s="179"/>
      <c r="J109" s="180">
        <f>ROUND(I109*H109,2)</f>
        <v>0</v>
      </c>
      <c r="K109" s="176" t="s">
        <v>5</v>
      </c>
      <c r="L109" s="40"/>
      <c r="M109" s="181" t="s">
        <v>5</v>
      </c>
      <c r="N109" s="182" t="s">
        <v>47</v>
      </c>
      <c r="O109" s="41"/>
      <c r="P109" s="183">
        <f>O109*H109</f>
        <v>0</v>
      </c>
      <c r="Q109" s="183">
        <v>0</v>
      </c>
      <c r="R109" s="183">
        <f>Q109*H109</f>
        <v>0</v>
      </c>
      <c r="S109" s="183">
        <v>0</v>
      </c>
      <c r="T109" s="184">
        <f>S109*H109</f>
        <v>0</v>
      </c>
      <c r="AR109" s="23" t="s">
        <v>140</v>
      </c>
      <c r="AT109" s="23" t="s">
        <v>136</v>
      </c>
      <c r="AU109" s="23" t="s">
        <v>85</v>
      </c>
      <c r="AY109" s="23" t="s">
        <v>134</v>
      </c>
      <c r="BE109" s="185">
        <f>IF(N109="základní",J109,0)</f>
        <v>0</v>
      </c>
      <c r="BF109" s="185">
        <f>IF(N109="snížená",J109,0)</f>
        <v>0</v>
      </c>
      <c r="BG109" s="185">
        <f>IF(N109="zákl. přenesená",J109,0)</f>
        <v>0</v>
      </c>
      <c r="BH109" s="185">
        <f>IF(N109="sníž. přenesená",J109,0)</f>
        <v>0</v>
      </c>
      <c r="BI109" s="185">
        <f>IF(N109="nulová",J109,0)</f>
        <v>0</v>
      </c>
      <c r="BJ109" s="23" t="s">
        <v>24</v>
      </c>
      <c r="BK109" s="185">
        <f>ROUND(I109*H109,2)</f>
        <v>0</v>
      </c>
      <c r="BL109" s="23" t="s">
        <v>140</v>
      </c>
      <c r="BM109" s="23" t="s">
        <v>229</v>
      </c>
    </row>
    <row r="110" spans="2:65" s="319" customFormat="1" ht="75" customHeight="1">
      <c r="B110" s="173"/>
      <c r="D110" s="333" t="s">
        <v>190</v>
      </c>
      <c r="F110" s="332" t="s">
        <v>1166</v>
      </c>
      <c r="L110" s="40"/>
      <c r="M110" s="181"/>
      <c r="N110" s="328"/>
      <c r="O110" s="329"/>
      <c r="P110" s="330"/>
      <c r="Q110" s="330"/>
      <c r="R110" s="330"/>
      <c r="S110" s="330"/>
      <c r="T110" s="184"/>
      <c r="AR110" s="23"/>
      <c r="AT110" s="23"/>
      <c r="AU110" s="23"/>
      <c r="AY110" s="23"/>
      <c r="BE110" s="185"/>
      <c r="BF110" s="185"/>
      <c r="BG110" s="185"/>
      <c r="BH110" s="185"/>
      <c r="BI110" s="185"/>
      <c r="BJ110" s="23"/>
      <c r="BK110" s="185"/>
      <c r="BL110" s="23"/>
      <c r="BM110" s="23"/>
    </row>
    <row r="111" spans="2:65" s="1" customFormat="1" ht="22.5" customHeight="1">
      <c r="B111" s="173"/>
      <c r="C111" s="174" t="s">
        <v>222</v>
      </c>
      <c r="D111" s="174" t="s">
        <v>136</v>
      </c>
      <c r="E111" s="175" t="s">
        <v>961</v>
      </c>
      <c r="F111" s="176" t="s">
        <v>962</v>
      </c>
      <c r="G111" s="177" t="s">
        <v>926</v>
      </c>
      <c r="H111" s="178">
        <v>1</v>
      </c>
      <c r="I111" s="179"/>
      <c r="J111" s="180">
        <f>ROUND(I111*H111,2)</f>
        <v>0</v>
      </c>
      <c r="K111" s="176" t="s">
        <v>5</v>
      </c>
      <c r="L111" s="40"/>
      <c r="M111" s="181" t="s">
        <v>5</v>
      </c>
      <c r="N111" s="182" t="s">
        <v>47</v>
      </c>
      <c r="O111" s="41"/>
      <c r="P111" s="183">
        <f>O111*H111</f>
        <v>0</v>
      </c>
      <c r="Q111" s="183">
        <v>0</v>
      </c>
      <c r="R111" s="183">
        <f>Q111*H111</f>
        <v>0</v>
      </c>
      <c r="S111" s="183">
        <v>0</v>
      </c>
      <c r="T111" s="184">
        <f>S111*H111</f>
        <v>0</v>
      </c>
      <c r="AR111" s="23" t="s">
        <v>140</v>
      </c>
      <c r="AT111" s="23" t="s">
        <v>136</v>
      </c>
      <c r="AU111" s="23" t="s">
        <v>85</v>
      </c>
      <c r="AY111" s="23" t="s">
        <v>134</v>
      </c>
      <c r="BE111" s="185">
        <f>IF(N111="základní",J111,0)</f>
        <v>0</v>
      </c>
      <c r="BF111" s="185">
        <f>IF(N111="snížená",J111,0)</f>
        <v>0</v>
      </c>
      <c r="BG111" s="185">
        <f>IF(N111="zákl. přenesená",J111,0)</f>
        <v>0</v>
      </c>
      <c r="BH111" s="185">
        <f>IF(N111="sníž. přenesená",J111,0)</f>
        <v>0</v>
      </c>
      <c r="BI111" s="185">
        <f>IF(N111="nulová",J111,0)</f>
        <v>0</v>
      </c>
      <c r="BJ111" s="23" t="s">
        <v>24</v>
      </c>
      <c r="BK111" s="185">
        <f>ROUND(I111*H111,2)</f>
        <v>0</v>
      </c>
      <c r="BL111" s="23" t="s">
        <v>140</v>
      </c>
      <c r="BM111" s="23" t="s">
        <v>11</v>
      </c>
    </row>
    <row r="112" spans="2:47" s="1" customFormat="1" ht="54">
      <c r="B112" s="40"/>
      <c r="D112" s="196" t="s">
        <v>190</v>
      </c>
      <c r="F112" s="220" t="s">
        <v>963</v>
      </c>
      <c r="I112" s="206"/>
      <c r="L112" s="40"/>
      <c r="M112" s="207"/>
      <c r="N112" s="41"/>
      <c r="O112" s="41"/>
      <c r="P112" s="41"/>
      <c r="Q112" s="41"/>
      <c r="R112" s="41"/>
      <c r="S112" s="41"/>
      <c r="T112" s="69"/>
      <c r="AT112" s="23" t="s">
        <v>190</v>
      </c>
      <c r="AU112" s="23" t="s">
        <v>85</v>
      </c>
    </row>
    <row r="113" spans="2:65" s="1" customFormat="1" ht="22.5" customHeight="1">
      <c r="B113" s="173"/>
      <c r="C113" s="174" t="s">
        <v>229</v>
      </c>
      <c r="D113" s="174" t="s">
        <v>136</v>
      </c>
      <c r="E113" s="175" t="s">
        <v>964</v>
      </c>
      <c r="F113" s="176" t="s">
        <v>965</v>
      </c>
      <c r="G113" s="177" t="s">
        <v>926</v>
      </c>
      <c r="H113" s="178">
        <v>1</v>
      </c>
      <c r="I113" s="179"/>
      <c r="J113" s="180">
        <f>ROUND(I113*H113,2)</f>
        <v>0</v>
      </c>
      <c r="K113" s="176" t="s">
        <v>5</v>
      </c>
      <c r="L113" s="40"/>
      <c r="M113" s="181" t="s">
        <v>5</v>
      </c>
      <c r="N113" s="182" t="s">
        <v>47</v>
      </c>
      <c r="O113" s="41"/>
      <c r="P113" s="183">
        <f>O113*H113</f>
        <v>0</v>
      </c>
      <c r="Q113" s="183">
        <v>0</v>
      </c>
      <c r="R113" s="183">
        <f>Q113*H113</f>
        <v>0</v>
      </c>
      <c r="S113" s="183">
        <v>0</v>
      </c>
      <c r="T113" s="184">
        <f>S113*H113</f>
        <v>0</v>
      </c>
      <c r="AR113" s="23" t="s">
        <v>140</v>
      </c>
      <c r="AT113" s="23" t="s">
        <v>136</v>
      </c>
      <c r="AU113" s="23" t="s">
        <v>85</v>
      </c>
      <c r="AY113" s="23" t="s">
        <v>134</v>
      </c>
      <c r="BE113" s="185">
        <f>IF(N113="základní",J113,0)</f>
        <v>0</v>
      </c>
      <c r="BF113" s="185">
        <f>IF(N113="snížená",J113,0)</f>
        <v>0</v>
      </c>
      <c r="BG113" s="185">
        <f>IF(N113="zákl. přenesená",J113,0)</f>
        <v>0</v>
      </c>
      <c r="BH113" s="185">
        <f>IF(N113="sníž. přenesená",J113,0)</f>
        <v>0</v>
      </c>
      <c r="BI113" s="185">
        <f>IF(N113="nulová",J113,0)</f>
        <v>0</v>
      </c>
      <c r="BJ113" s="23" t="s">
        <v>24</v>
      </c>
      <c r="BK113" s="185">
        <f>ROUND(I113*H113,2)</f>
        <v>0</v>
      </c>
      <c r="BL113" s="23" t="s">
        <v>140</v>
      </c>
      <c r="BM113" s="23" t="s">
        <v>241</v>
      </c>
    </row>
    <row r="114" spans="2:47" s="1" customFormat="1" ht="13.5">
      <c r="B114" s="40"/>
      <c r="D114" s="196" t="s">
        <v>149</v>
      </c>
      <c r="F114" s="332" t="s">
        <v>966</v>
      </c>
      <c r="I114" s="206"/>
      <c r="L114" s="40"/>
      <c r="M114" s="207"/>
      <c r="N114" s="41"/>
      <c r="O114" s="41"/>
      <c r="P114" s="41"/>
      <c r="Q114" s="41"/>
      <c r="R114" s="41"/>
      <c r="S114" s="41"/>
      <c r="T114" s="69"/>
      <c r="AT114" s="23" t="s">
        <v>149</v>
      </c>
      <c r="AU114" s="23" t="s">
        <v>85</v>
      </c>
    </row>
    <row r="115" spans="2:65" s="1" customFormat="1" ht="22.5" customHeight="1">
      <c r="B115" s="173"/>
      <c r="C115" s="174" t="s">
        <v>11</v>
      </c>
      <c r="D115" s="174" t="s">
        <v>136</v>
      </c>
      <c r="E115" s="175" t="s">
        <v>967</v>
      </c>
      <c r="F115" s="176" t="s">
        <v>968</v>
      </c>
      <c r="G115" s="177" t="s">
        <v>926</v>
      </c>
      <c r="H115" s="178">
        <v>1</v>
      </c>
      <c r="I115" s="179"/>
      <c r="J115" s="180">
        <f>ROUND(I115*H115,2)</f>
        <v>0</v>
      </c>
      <c r="K115" s="176" t="s">
        <v>5</v>
      </c>
      <c r="L115" s="40"/>
      <c r="M115" s="181" t="s">
        <v>5</v>
      </c>
      <c r="N115" s="182" t="s">
        <v>47</v>
      </c>
      <c r="O115" s="41"/>
      <c r="P115" s="183">
        <f>O115*H115</f>
        <v>0</v>
      </c>
      <c r="Q115" s="183">
        <v>0</v>
      </c>
      <c r="R115" s="183">
        <f>Q115*H115</f>
        <v>0</v>
      </c>
      <c r="S115" s="183">
        <v>0</v>
      </c>
      <c r="T115" s="184">
        <f>S115*H115</f>
        <v>0</v>
      </c>
      <c r="AR115" s="23" t="s">
        <v>140</v>
      </c>
      <c r="AT115" s="23" t="s">
        <v>136</v>
      </c>
      <c r="AU115" s="23" t="s">
        <v>85</v>
      </c>
      <c r="AY115" s="23" t="s">
        <v>134</v>
      </c>
      <c r="BE115" s="185">
        <f>IF(N115="základní",J115,0)</f>
        <v>0</v>
      </c>
      <c r="BF115" s="185">
        <f>IF(N115="snížená",J115,0)</f>
        <v>0</v>
      </c>
      <c r="BG115" s="185">
        <f>IF(N115="zákl. přenesená",J115,0)</f>
        <v>0</v>
      </c>
      <c r="BH115" s="185">
        <f>IF(N115="sníž. přenesená",J115,0)</f>
        <v>0</v>
      </c>
      <c r="BI115" s="185">
        <f>IF(N115="nulová",J115,0)</f>
        <v>0</v>
      </c>
      <c r="BJ115" s="23" t="s">
        <v>24</v>
      </c>
      <c r="BK115" s="185">
        <f>ROUND(I115*H115,2)</f>
        <v>0</v>
      </c>
      <c r="BL115" s="23" t="s">
        <v>140</v>
      </c>
      <c r="BM115" s="23" t="s">
        <v>247</v>
      </c>
    </row>
    <row r="116" spans="2:47" s="1" customFormat="1" ht="27">
      <c r="B116" s="40"/>
      <c r="D116" s="187" t="s">
        <v>190</v>
      </c>
      <c r="F116" s="208" t="s">
        <v>969</v>
      </c>
      <c r="I116" s="206"/>
      <c r="L116" s="40"/>
      <c r="M116" s="207"/>
      <c r="N116" s="41"/>
      <c r="O116" s="41"/>
      <c r="P116" s="41"/>
      <c r="Q116" s="41"/>
      <c r="R116" s="41"/>
      <c r="S116" s="41"/>
      <c r="T116" s="69"/>
      <c r="AT116" s="23" t="s">
        <v>190</v>
      </c>
      <c r="AU116" s="23" t="s">
        <v>85</v>
      </c>
    </row>
    <row r="117" spans="2:63" s="10" customFormat="1" ht="29.85" customHeight="1">
      <c r="B117" s="159"/>
      <c r="D117" s="170" t="s">
        <v>75</v>
      </c>
      <c r="E117" s="171" t="s">
        <v>970</v>
      </c>
      <c r="F117" s="171" t="s">
        <v>971</v>
      </c>
      <c r="I117" s="162"/>
      <c r="J117" s="172">
        <f>BK117</f>
        <v>0</v>
      </c>
      <c r="L117" s="159"/>
      <c r="M117" s="164"/>
      <c r="N117" s="165"/>
      <c r="O117" s="165"/>
      <c r="P117" s="166">
        <f>SUM(P118:P119)</f>
        <v>0</v>
      </c>
      <c r="Q117" s="165"/>
      <c r="R117" s="166">
        <f>SUM(R118:R119)</f>
        <v>0</v>
      </c>
      <c r="S117" s="165"/>
      <c r="T117" s="167">
        <f>SUM(T118:T119)</f>
        <v>0</v>
      </c>
      <c r="AR117" s="160" t="s">
        <v>24</v>
      </c>
      <c r="AT117" s="168" t="s">
        <v>75</v>
      </c>
      <c r="AU117" s="168" t="s">
        <v>24</v>
      </c>
      <c r="AY117" s="160" t="s">
        <v>134</v>
      </c>
      <c r="BK117" s="169">
        <f>SUM(BK118:BK119)</f>
        <v>0</v>
      </c>
    </row>
    <row r="118" spans="2:65" s="1" customFormat="1" ht="22.5" customHeight="1">
      <c r="B118" s="173"/>
      <c r="C118" s="174" t="s">
        <v>241</v>
      </c>
      <c r="D118" s="174" t="s">
        <v>136</v>
      </c>
      <c r="E118" s="175" t="s">
        <v>972</v>
      </c>
      <c r="F118" s="176" t="s">
        <v>973</v>
      </c>
      <c r="G118" s="177" t="s">
        <v>926</v>
      </c>
      <c r="H118" s="178">
        <v>1</v>
      </c>
      <c r="I118" s="179"/>
      <c r="J118" s="180">
        <f>ROUND(I118*H118,2)</f>
        <v>0</v>
      </c>
      <c r="K118" s="176" t="s">
        <v>5</v>
      </c>
      <c r="L118" s="40"/>
      <c r="M118" s="181" t="s">
        <v>5</v>
      </c>
      <c r="N118" s="182" t="s">
        <v>47</v>
      </c>
      <c r="O118" s="41"/>
      <c r="P118" s="183">
        <f>O118*H118</f>
        <v>0</v>
      </c>
      <c r="Q118" s="183">
        <v>0</v>
      </c>
      <c r="R118" s="183">
        <f>Q118*H118</f>
        <v>0</v>
      </c>
      <c r="S118" s="183">
        <v>0</v>
      </c>
      <c r="T118" s="184">
        <f>S118*H118</f>
        <v>0</v>
      </c>
      <c r="AR118" s="23" t="s">
        <v>140</v>
      </c>
      <c r="AT118" s="23" t="s">
        <v>136</v>
      </c>
      <c r="AU118" s="23" t="s">
        <v>85</v>
      </c>
      <c r="AY118" s="23" t="s">
        <v>134</v>
      </c>
      <c r="BE118" s="185">
        <f>IF(N118="základní",J118,0)</f>
        <v>0</v>
      </c>
      <c r="BF118" s="185">
        <f>IF(N118="snížená",J118,0)</f>
        <v>0</v>
      </c>
      <c r="BG118" s="185">
        <f>IF(N118="zákl. přenesená",J118,0)</f>
        <v>0</v>
      </c>
      <c r="BH118" s="185">
        <f>IF(N118="sníž. přenesená",J118,0)</f>
        <v>0</v>
      </c>
      <c r="BI118" s="185">
        <f>IF(N118="nulová",J118,0)</f>
        <v>0</v>
      </c>
      <c r="BJ118" s="23" t="s">
        <v>24</v>
      </c>
      <c r="BK118" s="185">
        <f>ROUND(I118*H118,2)</f>
        <v>0</v>
      </c>
      <c r="BL118" s="23" t="s">
        <v>140</v>
      </c>
      <c r="BM118" s="23" t="s">
        <v>257</v>
      </c>
    </row>
    <row r="119" spans="2:47" s="1" customFormat="1" ht="40.5">
      <c r="B119" s="40"/>
      <c r="D119" s="187" t="s">
        <v>190</v>
      </c>
      <c r="F119" s="208" t="s">
        <v>974</v>
      </c>
      <c r="I119" s="206"/>
      <c r="L119" s="40"/>
      <c r="M119" s="207"/>
      <c r="N119" s="41"/>
      <c r="O119" s="41"/>
      <c r="P119" s="41"/>
      <c r="Q119" s="41"/>
      <c r="R119" s="41"/>
      <c r="S119" s="41"/>
      <c r="T119" s="69"/>
      <c r="AT119" s="23" t="s">
        <v>190</v>
      </c>
      <c r="AU119" s="23" t="s">
        <v>85</v>
      </c>
    </row>
    <row r="120" spans="2:63" s="10" customFormat="1" ht="29.85" customHeight="1">
      <c r="B120" s="159"/>
      <c r="D120" s="170" t="s">
        <v>75</v>
      </c>
      <c r="E120" s="171" t="s">
        <v>975</v>
      </c>
      <c r="F120" s="171" t="s">
        <v>976</v>
      </c>
      <c r="I120" s="162"/>
      <c r="J120" s="172">
        <f>BK120</f>
        <v>0</v>
      </c>
      <c r="L120" s="159"/>
      <c r="M120" s="164"/>
      <c r="N120" s="165"/>
      <c r="O120" s="165"/>
      <c r="P120" s="166">
        <f>SUM(P121:P124)</f>
        <v>0</v>
      </c>
      <c r="Q120" s="165"/>
      <c r="R120" s="166">
        <f>SUM(R121:R124)</f>
        <v>0</v>
      </c>
      <c r="S120" s="165"/>
      <c r="T120" s="167">
        <f>SUM(T121:T124)</f>
        <v>0</v>
      </c>
      <c r="AR120" s="160" t="s">
        <v>24</v>
      </c>
      <c r="AT120" s="168" t="s">
        <v>75</v>
      </c>
      <c r="AU120" s="168" t="s">
        <v>24</v>
      </c>
      <c r="AY120" s="160" t="s">
        <v>134</v>
      </c>
      <c r="BK120" s="169">
        <f>SUM(BK121:BK124)</f>
        <v>0</v>
      </c>
    </row>
    <row r="121" spans="2:65" s="1" customFormat="1" ht="22.5" customHeight="1">
      <c r="B121" s="173"/>
      <c r="C121" s="174" t="s">
        <v>247</v>
      </c>
      <c r="D121" s="174" t="s">
        <v>136</v>
      </c>
      <c r="E121" s="175" t="s">
        <v>977</v>
      </c>
      <c r="F121" s="176" t="s">
        <v>978</v>
      </c>
      <c r="G121" s="177" t="s">
        <v>926</v>
      </c>
      <c r="H121" s="178">
        <v>1</v>
      </c>
      <c r="I121" s="179"/>
      <c r="J121" s="180">
        <f>ROUND(I121*H121,2)</f>
        <v>0</v>
      </c>
      <c r="K121" s="176" t="s">
        <v>5</v>
      </c>
      <c r="L121" s="40"/>
      <c r="M121" s="181" t="s">
        <v>5</v>
      </c>
      <c r="N121" s="182" t="s">
        <v>47</v>
      </c>
      <c r="O121" s="41"/>
      <c r="P121" s="183">
        <f>O121*H121</f>
        <v>0</v>
      </c>
      <c r="Q121" s="183">
        <v>0</v>
      </c>
      <c r="R121" s="183">
        <f>Q121*H121</f>
        <v>0</v>
      </c>
      <c r="S121" s="183">
        <v>0</v>
      </c>
      <c r="T121" s="184">
        <f>S121*H121</f>
        <v>0</v>
      </c>
      <c r="AR121" s="23" t="s">
        <v>140</v>
      </c>
      <c r="AT121" s="23" t="s">
        <v>136</v>
      </c>
      <c r="AU121" s="23" t="s">
        <v>85</v>
      </c>
      <c r="AY121" s="23" t="s">
        <v>134</v>
      </c>
      <c r="BE121" s="185">
        <f>IF(N121="základní",J121,0)</f>
        <v>0</v>
      </c>
      <c r="BF121" s="185">
        <f>IF(N121="snížená",J121,0)</f>
        <v>0</v>
      </c>
      <c r="BG121" s="185">
        <f>IF(N121="zákl. přenesená",J121,0)</f>
        <v>0</v>
      </c>
      <c r="BH121" s="185">
        <f>IF(N121="sníž. přenesená",J121,0)</f>
        <v>0</v>
      </c>
      <c r="BI121" s="185">
        <f>IF(N121="nulová",J121,0)</f>
        <v>0</v>
      </c>
      <c r="BJ121" s="23" t="s">
        <v>24</v>
      </c>
      <c r="BK121" s="185">
        <f>ROUND(I121*H121,2)</f>
        <v>0</v>
      </c>
      <c r="BL121" s="23" t="s">
        <v>140</v>
      </c>
      <c r="BM121" s="23" t="s">
        <v>264</v>
      </c>
    </row>
    <row r="122" spans="2:47" s="1" customFormat="1" ht="135">
      <c r="B122" s="40"/>
      <c r="D122" s="196" t="s">
        <v>190</v>
      </c>
      <c r="F122" s="208" t="s">
        <v>1167</v>
      </c>
      <c r="I122" s="206"/>
      <c r="L122" s="40"/>
      <c r="M122" s="207"/>
      <c r="N122" s="41"/>
      <c r="O122" s="41"/>
      <c r="P122" s="41"/>
      <c r="Q122" s="41"/>
      <c r="R122" s="41"/>
      <c r="S122" s="41"/>
      <c r="T122" s="69"/>
      <c r="AT122" s="23" t="s">
        <v>190</v>
      </c>
      <c r="AU122" s="23" t="s">
        <v>85</v>
      </c>
    </row>
    <row r="123" spans="2:65" s="1" customFormat="1" ht="22.5" customHeight="1">
      <c r="B123" s="173"/>
      <c r="C123" s="174" t="s">
        <v>257</v>
      </c>
      <c r="D123" s="174" t="s">
        <v>136</v>
      </c>
      <c r="E123" s="175" t="s">
        <v>979</v>
      </c>
      <c r="F123" s="176" t="s">
        <v>980</v>
      </c>
      <c r="G123" s="177" t="s">
        <v>926</v>
      </c>
      <c r="H123" s="178">
        <v>1</v>
      </c>
      <c r="I123" s="179"/>
      <c r="J123" s="180">
        <f>ROUND(I123*H123,2)</f>
        <v>0</v>
      </c>
      <c r="K123" s="176" t="s">
        <v>5</v>
      </c>
      <c r="L123" s="40"/>
      <c r="M123" s="181" t="s">
        <v>5</v>
      </c>
      <c r="N123" s="182" t="s">
        <v>47</v>
      </c>
      <c r="O123" s="41"/>
      <c r="P123" s="183">
        <f>O123*H123</f>
        <v>0</v>
      </c>
      <c r="Q123" s="183">
        <v>0</v>
      </c>
      <c r="R123" s="183">
        <f>Q123*H123</f>
        <v>0</v>
      </c>
      <c r="S123" s="183">
        <v>0</v>
      </c>
      <c r="T123" s="184">
        <f>S123*H123</f>
        <v>0</v>
      </c>
      <c r="AR123" s="23" t="s">
        <v>140</v>
      </c>
      <c r="AT123" s="23" t="s">
        <v>136</v>
      </c>
      <c r="AU123" s="23" t="s">
        <v>85</v>
      </c>
      <c r="AY123" s="23" t="s">
        <v>134</v>
      </c>
      <c r="BE123" s="185">
        <f>IF(N123="základní",J123,0)</f>
        <v>0</v>
      </c>
      <c r="BF123" s="185">
        <f>IF(N123="snížená",J123,0)</f>
        <v>0</v>
      </c>
      <c r="BG123" s="185">
        <f>IF(N123="zákl. přenesená",J123,0)</f>
        <v>0</v>
      </c>
      <c r="BH123" s="185">
        <f>IF(N123="sníž. přenesená",J123,0)</f>
        <v>0</v>
      </c>
      <c r="BI123" s="185">
        <f>IF(N123="nulová",J123,0)</f>
        <v>0</v>
      </c>
      <c r="BJ123" s="23" t="s">
        <v>24</v>
      </c>
      <c r="BK123" s="185">
        <f>ROUND(I123*H123,2)</f>
        <v>0</v>
      </c>
      <c r="BL123" s="23" t="s">
        <v>140</v>
      </c>
      <c r="BM123" s="23" t="s">
        <v>270</v>
      </c>
    </row>
    <row r="124" spans="2:47" s="1" customFormat="1" ht="202.5">
      <c r="B124" s="40"/>
      <c r="D124" s="187" t="s">
        <v>190</v>
      </c>
      <c r="F124" s="208" t="s">
        <v>1168</v>
      </c>
      <c r="I124" s="206"/>
      <c r="L124" s="40"/>
      <c r="M124" s="238"/>
      <c r="N124" s="239"/>
      <c r="O124" s="239"/>
      <c r="P124" s="239"/>
      <c r="Q124" s="239"/>
      <c r="R124" s="239"/>
      <c r="S124" s="239"/>
      <c r="T124" s="240"/>
      <c r="AT124" s="23" t="s">
        <v>190</v>
      </c>
      <c r="AU124" s="23" t="s">
        <v>85</v>
      </c>
    </row>
    <row r="125" spans="2:12" s="1" customFormat="1" ht="6.95" customHeight="1">
      <c r="B125" s="55"/>
      <c r="C125" s="56"/>
      <c r="D125" s="56"/>
      <c r="E125" s="56"/>
      <c r="F125" s="56"/>
      <c r="G125" s="56"/>
      <c r="H125" s="56"/>
      <c r="I125" s="126"/>
      <c r="J125" s="56"/>
      <c r="K125" s="56"/>
      <c r="L125" s="40"/>
    </row>
  </sheetData>
  <autoFilter ref="C81:K124"/>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905511811023623" right="0.5905511811023623" top="0.5905511811023623" bottom="0.5905511811023623" header="0" footer="0.2755905511811024"/>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41" customWidth="1"/>
    <col min="2" max="2" width="1.66796875" style="241" customWidth="1"/>
    <col min="3" max="4" width="5" style="241" customWidth="1"/>
    <col min="5" max="5" width="11.66015625" style="241" customWidth="1"/>
    <col min="6" max="6" width="9.16015625" style="241" customWidth="1"/>
    <col min="7" max="7" width="5" style="241" customWidth="1"/>
    <col min="8" max="8" width="77.83203125" style="241" customWidth="1"/>
    <col min="9" max="10" width="20" style="241" customWidth="1"/>
    <col min="11" max="11" width="1.66796875" style="241" customWidth="1"/>
  </cols>
  <sheetData>
    <row r="1" ht="37.5" customHeight="1"/>
    <row r="2" spans="2:11" ht="7.5" customHeight="1">
      <c r="B2" s="242"/>
      <c r="C2" s="243"/>
      <c r="D2" s="243"/>
      <c r="E2" s="243"/>
      <c r="F2" s="243"/>
      <c r="G2" s="243"/>
      <c r="H2" s="243"/>
      <c r="I2" s="243"/>
      <c r="J2" s="243"/>
      <c r="K2" s="244"/>
    </row>
    <row r="3" spans="2:11" s="14" customFormat="1" ht="45" customHeight="1">
      <c r="B3" s="245"/>
      <c r="C3" s="379" t="s">
        <v>981</v>
      </c>
      <c r="D3" s="379"/>
      <c r="E3" s="379"/>
      <c r="F3" s="379"/>
      <c r="G3" s="379"/>
      <c r="H3" s="379"/>
      <c r="I3" s="379"/>
      <c r="J3" s="379"/>
      <c r="K3" s="246"/>
    </row>
    <row r="4" spans="2:11" ht="25.5" customHeight="1">
      <c r="B4" s="247"/>
      <c r="C4" s="380" t="s">
        <v>982</v>
      </c>
      <c r="D4" s="380"/>
      <c r="E4" s="380"/>
      <c r="F4" s="380"/>
      <c r="G4" s="380"/>
      <c r="H4" s="380"/>
      <c r="I4" s="380"/>
      <c r="J4" s="380"/>
      <c r="K4" s="248"/>
    </row>
    <row r="5" spans="2:11" ht="5.25" customHeight="1">
      <c r="B5" s="247"/>
      <c r="C5" s="249"/>
      <c r="D5" s="249"/>
      <c r="E5" s="249"/>
      <c r="F5" s="249"/>
      <c r="G5" s="249"/>
      <c r="H5" s="249"/>
      <c r="I5" s="249"/>
      <c r="J5" s="249"/>
      <c r="K5" s="248"/>
    </row>
    <row r="6" spans="2:11" ht="15" customHeight="1">
      <c r="B6" s="247"/>
      <c r="C6" s="381" t="s">
        <v>983</v>
      </c>
      <c r="D6" s="381"/>
      <c r="E6" s="381"/>
      <c r="F6" s="381"/>
      <c r="G6" s="381"/>
      <c r="H6" s="381"/>
      <c r="I6" s="381"/>
      <c r="J6" s="381"/>
      <c r="K6" s="248"/>
    </row>
    <row r="7" spans="2:11" ht="15" customHeight="1">
      <c r="B7" s="251"/>
      <c r="C7" s="381" t="s">
        <v>984</v>
      </c>
      <c r="D7" s="381"/>
      <c r="E7" s="381"/>
      <c r="F7" s="381"/>
      <c r="G7" s="381"/>
      <c r="H7" s="381"/>
      <c r="I7" s="381"/>
      <c r="J7" s="381"/>
      <c r="K7" s="248"/>
    </row>
    <row r="8" spans="2:11" ht="12.75" customHeight="1">
      <c r="B8" s="251"/>
      <c r="C8" s="250"/>
      <c r="D8" s="250"/>
      <c r="E8" s="250"/>
      <c r="F8" s="250"/>
      <c r="G8" s="250"/>
      <c r="H8" s="250"/>
      <c r="I8" s="250"/>
      <c r="J8" s="250"/>
      <c r="K8" s="248"/>
    </row>
    <row r="9" spans="2:11" ht="15" customHeight="1">
      <c r="B9" s="251"/>
      <c r="C9" s="381" t="s">
        <v>985</v>
      </c>
      <c r="D9" s="381"/>
      <c r="E9" s="381"/>
      <c r="F9" s="381"/>
      <c r="G9" s="381"/>
      <c r="H9" s="381"/>
      <c r="I9" s="381"/>
      <c r="J9" s="381"/>
      <c r="K9" s="248"/>
    </row>
    <row r="10" spans="2:11" ht="15" customHeight="1">
      <c r="B10" s="251"/>
      <c r="C10" s="250"/>
      <c r="D10" s="381" t="s">
        <v>986</v>
      </c>
      <c r="E10" s="381"/>
      <c r="F10" s="381"/>
      <c r="G10" s="381"/>
      <c r="H10" s="381"/>
      <c r="I10" s="381"/>
      <c r="J10" s="381"/>
      <c r="K10" s="248"/>
    </row>
    <row r="11" spans="2:11" ht="15" customHeight="1">
      <c r="B11" s="251"/>
      <c r="C11" s="252"/>
      <c r="D11" s="381" t="s">
        <v>987</v>
      </c>
      <c r="E11" s="381"/>
      <c r="F11" s="381"/>
      <c r="G11" s="381"/>
      <c r="H11" s="381"/>
      <c r="I11" s="381"/>
      <c r="J11" s="381"/>
      <c r="K11" s="248"/>
    </row>
    <row r="12" spans="2:11" ht="12.75" customHeight="1">
      <c r="B12" s="251"/>
      <c r="C12" s="252"/>
      <c r="D12" s="252"/>
      <c r="E12" s="252"/>
      <c r="F12" s="252"/>
      <c r="G12" s="252"/>
      <c r="H12" s="252"/>
      <c r="I12" s="252"/>
      <c r="J12" s="252"/>
      <c r="K12" s="248"/>
    </row>
    <row r="13" spans="2:11" ht="15" customHeight="1">
      <c r="B13" s="251"/>
      <c r="C13" s="252"/>
      <c r="D13" s="381" t="s">
        <v>988</v>
      </c>
      <c r="E13" s="381"/>
      <c r="F13" s="381"/>
      <c r="G13" s="381"/>
      <c r="H13" s="381"/>
      <c r="I13" s="381"/>
      <c r="J13" s="381"/>
      <c r="K13" s="248"/>
    </row>
    <row r="14" spans="2:11" ht="15" customHeight="1">
      <c r="B14" s="251"/>
      <c r="C14" s="252"/>
      <c r="D14" s="381" t="s">
        <v>989</v>
      </c>
      <c r="E14" s="381"/>
      <c r="F14" s="381"/>
      <c r="G14" s="381"/>
      <c r="H14" s="381"/>
      <c r="I14" s="381"/>
      <c r="J14" s="381"/>
      <c r="K14" s="248"/>
    </row>
    <row r="15" spans="2:11" ht="15" customHeight="1">
      <c r="B15" s="251"/>
      <c r="C15" s="252"/>
      <c r="D15" s="381" t="s">
        <v>990</v>
      </c>
      <c r="E15" s="381"/>
      <c r="F15" s="381"/>
      <c r="G15" s="381"/>
      <c r="H15" s="381"/>
      <c r="I15" s="381"/>
      <c r="J15" s="381"/>
      <c r="K15" s="248"/>
    </row>
    <row r="16" spans="2:11" ht="15" customHeight="1">
      <c r="B16" s="251"/>
      <c r="C16" s="252"/>
      <c r="D16" s="252"/>
      <c r="E16" s="253" t="s">
        <v>83</v>
      </c>
      <c r="F16" s="381" t="s">
        <v>991</v>
      </c>
      <c r="G16" s="381"/>
      <c r="H16" s="381"/>
      <c r="I16" s="381"/>
      <c r="J16" s="381"/>
      <c r="K16" s="248"/>
    </row>
    <row r="17" spans="2:11" ht="15" customHeight="1">
      <c r="B17" s="251"/>
      <c r="C17" s="252"/>
      <c r="D17" s="252"/>
      <c r="E17" s="253" t="s">
        <v>992</v>
      </c>
      <c r="F17" s="381" t="s">
        <v>993</v>
      </c>
      <c r="G17" s="381"/>
      <c r="H17" s="381"/>
      <c r="I17" s="381"/>
      <c r="J17" s="381"/>
      <c r="K17" s="248"/>
    </row>
    <row r="18" spans="2:11" ht="15" customHeight="1">
      <c r="B18" s="251"/>
      <c r="C18" s="252"/>
      <c r="D18" s="252"/>
      <c r="E18" s="253" t="s">
        <v>994</v>
      </c>
      <c r="F18" s="381" t="s">
        <v>995</v>
      </c>
      <c r="G18" s="381"/>
      <c r="H18" s="381"/>
      <c r="I18" s="381"/>
      <c r="J18" s="381"/>
      <c r="K18" s="248"/>
    </row>
    <row r="19" spans="2:11" ht="15" customHeight="1">
      <c r="B19" s="251"/>
      <c r="C19" s="252"/>
      <c r="D19" s="252"/>
      <c r="E19" s="253" t="s">
        <v>92</v>
      </c>
      <c r="F19" s="381" t="s">
        <v>93</v>
      </c>
      <c r="G19" s="381"/>
      <c r="H19" s="381"/>
      <c r="I19" s="381"/>
      <c r="J19" s="381"/>
      <c r="K19" s="248"/>
    </row>
    <row r="20" spans="2:11" ht="15" customHeight="1">
      <c r="B20" s="251"/>
      <c r="C20" s="252"/>
      <c r="D20" s="252"/>
      <c r="E20" s="253" t="s">
        <v>479</v>
      </c>
      <c r="F20" s="381" t="s">
        <v>480</v>
      </c>
      <c r="G20" s="381"/>
      <c r="H20" s="381"/>
      <c r="I20" s="381"/>
      <c r="J20" s="381"/>
      <c r="K20" s="248"/>
    </row>
    <row r="21" spans="2:11" ht="15" customHeight="1">
      <c r="B21" s="251"/>
      <c r="C21" s="252"/>
      <c r="D21" s="252"/>
      <c r="E21" s="253" t="s">
        <v>996</v>
      </c>
      <c r="F21" s="381" t="s">
        <v>997</v>
      </c>
      <c r="G21" s="381"/>
      <c r="H21" s="381"/>
      <c r="I21" s="381"/>
      <c r="J21" s="381"/>
      <c r="K21" s="248"/>
    </row>
    <row r="22" spans="2:11" ht="12.75" customHeight="1">
      <c r="B22" s="251"/>
      <c r="C22" s="252"/>
      <c r="D22" s="252"/>
      <c r="E22" s="252"/>
      <c r="F22" s="252"/>
      <c r="G22" s="252"/>
      <c r="H22" s="252"/>
      <c r="I22" s="252"/>
      <c r="J22" s="252"/>
      <c r="K22" s="248"/>
    </row>
    <row r="23" spans="2:11" ht="15" customHeight="1">
      <c r="B23" s="251"/>
      <c r="C23" s="381" t="s">
        <v>998</v>
      </c>
      <c r="D23" s="381"/>
      <c r="E23" s="381"/>
      <c r="F23" s="381"/>
      <c r="G23" s="381"/>
      <c r="H23" s="381"/>
      <c r="I23" s="381"/>
      <c r="J23" s="381"/>
      <c r="K23" s="248"/>
    </row>
    <row r="24" spans="2:11" ht="15" customHeight="1">
      <c r="B24" s="251"/>
      <c r="C24" s="381" t="s">
        <v>999</v>
      </c>
      <c r="D24" s="381"/>
      <c r="E24" s="381"/>
      <c r="F24" s="381"/>
      <c r="G24" s="381"/>
      <c r="H24" s="381"/>
      <c r="I24" s="381"/>
      <c r="J24" s="381"/>
      <c r="K24" s="248"/>
    </row>
    <row r="25" spans="2:11" ht="15" customHeight="1">
      <c r="B25" s="251"/>
      <c r="C25" s="250"/>
      <c r="D25" s="381" t="s">
        <v>1000</v>
      </c>
      <c r="E25" s="381"/>
      <c r="F25" s="381"/>
      <c r="G25" s="381"/>
      <c r="H25" s="381"/>
      <c r="I25" s="381"/>
      <c r="J25" s="381"/>
      <c r="K25" s="248"/>
    </row>
    <row r="26" spans="2:11" ht="15" customHeight="1">
      <c r="B26" s="251"/>
      <c r="C26" s="252"/>
      <c r="D26" s="381" t="s">
        <v>1001</v>
      </c>
      <c r="E26" s="381"/>
      <c r="F26" s="381"/>
      <c r="G26" s="381"/>
      <c r="H26" s="381"/>
      <c r="I26" s="381"/>
      <c r="J26" s="381"/>
      <c r="K26" s="248"/>
    </row>
    <row r="27" spans="2:11" ht="12.75" customHeight="1">
      <c r="B27" s="251"/>
      <c r="C27" s="252"/>
      <c r="D27" s="252"/>
      <c r="E27" s="252"/>
      <c r="F27" s="252"/>
      <c r="G27" s="252"/>
      <c r="H27" s="252"/>
      <c r="I27" s="252"/>
      <c r="J27" s="252"/>
      <c r="K27" s="248"/>
    </row>
    <row r="28" spans="2:11" ht="15" customHeight="1">
      <c r="B28" s="251"/>
      <c r="C28" s="252"/>
      <c r="D28" s="381" t="s">
        <v>1002</v>
      </c>
      <c r="E28" s="381"/>
      <c r="F28" s="381"/>
      <c r="G28" s="381"/>
      <c r="H28" s="381"/>
      <c r="I28" s="381"/>
      <c r="J28" s="381"/>
      <c r="K28" s="248"/>
    </row>
    <row r="29" spans="2:11" ht="15" customHeight="1">
      <c r="B29" s="251"/>
      <c r="C29" s="252"/>
      <c r="D29" s="381" t="s">
        <v>1003</v>
      </c>
      <c r="E29" s="381"/>
      <c r="F29" s="381"/>
      <c r="G29" s="381"/>
      <c r="H29" s="381"/>
      <c r="I29" s="381"/>
      <c r="J29" s="381"/>
      <c r="K29" s="248"/>
    </row>
    <row r="30" spans="2:11" ht="12.75" customHeight="1">
      <c r="B30" s="251"/>
      <c r="C30" s="252"/>
      <c r="D30" s="252"/>
      <c r="E30" s="252"/>
      <c r="F30" s="252"/>
      <c r="G30" s="252"/>
      <c r="H30" s="252"/>
      <c r="I30" s="252"/>
      <c r="J30" s="252"/>
      <c r="K30" s="248"/>
    </row>
    <row r="31" spans="2:11" ht="15" customHeight="1">
      <c r="B31" s="251"/>
      <c r="C31" s="252"/>
      <c r="D31" s="381" t="s">
        <v>1004</v>
      </c>
      <c r="E31" s="381"/>
      <c r="F31" s="381"/>
      <c r="G31" s="381"/>
      <c r="H31" s="381"/>
      <c r="I31" s="381"/>
      <c r="J31" s="381"/>
      <c r="K31" s="248"/>
    </row>
    <row r="32" spans="2:11" ht="15" customHeight="1">
      <c r="B32" s="251"/>
      <c r="C32" s="252"/>
      <c r="D32" s="381" t="s">
        <v>1005</v>
      </c>
      <c r="E32" s="381"/>
      <c r="F32" s="381"/>
      <c r="G32" s="381"/>
      <c r="H32" s="381"/>
      <c r="I32" s="381"/>
      <c r="J32" s="381"/>
      <c r="K32" s="248"/>
    </row>
    <row r="33" spans="2:11" ht="15" customHeight="1">
      <c r="B33" s="251"/>
      <c r="C33" s="252"/>
      <c r="D33" s="381" t="s">
        <v>1006</v>
      </c>
      <c r="E33" s="381"/>
      <c r="F33" s="381"/>
      <c r="G33" s="381"/>
      <c r="H33" s="381"/>
      <c r="I33" s="381"/>
      <c r="J33" s="381"/>
      <c r="K33" s="248"/>
    </row>
    <row r="34" spans="2:11" ht="15" customHeight="1">
      <c r="B34" s="251"/>
      <c r="C34" s="252"/>
      <c r="D34" s="250"/>
      <c r="E34" s="254" t="s">
        <v>119</v>
      </c>
      <c r="F34" s="250"/>
      <c r="G34" s="381" t="s">
        <v>1007</v>
      </c>
      <c r="H34" s="381"/>
      <c r="I34" s="381"/>
      <c r="J34" s="381"/>
      <c r="K34" s="248"/>
    </row>
    <row r="35" spans="2:11" ht="30.75" customHeight="1">
      <c r="B35" s="251"/>
      <c r="C35" s="252"/>
      <c r="D35" s="250"/>
      <c r="E35" s="254" t="s">
        <v>1008</v>
      </c>
      <c r="F35" s="250"/>
      <c r="G35" s="381" t="s">
        <v>1009</v>
      </c>
      <c r="H35" s="381"/>
      <c r="I35" s="381"/>
      <c r="J35" s="381"/>
      <c r="K35" s="248"/>
    </row>
    <row r="36" spans="2:11" ht="15" customHeight="1">
      <c r="B36" s="251"/>
      <c r="C36" s="252"/>
      <c r="D36" s="250"/>
      <c r="E36" s="254" t="s">
        <v>57</v>
      </c>
      <c r="F36" s="250"/>
      <c r="G36" s="381" t="s">
        <v>1010</v>
      </c>
      <c r="H36" s="381"/>
      <c r="I36" s="381"/>
      <c r="J36" s="381"/>
      <c r="K36" s="248"/>
    </row>
    <row r="37" spans="2:11" ht="15" customHeight="1">
      <c r="B37" s="251"/>
      <c r="C37" s="252"/>
      <c r="D37" s="250"/>
      <c r="E37" s="254" t="s">
        <v>120</v>
      </c>
      <c r="F37" s="250"/>
      <c r="G37" s="381" t="s">
        <v>1011</v>
      </c>
      <c r="H37" s="381"/>
      <c r="I37" s="381"/>
      <c r="J37" s="381"/>
      <c r="K37" s="248"/>
    </row>
    <row r="38" spans="2:11" ht="15" customHeight="1">
      <c r="B38" s="251"/>
      <c r="C38" s="252"/>
      <c r="D38" s="250"/>
      <c r="E38" s="254" t="s">
        <v>121</v>
      </c>
      <c r="F38" s="250"/>
      <c r="G38" s="381" t="s">
        <v>1012</v>
      </c>
      <c r="H38" s="381"/>
      <c r="I38" s="381"/>
      <c r="J38" s="381"/>
      <c r="K38" s="248"/>
    </row>
    <row r="39" spans="2:11" ht="15" customHeight="1">
      <c r="B39" s="251"/>
      <c r="C39" s="252"/>
      <c r="D39" s="250"/>
      <c r="E39" s="254" t="s">
        <v>122</v>
      </c>
      <c r="F39" s="250"/>
      <c r="G39" s="381" t="s">
        <v>1013</v>
      </c>
      <c r="H39" s="381"/>
      <c r="I39" s="381"/>
      <c r="J39" s="381"/>
      <c r="K39" s="248"/>
    </row>
    <row r="40" spans="2:11" ht="15" customHeight="1">
      <c r="B40" s="251"/>
      <c r="C40" s="252"/>
      <c r="D40" s="250"/>
      <c r="E40" s="254" t="s">
        <v>1014</v>
      </c>
      <c r="F40" s="250"/>
      <c r="G40" s="381" t="s">
        <v>1015</v>
      </c>
      <c r="H40" s="381"/>
      <c r="I40" s="381"/>
      <c r="J40" s="381"/>
      <c r="K40" s="248"/>
    </row>
    <row r="41" spans="2:11" ht="15" customHeight="1">
      <c r="B41" s="251"/>
      <c r="C41" s="252"/>
      <c r="D41" s="250"/>
      <c r="E41" s="254"/>
      <c r="F41" s="250"/>
      <c r="G41" s="381" t="s">
        <v>1016</v>
      </c>
      <c r="H41" s="381"/>
      <c r="I41" s="381"/>
      <c r="J41" s="381"/>
      <c r="K41" s="248"/>
    </row>
    <row r="42" spans="2:11" ht="15" customHeight="1">
      <c r="B42" s="251"/>
      <c r="C42" s="252"/>
      <c r="D42" s="250"/>
      <c r="E42" s="254" t="s">
        <v>1017</v>
      </c>
      <c r="F42" s="250"/>
      <c r="G42" s="381" t="s">
        <v>1018</v>
      </c>
      <c r="H42" s="381"/>
      <c r="I42" s="381"/>
      <c r="J42" s="381"/>
      <c r="K42" s="248"/>
    </row>
    <row r="43" spans="2:11" ht="15" customHeight="1">
      <c r="B43" s="251"/>
      <c r="C43" s="252"/>
      <c r="D43" s="250"/>
      <c r="E43" s="254" t="s">
        <v>124</v>
      </c>
      <c r="F43" s="250"/>
      <c r="G43" s="381" t="s">
        <v>1019</v>
      </c>
      <c r="H43" s="381"/>
      <c r="I43" s="381"/>
      <c r="J43" s="381"/>
      <c r="K43" s="248"/>
    </row>
    <row r="44" spans="2:11" ht="12.75" customHeight="1">
      <c r="B44" s="251"/>
      <c r="C44" s="252"/>
      <c r="D44" s="250"/>
      <c r="E44" s="250"/>
      <c r="F44" s="250"/>
      <c r="G44" s="250"/>
      <c r="H44" s="250"/>
      <c r="I44" s="250"/>
      <c r="J44" s="250"/>
      <c r="K44" s="248"/>
    </row>
    <row r="45" spans="2:11" ht="15" customHeight="1">
      <c r="B45" s="251"/>
      <c r="C45" s="252"/>
      <c r="D45" s="381" t="s">
        <v>1020</v>
      </c>
      <c r="E45" s="381"/>
      <c r="F45" s="381"/>
      <c r="G45" s="381"/>
      <c r="H45" s="381"/>
      <c r="I45" s="381"/>
      <c r="J45" s="381"/>
      <c r="K45" s="248"/>
    </row>
    <row r="46" spans="2:11" ht="15" customHeight="1">
      <c r="B46" s="251"/>
      <c r="C46" s="252"/>
      <c r="D46" s="252"/>
      <c r="E46" s="381" t="s">
        <v>1021</v>
      </c>
      <c r="F46" s="381"/>
      <c r="G46" s="381"/>
      <c r="H46" s="381"/>
      <c r="I46" s="381"/>
      <c r="J46" s="381"/>
      <c r="K46" s="248"/>
    </row>
    <row r="47" spans="2:11" ht="15" customHeight="1">
      <c r="B47" s="251"/>
      <c r="C47" s="252"/>
      <c r="D47" s="252"/>
      <c r="E47" s="381" t="s">
        <v>1022</v>
      </c>
      <c r="F47" s="381"/>
      <c r="G47" s="381"/>
      <c r="H47" s="381"/>
      <c r="I47" s="381"/>
      <c r="J47" s="381"/>
      <c r="K47" s="248"/>
    </row>
    <row r="48" spans="2:11" ht="15" customHeight="1">
      <c r="B48" s="251"/>
      <c r="C48" s="252"/>
      <c r="D48" s="252"/>
      <c r="E48" s="381" t="s">
        <v>1023</v>
      </c>
      <c r="F48" s="381"/>
      <c r="G48" s="381"/>
      <c r="H48" s="381"/>
      <c r="I48" s="381"/>
      <c r="J48" s="381"/>
      <c r="K48" s="248"/>
    </row>
    <row r="49" spans="2:11" ht="15" customHeight="1">
      <c r="B49" s="251"/>
      <c r="C49" s="252"/>
      <c r="D49" s="381" t="s">
        <v>1024</v>
      </c>
      <c r="E49" s="381"/>
      <c r="F49" s="381"/>
      <c r="G49" s="381"/>
      <c r="H49" s="381"/>
      <c r="I49" s="381"/>
      <c r="J49" s="381"/>
      <c r="K49" s="248"/>
    </row>
    <row r="50" spans="2:11" ht="25.5" customHeight="1">
      <c r="B50" s="247"/>
      <c r="C50" s="380" t="s">
        <v>1025</v>
      </c>
      <c r="D50" s="380"/>
      <c r="E50" s="380"/>
      <c r="F50" s="380"/>
      <c r="G50" s="380"/>
      <c r="H50" s="380"/>
      <c r="I50" s="380"/>
      <c r="J50" s="380"/>
      <c r="K50" s="248"/>
    </row>
    <row r="51" spans="2:11" ht="5.25" customHeight="1">
      <c r="B51" s="247"/>
      <c r="C51" s="249"/>
      <c r="D51" s="249"/>
      <c r="E51" s="249"/>
      <c r="F51" s="249"/>
      <c r="G51" s="249"/>
      <c r="H51" s="249"/>
      <c r="I51" s="249"/>
      <c r="J51" s="249"/>
      <c r="K51" s="248"/>
    </row>
    <row r="52" spans="2:11" ht="15" customHeight="1">
      <c r="B52" s="247"/>
      <c r="C52" s="381" t="s">
        <v>1026</v>
      </c>
      <c r="D52" s="381"/>
      <c r="E52" s="381"/>
      <c r="F52" s="381"/>
      <c r="G52" s="381"/>
      <c r="H52" s="381"/>
      <c r="I52" s="381"/>
      <c r="J52" s="381"/>
      <c r="K52" s="248"/>
    </row>
    <row r="53" spans="2:11" ht="15" customHeight="1">
      <c r="B53" s="247"/>
      <c r="C53" s="381" t="s">
        <v>1027</v>
      </c>
      <c r="D53" s="381"/>
      <c r="E53" s="381"/>
      <c r="F53" s="381"/>
      <c r="G53" s="381"/>
      <c r="H53" s="381"/>
      <c r="I53" s="381"/>
      <c r="J53" s="381"/>
      <c r="K53" s="248"/>
    </row>
    <row r="54" spans="2:11" ht="12.75" customHeight="1">
      <c r="B54" s="247"/>
      <c r="C54" s="250"/>
      <c r="D54" s="250"/>
      <c r="E54" s="250"/>
      <c r="F54" s="250"/>
      <c r="G54" s="250"/>
      <c r="H54" s="250"/>
      <c r="I54" s="250"/>
      <c r="J54" s="250"/>
      <c r="K54" s="248"/>
    </row>
    <row r="55" spans="2:11" ht="15" customHeight="1">
      <c r="B55" s="247"/>
      <c r="C55" s="381" t="s">
        <v>1028</v>
      </c>
      <c r="D55" s="381"/>
      <c r="E55" s="381"/>
      <c r="F55" s="381"/>
      <c r="G55" s="381"/>
      <c r="H55" s="381"/>
      <c r="I55" s="381"/>
      <c r="J55" s="381"/>
      <c r="K55" s="248"/>
    </row>
    <row r="56" spans="2:11" ht="15" customHeight="1">
      <c r="B56" s="247"/>
      <c r="C56" s="252"/>
      <c r="D56" s="381" t="s">
        <v>1029</v>
      </c>
      <c r="E56" s="381"/>
      <c r="F56" s="381"/>
      <c r="G56" s="381"/>
      <c r="H56" s="381"/>
      <c r="I56" s="381"/>
      <c r="J56" s="381"/>
      <c r="K56" s="248"/>
    </row>
    <row r="57" spans="2:11" ht="15" customHeight="1">
      <c r="B57" s="247"/>
      <c r="C57" s="252"/>
      <c r="D57" s="381" t="s">
        <v>1030</v>
      </c>
      <c r="E57" s="381"/>
      <c r="F57" s="381"/>
      <c r="G57" s="381"/>
      <c r="H57" s="381"/>
      <c r="I57" s="381"/>
      <c r="J57" s="381"/>
      <c r="K57" s="248"/>
    </row>
    <row r="58" spans="2:11" ht="15" customHeight="1">
      <c r="B58" s="247"/>
      <c r="C58" s="252"/>
      <c r="D58" s="381" t="s">
        <v>1031</v>
      </c>
      <c r="E58" s="381"/>
      <c r="F58" s="381"/>
      <c r="G58" s="381"/>
      <c r="H58" s="381"/>
      <c r="I58" s="381"/>
      <c r="J58" s="381"/>
      <c r="K58" s="248"/>
    </row>
    <row r="59" spans="2:11" ht="15" customHeight="1">
      <c r="B59" s="247"/>
      <c r="C59" s="252"/>
      <c r="D59" s="381" t="s">
        <v>1032</v>
      </c>
      <c r="E59" s="381"/>
      <c r="F59" s="381"/>
      <c r="G59" s="381"/>
      <c r="H59" s="381"/>
      <c r="I59" s="381"/>
      <c r="J59" s="381"/>
      <c r="K59" s="248"/>
    </row>
    <row r="60" spans="2:11" ht="15" customHeight="1">
      <c r="B60" s="247"/>
      <c r="C60" s="252"/>
      <c r="D60" s="383" t="s">
        <v>1033</v>
      </c>
      <c r="E60" s="383"/>
      <c r="F60" s="383"/>
      <c r="G60" s="383"/>
      <c r="H60" s="383"/>
      <c r="I60" s="383"/>
      <c r="J60" s="383"/>
      <c r="K60" s="248"/>
    </row>
    <row r="61" spans="2:11" ht="15" customHeight="1">
      <c r="B61" s="247"/>
      <c r="C61" s="252"/>
      <c r="D61" s="381" t="s">
        <v>1034</v>
      </c>
      <c r="E61" s="381"/>
      <c r="F61" s="381"/>
      <c r="G61" s="381"/>
      <c r="H61" s="381"/>
      <c r="I61" s="381"/>
      <c r="J61" s="381"/>
      <c r="K61" s="248"/>
    </row>
    <row r="62" spans="2:11" ht="12.75" customHeight="1">
      <c r="B62" s="247"/>
      <c r="C62" s="252"/>
      <c r="D62" s="252"/>
      <c r="E62" s="255"/>
      <c r="F62" s="252"/>
      <c r="G62" s="252"/>
      <c r="H62" s="252"/>
      <c r="I62" s="252"/>
      <c r="J62" s="252"/>
      <c r="K62" s="248"/>
    </row>
    <row r="63" spans="2:11" ht="15" customHeight="1">
      <c r="B63" s="247"/>
      <c r="C63" s="252"/>
      <c r="D63" s="381" t="s">
        <v>1035</v>
      </c>
      <c r="E63" s="381"/>
      <c r="F63" s="381"/>
      <c r="G63" s="381"/>
      <c r="H63" s="381"/>
      <c r="I63" s="381"/>
      <c r="J63" s="381"/>
      <c r="K63" s="248"/>
    </row>
    <row r="64" spans="2:11" ht="15" customHeight="1">
      <c r="B64" s="247"/>
      <c r="C64" s="252"/>
      <c r="D64" s="383" t="s">
        <v>1036</v>
      </c>
      <c r="E64" s="383"/>
      <c r="F64" s="383"/>
      <c r="G64" s="383"/>
      <c r="H64" s="383"/>
      <c r="I64" s="383"/>
      <c r="J64" s="383"/>
      <c r="K64" s="248"/>
    </row>
    <row r="65" spans="2:11" ht="15" customHeight="1">
      <c r="B65" s="247"/>
      <c r="C65" s="252"/>
      <c r="D65" s="381" t="s">
        <v>1037</v>
      </c>
      <c r="E65" s="381"/>
      <c r="F65" s="381"/>
      <c r="G65" s="381"/>
      <c r="H65" s="381"/>
      <c r="I65" s="381"/>
      <c r="J65" s="381"/>
      <c r="K65" s="248"/>
    </row>
    <row r="66" spans="2:11" ht="15" customHeight="1">
      <c r="B66" s="247"/>
      <c r="C66" s="252"/>
      <c r="D66" s="381" t="s">
        <v>1038</v>
      </c>
      <c r="E66" s="381"/>
      <c r="F66" s="381"/>
      <c r="G66" s="381"/>
      <c r="H66" s="381"/>
      <c r="I66" s="381"/>
      <c r="J66" s="381"/>
      <c r="K66" s="248"/>
    </row>
    <row r="67" spans="2:11" ht="15" customHeight="1">
      <c r="B67" s="247"/>
      <c r="C67" s="252"/>
      <c r="D67" s="381" t="s">
        <v>1039</v>
      </c>
      <c r="E67" s="381"/>
      <c r="F67" s="381"/>
      <c r="G67" s="381"/>
      <c r="H67" s="381"/>
      <c r="I67" s="381"/>
      <c r="J67" s="381"/>
      <c r="K67" s="248"/>
    </row>
    <row r="68" spans="2:11" ht="15" customHeight="1">
      <c r="B68" s="247"/>
      <c r="C68" s="252"/>
      <c r="D68" s="381" t="s">
        <v>1040</v>
      </c>
      <c r="E68" s="381"/>
      <c r="F68" s="381"/>
      <c r="G68" s="381"/>
      <c r="H68" s="381"/>
      <c r="I68" s="381"/>
      <c r="J68" s="381"/>
      <c r="K68" s="248"/>
    </row>
    <row r="69" spans="2:11" ht="12.75" customHeight="1">
      <c r="B69" s="256"/>
      <c r="C69" s="257"/>
      <c r="D69" s="257"/>
      <c r="E69" s="257"/>
      <c r="F69" s="257"/>
      <c r="G69" s="257"/>
      <c r="H69" s="257"/>
      <c r="I69" s="257"/>
      <c r="J69" s="257"/>
      <c r="K69" s="258"/>
    </row>
    <row r="70" spans="2:11" ht="18.75" customHeight="1">
      <c r="B70" s="259"/>
      <c r="C70" s="259"/>
      <c r="D70" s="259"/>
      <c r="E70" s="259"/>
      <c r="F70" s="259"/>
      <c r="G70" s="259"/>
      <c r="H70" s="259"/>
      <c r="I70" s="259"/>
      <c r="J70" s="259"/>
      <c r="K70" s="260"/>
    </row>
    <row r="71" spans="2:11" ht="18.75" customHeight="1">
      <c r="B71" s="260"/>
      <c r="C71" s="260"/>
      <c r="D71" s="260"/>
      <c r="E71" s="260"/>
      <c r="F71" s="260"/>
      <c r="G71" s="260"/>
      <c r="H71" s="260"/>
      <c r="I71" s="260"/>
      <c r="J71" s="260"/>
      <c r="K71" s="260"/>
    </row>
    <row r="72" spans="2:11" ht="7.5" customHeight="1">
      <c r="B72" s="261"/>
      <c r="C72" s="262"/>
      <c r="D72" s="262"/>
      <c r="E72" s="262"/>
      <c r="F72" s="262"/>
      <c r="G72" s="262"/>
      <c r="H72" s="262"/>
      <c r="I72" s="262"/>
      <c r="J72" s="262"/>
      <c r="K72" s="263"/>
    </row>
    <row r="73" spans="2:11" ht="45" customHeight="1">
      <c r="B73" s="264"/>
      <c r="C73" s="384" t="s">
        <v>99</v>
      </c>
      <c r="D73" s="384"/>
      <c r="E73" s="384"/>
      <c r="F73" s="384"/>
      <c r="G73" s="384"/>
      <c r="H73" s="384"/>
      <c r="I73" s="384"/>
      <c r="J73" s="384"/>
      <c r="K73" s="265"/>
    </row>
    <row r="74" spans="2:11" ht="17.25" customHeight="1">
      <c r="B74" s="264"/>
      <c r="C74" s="266" t="s">
        <v>1041</v>
      </c>
      <c r="D74" s="266"/>
      <c r="E74" s="266"/>
      <c r="F74" s="266" t="s">
        <v>1042</v>
      </c>
      <c r="G74" s="267"/>
      <c r="H74" s="266" t="s">
        <v>120</v>
      </c>
      <c r="I74" s="266" t="s">
        <v>61</v>
      </c>
      <c r="J74" s="266" t="s">
        <v>1043</v>
      </c>
      <c r="K74" s="265"/>
    </row>
    <row r="75" spans="2:11" ht="17.25" customHeight="1">
      <c r="B75" s="264"/>
      <c r="C75" s="268" t="s">
        <v>1044</v>
      </c>
      <c r="D75" s="268"/>
      <c r="E75" s="268"/>
      <c r="F75" s="269" t="s">
        <v>1045</v>
      </c>
      <c r="G75" s="270"/>
      <c r="H75" s="268"/>
      <c r="I75" s="268"/>
      <c r="J75" s="268" t="s">
        <v>1046</v>
      </c>
      <c r="K75" s="265"/>
    </row>
    <row r="76" spans="2:11" ht="5.25" customHeight="1">
      <c r="B76" s="264"/>
      <c r="C76" s="271"/>
      <c r="D76" s="271"/>
      <c r="E76" s="271"/>
      <c r="F76" s="271"/>
      <c r="G76" s="272"/>
      <c r="H76" s="271"/>
      <c r="I76" s="271"/>
      <c r="J76" s="271"/>
      <c r="K76" s="265"/>
    </row>
    <row r="77" spans="2:11" ht="15" customHeight="1">
      <c r="B77" s="264"/>
      <c r="C77" s="254" t="s">
        <v>57</v>
      </c>
      <c r="D77" s="271"/>
      <c r="E77" s="271"/>
      <c r="F77" s="273" t="s">
        <v>1047</v>
      </c>
      <c r="G77" s="272"/>
      <c r="H77" s="254" t="s">
        <v>1048</v>
      </c>
      <c r="I77" s="254" t="s">
        <v>1049</v>
      </c>
      <c r="J77" s="254">
        <v>20</v>
      </c>
      <c r="K77" s="265"/>
    </row>
    <row r="78" spans="2:11" ht="15" customHeight="1">
      <c r="B78" s="264"/>
      <c r="C78" s="254" t="s">
        <v>1050</v>
      </c>
      <c r="D78" s="254"/>
      <c r="E78" s="254"/>
      <c r="F78" s="273" t="s">
        <v>1047</v>
      </c>
      <c r="G78" s="272"/>
      <c r="H78" s="254" t="s">
        <v>1051</v>
      </c>
      <c r="I78" s="254" t="s">
        <v>1049</v>
      </c>
      <c r="J78" s="254">
        <v>120</v>
      </c>
      <c r="K78" s="265"/>
    </row>
    <row r="79" spans="2:11" ht="15" customHeight="1">
      <c r="B79" s="274"/>
      <c r="C79" s="254" t="s">
        <v>1052</v>
      </c>
      <c r="D79" s="254"/>
      <c r="E79" s="254"/>
      <c r="F79" s="273" t="s">
        <v>1053</v>
      </c>
      <c r="G79" s="272"/>
      <c r="H79" s="254" t="s">
        <v>1054</v>
      </c>
      <c r="I79" s="254" t="s">
        <v>1049</v>
      </c>
      <c r="J79" s="254">
        <v>50</v>
      </c>
      <c r="K79" s="265"/>
    </row>
    <row r="80" spans="2:11" ht="15" customHeight="1">
      <c r="B80" s="274"/>
      <c r="C80" s="254" t="s">
        <v>1055</v>
      </c>
      <c r="D80" s="254"/>
      <c r="E80" s="254"/>
      <c r="F80" s="273" t="s">
        <v>1047</v>
      </c>
      <c r="G80" s="272"/>
      <c r="H80" s="254" t="s">
        <v>1056</v>
      </c>
      <c r="I80" s="254" t="s">
        <v>1057</v>
      </c>
      <c r="J80" s="254"/>
      <c r="K80" s="265"/>
    </row>
    <row r="81" spans="2:11" ht="15" customHeight="1">
      <c r="B81" s="274"/>
      <c r="C81" s="275" t="s">
        <v>1058</v>
      </c>
      <c r="D81" s="275"/>
      <c r="E81" s="275"/>
      <c r="F81" s="276" t="s">
        <v>1053</v>
      </c>
      <c r="G81" s="275"/>
      <c r="H81" s="275" t="s">
        <v>1059</v>
      </c>
      <c r="I81" s="275" t="s">
        <v>1049</v>
      </c>
      <c r="J81" s="275">
        <v>15</v>
      </c>
      <c r="K81" s="265"/>
    </row>
    <row r="82" spans="2:11" ht="15" customHeight="1">
      <c r="B82" s="274"/>
      <c r="C82" s="275" t="s">
        <v>1060</v>
      </c>
      <c r="D82" s="275"/>
      <c r="E82" s="275"/>
      <c r="F82" s="276" t="s">
        <v>1053</v>
      </c>
      <c r="G82" s="275"/>
      <c r="H82" s="275" t="s">
        <v>1061</v>
      </c>
      <c r="I82" s="275" t="s">
        <v>1049</v>
      </c>
      <c r="J82" s="275">
        <v>15</v>
      </c>
      <c r="K82" s="265"/>
    </row>
    <row r="83" spans="2:11" ht="15" customHeight="1">
      <c r="B83" s="274"/>
      <c r="C83" s="275" t="s">
        <v>1062</v>
      </c>
      <c r="D83" s="275"/>
      <c r="E83" s="275"/>
      <c r="F83" s="276" t="s">
        <v>1053</v>
      </c>
      <c r="G83" s="275"/>
      <c r="H83" s="275" t="s">
        <v>1063</v>
      </c>
      <c r="I83" s="275" t="s">
        <v>1049</v>
      </c>
      <c r="J83" s="275">
        <v>20</v>
      </c>
      <c r="K83" s="265"/>
    </row>
    <row r="84" spans="2:11" ht="15" customHeight="1">
      <c r="B84" s="274"/>
      <c r="C84" s="275" t="s">
        <v>1064</v>
      </c>
      <c r="D84" s="275"/>
      <c r="E84" s="275"/>
      <c r="F84" s="276" t="s">
        <v>1053</v>
      </c>
      <c r="G84" s="275"/>
      <c r="H84" s="275" t="s">
        <v>1065</v>
      </c>
      <c r="I84" s="275" t="s">
        <v>1049</v>
      </c>
      <c r="J84" s="275">
        <v>20</v>
      </c>
      <c r="K84" s="265"/>
    </row>
    <row r="85" spans="2:11" ht="15" customHeight="1">
      <c r="B85" s="274"/>
      <c r="C85" s="254" t="s">
        <v>1066</v>
      </c>
      <c r="D85" s="254"/>
      <c r="E85" s="254"/>
      <c r="F85" s="273" t="s">
        <v>1053</v>
      </c>
      <c r="G85" s="272"/>
      <c r="H85" s="254" t="s">
        <v>1067</v>
      </c>
      <c r="I85" s="254" t="s">
        <v>1049</v>
      </c>
      <c r="J85" s="254">
        <v>50</v>
      </c>
      <c r="K85" s="265"/>
    </row>
    <row r="86" spans="2:11" ht="15" customHeight="1">
      <c r="B86" s="274"/>
      <c r="C86" s="254" t="s">
        <v>1068</v>
      </c>
      <c r="D86" s="254"/>
      <c r="E86" s="254"/>
      <c r="F86" s="273" t="s">
        <v>1053</v>
      </c>
      <c r="G86" s="272"/>
      <c r="H86" s="254" t="s">
        <v>1069</v>
      </c>
      <c r="I86" s="254" t="s">
        <v>1049</v>
      </c>
      <c r="J86" s="254">
        <v>20</v>
      </c>
      <c r="K86" s="265"/>
    </row>
    <row r="87" spans="2:11" ht="15" customHeight="1">
      <c r="B87" s="274"/>
      <c r="C87" s="254" t="s">
        <v>1070</v>
      </c>
      <c r="D87" s="254"/>
      <c r="E87" s="254"/>
      <c r="F87" s="273" t="s">
        <v>1053</v>
      </c>
      <c r="G87" s="272"/>
      <c r="H87" s="254" t="s">
        <v>1071</v>
      </c>
      <c r="I87" s="254" t="s">
        <v>1049</v>
      </c>
      <c r="J87" s="254">
        <v>20</v>
      </c>
      <c r="K87" s="265"/>
    </row>
    <row r="88" spans="2:11" ht="15" customHeight="1">
      <c r="B88" s="274"/>
      <c r="C88" s="254" t="s">
        <v>1072</v>
      </c>
      <c r="D88" s="254"/>
      <c r="E88" s="254"/>
      <c r="F88" s="273" t="s">
        <v>1053</v>
      </c>
      <c r="G88" s="272"/>
      <c r="H88" s="254" t="s">
        <v>1073</v>
      </c>
      <c r="I88" s="254" t="s">
        <v>1049</v>
      </c>
      <c r="J88" s="254">
        <v>50</v>
      </c>
      <c r="K88" s="265"/>
    </row>
    <row r="89" spans="2:11" ht="15" customHeight="1">
      <c r="B89" s="274"/>
      <c r="C89" s="254" t="s">
        <v>1074</v>
      </c>
      <c r="D89" s="254"/>
      <c r="E89" s="254"/>
      <c r="F89" s="273" t="s">
        <v>1053</v>
      </c>
      <c r="G89" s="272"/>
      <c r="H89" s="254" t="s">
        <v>1074</v>
      </c>
      <c r="I89" s="254" t="s">
        <v>1049</v>
      </c>
      <c r="J89" s="254">
        <v>50</v>
      </c>
      <c r="K89" s="265"/>
    </row>
    <row r="90" spans="2:11" ht="15" customHeight="1">
      <c r="B90" s="274"/>
      <c r="C90" s="254" t="s">
        <v>125</v>
      </c>
      <c r="D90" s="254"/>
      <c r="E90" s="254"/>
      <c r="F90" s="273" t="s">
        <v>1053</v>
      </c>
      <c r="G90" s="272"/>
      <c r="H90" s="254" t="s">
        <v>1075</v>
      </c>
      <c r="I90" s="254" t="s">
        <v>1049</v>
      </c>
      <c r="J90" s="254">
        <v>255</v>
      </c>
      <c r="K90" s="265"/>
    </row>
    <row r="91" spans="2:11" ht="15" customHeight="1">
      <c r="B91" s="274"/>
      <c r="C91" s="254" t="s">
        <v>1076</v>
      </c>
      <c r="D91" s="254"/>
      <c r="E91" s="254"/>
      <c r="F91" s="273" t="s">
        <v>1047</v>
      </c>
      <c r="G91" s="272"/>
      <c r="H91" s="254" t="s">
        <v>1077</v>
      </c>
      <c r="I91" s="254" t="s">
        <v>1078</v>
      </c>
      <c r="J91" s="254"/>
      <c r="K91" s="265"/>
    </row>
    <row r="92" spans="2:11" ht="15" customHeight="1">
      <c r="B92" s="274"/>
      <c r="C92" s="254" t="s">
        <v>1079</v>
      </c>
      <c r="D92" s="254"/>
      <c r="E92" s="254"/>
      <c r="F92" s="273" t="s">
        <v>1047</v>
      </c>
      <c r="G92" s="272"/>
      <c r="H92" s="254" t="s">
        <v>1080</v>
      </c>
      <c r="I92" s="254" t="s">
        <v>1081</v>
      </c>
      <c r="J92" s="254"/>
      <c r="K92" s="265"/>
    </row>
    <row r="93" spans="2:11" ht="15" customHeight="1">
      <c r="B93" s="274"/>
      <c r="C93" s="254" t="s">
        <v>1082</v>
      </c>
      <c r="D93" s="254"/>
      <c r="E93" s="254"/>
      <c r="F93" s="273" t="s">
        <v>1047</v>
      </c>
      <c r="G93" s="272"/>
      <c r="H93" s="254" t="s">
        <v>1082</v>
      </c>
      <c r="I93" s="254" t="s">
        <v>1081</v>
      </c>
      <c r="J93" s="254"/>
      <c r="K93" s="265"/>
    </row>
    <row r="94" spans="2:11" ht="15" customHeight="1">
      <c r="B94" s="274"/>
      <c r="C94" s="254" t="s">
        <v>42</v>
      </c>
      <c r="D94" s="254"/>
      <c r="E94" s="254"/>
      <c r="F94" s="273" t="s">
        <v>1047</v>
      </c>
      <c r="G94" s="272"/>
      <c r="H94" s="254" t="s">
        <v>1083</v>
      </c>
      <c r="I94" s="254" t="s">
        <v>1081</v>
      </c>
      <c r="J94" s="254"/>
      <c r="K94" s="265"/>
    </row>
    <row r="95" spans="2:11" ht="15" customHeight="1">
      <c r="B95" s="274"/>
      <c r="C95" s="254" t="s">
        <v>52</v>
      </c>
      <c r="D95" s="254"/>
      <c r="E95" s="254"/>
      <c r="F95" s="273" t="s">
        <v>1047</v>
      </c>
      <c r="G95" s="272"/>
      <c r="H95" s="254" t="s">
        <v>1084</v>
      </c>
      <c r="I95" s="254" t="s">
        <v>1081</v>
      </c>
      <c r="J95" s="254"/>
      <c r="K95" s="265"/>
    </row>
    <row r="96" spans="2:11" ht="15" customHeight="1">
      <c r="B96" s="277"/>
      <c r="C96" s="278"/>
      <c r="D96" s="278"/>
      <c r="E96" s="278"/>
      <c r="F96" s="278"/>
      <c r="G96" s="278"/>
      <c r="H96" s="278"/>
      <c r="I96" s="278"/>
      <c r="J96" s="278"/>
      <c r="K96" s="279"/>
    </row>
    <row r="97" spans="2:11" ht="18.75" customHeight="1">
      <c r="B97" s="280"/>
      <c r="C97" s="281"/>
      <c r="D97" s="281"/>
      <c r="E97" s="281"/>
      <c r="F97" s="281"/>
      <c r="G97" s="281"/>
      <c r="H97" s="281"/>
      <c r="I97" s="281"/>
      <c r="J97" s="281"/>
      <c r="K97" s="280"/>
    </row>
    <row r="98" spans="2:11" ht="18.75" customHeight="1">
      <c r="B98" s="260"/>
      <c r="C98" s="260"/>
      <c r="D98" s="260"/>
      <c r="E98" s="260"/>
      <c r="F98" s="260"/>
      <c r="G98" s="260"/>
      <c r="H98" s="260"/>
      <c r="I98" s="260"/>
      <c r="J98" s="260"/>
      <c r="K98" s="260"/>
    </row>
    <row r="99" spans="2:11" ht="7.5" customHeight="1">
      <c r="B99" s="261"/>
      <c r="C99" s="262"/>
      <c r="D99" s="262"/>
      <c r="E99" s="262"/>
      <c r="F99" s="262"/>
      <c r="G99" s="262"/>
      <c r="H99" s="262"/>
      <c r="I99" s="262"/>
      <c r="J99" s="262"/>
      <c r="K99" s="263"/>
    </row>
    <row r="100" spans="2:11" ht="45" customHeight="1">
      <c r="B100" s="264"/>
      <c r="C100" s="384" t="s">
        <v>1085</v>
      </c>
      <c r="D100" s="384"/>
      <c r="E100" s="384"/>
      <c r="F100" s="384"/>
      <c r="G100" s="384"/>
      <c r="H100" s="384"/>
      <c r="I100" s="384"/>
      <c r="J100" s="384"/>
      <c r="K100" s="265"/>
    </row>
    <row r="101" spans="2:11" ht="17.25" customHeight="1">
      <c r="B101" s="264"/>
      <c r="C101" s="266" t="s">
        <v>1041</v>
      </c>
      <c r="D101" s="266"/>
      <c r="E101" s="266"/>
      <c r="F101" s="266" t="s">
        <v>1042</v>
      </c>
      <c r="G101" s="267"/>
      <c r="H101" s="266" t="s">
        <v>120</v>
      </c>
      <c r="I101" s="266" t="s">
        <v>61</v>
      </c>
      <c r="J101" s="266" t="s">
        <v>1043</v>
      </c>
      <c r="K101" s="265"/>
    </row>
    <row r="102" spans="2:11" ht="17.25" customHeight="1">
      <c r="B102" s="264"/>
      <c r="C102" s="268" t="s">
        <v>1044</v>
      </c>
      <c r="D102" s="268"/>
      <c r="E102" s="268"/>
      <c r="F102" s="269" t="s">
        <v>1045</v>
      </c>
      <c r="G102" s="270"/>
      <c r="H102" s="268"/>
      <c r="I102" s="268"/>
      <c r="J102" s="268" t="s">
        <v>1046</v>
      </c>
      <c r="K102" s="265"/>
    </row>
    <row r="103" spans="2:11" ht="5.25" customHeight="1">
      <c r="B103" s="264"/>
      <c r="C103" s="266"/>
      <c r="D103" s="266"/>
      <c r="E103" s="266"/>
      <c r="F103" s="266"/>
      <c r="G103" s="282"/>
      <c r="H103" s="266"/>
      <c r="I103" s="266"/>
      <c r="J103" s="266"/>
      <c r="K103" s="265"/>
    </row>
    <row r="104" spans="2:11" ht="15" customHeight="1">
      <c r="B104" s="264"/>
      <c r="C104" s="254" t="s">
        <v>57</v>
      </c>
      <c r="D104" s="271"/>
      <c r="E104" s="271"/>
      <c r="F104" s="273" t="s">
        <v>1047</v>
      </c>
      <c r="G104" s="282"/>
      <c r="H104" s="254" t="s">
        <v>1086</v>
      </c>
      <c r="I104" s="254" t="s">
        <v>1049</v>
      </c>
      <c r="J104" s="254">
        <v>20</v>
      </c>
      <c r="K104" s="265"/>
    </row>
    <row r="105" spans="2:11" ht="15" customHeight="1">
      <c r="B105" s="264"/>
      <c r="C105" s="254" t="s">
        <v>1050</v>
      </c>
      <c r="D105" s="254"/>
      <c r="E105" s="254"/>
      <c r="F105" s="273" t="s">
        <v>1047</v>
      </c>
      <c r="G105" s="254"/>
      <c r="H105" s="254" t="s">
        <v>1086</v>
      </c>
      <c r="I105" s="254" t="s">
        <v>1049</v>
      </c>
      <c r="J105" s="254">
        <v>120</v>
      </c>
      <c r="K105" s="265"/>
    </row>
    <row r="106" spans="2:11" ht="15" customHeight="1">
      <c r="B106" s="274"/>
      <c r="C106" s="254" t="s">
        <v>1052</v>
      </c>
      <c r="D106" s="254"/>
      <c r="E106" s="254"/>
      <c r="F106" s="273" t="s">
        <v>1053</v>
      </c>
      <c r="G106" s="254"/>
      <c r="H106" s="254" t="s">
        <v>1086</v>
      </c>
      <c r="I106" s="254" t="s">
        <v>1049</v>
      </c>
      <c r="J106" s="254">
        <v>50</v>
      </c>
      <c r="K106" s="265"/>
    </row>
    <row r="107" spans="2:11" ht="15" customHeight="1">
      <c r="B107" s="274"/>
      <c r="C107" s="254" t="s">
        <v>1055</v>
      </c>
      <c r="D107" s="254"/>
      <c r="E107" s="254"/>
      <c r="F107" s="273" t="s">
        <v>1047</v>
      </c>
      <c r="G107" s="254"/>
      <c r="H107" s="254" t="s">
        <v>1086</v>
      </c>
      <c r="I107" s="254" t="s">
        <v>1057</v>
      </c>
      <c r="J107" s="254"/>
      <c r="K107" s="265"/>
    </row>
    <row r="108" spans="2:11" ht="15" customHeight="1">
      <c r="B108" s="274"/>
      <c r="C108" s="254" t="s">
        <v>1066</v>
      </c>
      <c r="D108" s="254"/>
      <c r="E108" s="254"/>
      <c r="F108" s="273" t="s">
        <v>1053</v>
      </c>
      <c r="G108" s="254"/>
      <c r="H108" s="254" t="s">
        <v>1086</v>
      </c>
      <c r="I108" s="254" t="s">
        <v>1049</v>
      </c>
      <c r="J108" s="254">
        <v>50</v>
      </c>
      <c r="K108" s="265"/>
    </row>
    <row r="109" spans="2:11" ht="15" customHeight="1">
      <c r="B109" s="274"/>
      <c r="C109" s="254" t="s">
        <v>1074</v>
      </c>
      <c r="D109" s="254"/>
      <c r="E109" s="254"/>
      <c r="F109" s="273" t="s">
        <v>1053</v>
      </c>
      <c r="G109" s="254"/>
      <c r="H109" s="254" t="s">
        <v>1086</v>
      </c>
      <c r="I109" s="254" t="s">
        <v>1049</v>
      </c>
      <c r="J109" s="254">
        <v>50</v>
      </c>
      <c r="K109" s="265"/>
    </row>
    <row r="110" spans="2:11" ht="15" customHeight="1">
      <c r="B110" s="274"/>
      <c r="C110" s="254" t="s">
        <v>1072</v>
      </c>
      <c r="D110" s="254"/>
      <c r="E110" s="254"/>
      <c r="F110" s="273" t="s">
        <v>1053</v>
      </c>
      <c r="G110" s="254"/>
      <c r="H110" s="254" t="s">
        <v>1086</v>
      </c>
      <c r="I110" s="254" t="s">
        <v>1049</v>
      </c>
      <c r="J110" s="254">
        <v>50</v>
      </c>
      <c r="K110" s="265"/>
    </row>
    <row r="111" spans="2:11" ht="15" customHeight="1">
      <c r="B111" s="274"/>
      <c r="C111" s="254" t="s">
        <v>57</v>
      </c>
      <c r="D111" s="254"/>
      <c r="E111" s="254"/>
      <c r="F111" s="273" t="s">
        <v>1047</v>
      </c>
      <c r="G111" s="254"/>
      <c r="H111" s="254" t="s">
        <v>1087</v>
      </c>
      <c r="I111" s="254" t="s">
        <v>1049</v>
      </c>
      <c r="J111" s="254">
        <v>20</v>
      </c>
      <c r="K111" s="265"/>
    </row>
    <row r="112" spans="2:11" ht="15" customHeight="1">
      <c r="B112" s="274"/>
      <c r="C112" s="254" t="s">
        <v>1088</v>
      </c>
      <c r="D112" s="254"/>
      <c r="E112" s="254"/>
      <c r="F112" s="273" t="s">
        <v>1047</v>
      </c>
      <c r="G112" s="254"/>
      <c r="H112" s="254" t="s">
        <v>1089</v>
      </c>
      <c r="I112" s="254" t="s">
        <v>1049</v>
      </c>
      <c r="J112" s="254">
        <v>120</v>
      </c>
      <c r="K112" s="265"/>
    </row>
    <row r="113" spans="2:11" ht="15" customHeight="1">
      <c r="B113" s="274"/>
      <c r="C113" s="254" t="s">
        <v>42</v>
      </c>
      <c r="D113" s="254"/>
      <c r="E113" s="254"/>
      <c r="F113" s="273" t="s">
        <v>1047</v>
      </c>
      <c r="G113" s="254"/>
      <c r="H113" s="254" t="s">
        <v>1090</v>
      </c>
      <c r="I113" s="254" t="s">
        <v>1081</v>
      </c>
      <c r="J113" s="254"/>
      <c r="K113" s="265"/>
    </row>
    <row r="114" spans="2:11" ht="15" customHeight="1">
      <c r="B114" s="274"/>
      <c r="C114" s="254" t="s">
        <v>52</v>
      </c>
      <c r="D114" s="254"/>
      <c r="E114" s="254"/>
      <c r="F114" s="273" t="s">
        <v>1047</v>
      </c>
      <c r="G114" s="254"/>
      <c r="H114" s="254" t="s">
        <v>1091</v>
      </c>
      <c r="I114" s="254" t="s">
        <v>1081</v>
      </c>
      <c r="J114" s="254"/>
      <c r="K114" s="265"/>
    </row>
    <row r="115" spans="2:11" ht="15" customHeight="1">
      <c r="B115" s="274"/>
      <c r="C115" s="254" t="s">
        <v>61</v>
      </c>
      <c r="D115" s="254"/>
      <c r="E115" s="254"/>
      <c r="F115" s="273" t="s">
        <v>1047</v>
      </c>
      <c r="G115" s="254"/>
      <c r="H115" s="254" t="s">
        <v>1092</v>
      </c>
      <c r="I115" s="254" t="s">
        <v>1093</v>
      </c>
      <c r="J115" s="254"/>
      <c r="K115" s="265"/>
    </row>
    <row r="116" spans="2:11" ht="15" customHeight="1">
      <c r="B116" s="277"/>
      <c r="C116" s="283"/>
      <c r="D116" s="283"/>
      <c r="E116" s="283"/>
      <c r="F116" s="283"/>
      <c r="G116" s="283"/>
      <c r="H116" s="283"/>
      <c r="I116" s="283"/>
      <c r="J116" s="283"/>
      <c r="K116" s="279"/>
    </row>
    <row r="117" spans="2:11" ht="18.75" customHeight="1">
      <c r="B117" s="284"/>
      <c r="C117" s="250"/>
      <c r="D117" s="250"/>
      <c r="E117" s="250"/>
      <c r="F117" s="285"/>
      <c r="G117" s="250"/>
      <c r="H117" s="250"/>
      <c r="I117" s="250"/>
      <c r="J117" s="250"/>
      <c r="K117" s="284"/>
    </row>
    <row r="118" spans="2:11" ht="18.75" customHeight="1">
      <c r="B118" s="260"/>
      <c r="C118" s="260"/>
      <c r="D118" s="260"/>
      <c r="E118" s="260"/>
      <c r="F118" s="260"/>
      <c r="G118" s="260"/>
      <c r="H118" s="260"/>
      <c r="I118" s="260"/>
      <c r="J118" s="260"/>
      <c r="K118" s="260"/>
    </row>
    <row r="119" spans="2:11" ht="7.5" customHeight="1">
      <c r="B119" s="286"/>
      <c r="C119" s="287"/>
      <c r="D119" s="287"/>
      <c r="E119" s="287"/>
      <c r="F119" s="287"/>
      <c r="G119" s="287"/>
      <c r="H119" s="287"/>
      <c r="I119" s="287"/>
      <c r="J119" s="287"/>
      <c r="K119" s="288"/>
    </row>
    <row r="120" spans="2:11" ht="45" customHeight="1">
      <c r="B120" s="289"/>
      <c r="C120" s="379" t="s">
        <v>1094</v>
      </c>
      <c r="D120" s="379"/>
      <c r="E120" s="379"/>
      <c r="F120" s="379"/>
      <c r="G120" s="379"/>
      <c r="H120" s="379"/>
      <c r="I120" s="379"/>
      <c r="J120" s="379"/>
      <c r="K120" s="290"/>
    </row>
    <row r="121" spans="2:11" ht="17.25" customHeight="1">
      <c r="B121" s="291"/>
      <c r="C121" s="266" t="s">
        <v>1041</v>
      </c>
      <c r="D121" s="266"/>
      <c r="E121" s="266"/>
      <c r="F121" s="266" t="s">
        <v>1042</v>
      </c>
      <c r="G121" s="267"/>
      <c r="H121" s="266" t="s">
        <v>120</v>
      </c>
      <c r="I121" s="266" t="s">
        <v>61</v>
      </c>
      <c r="J121" s="266" t="s">
        <v>1043</v>
      </c>
      <c r="K121" s="292"/>
    </row>
    <row r="122" spans="2:11" ht="17.25" customHeight="1">
      <c r="B122" s="291"/>
      <c r="C122" s="268" t="s">
        <v>1044</v>
      </c>
      <c r="D122" s="268"/>
      <c r="E122" s="268"/>
      <c r="F122" s="269" t="s">
        <v>1045</v>
      </c>
      <c r="G122" s="270"/>
      <c r="H122" s="268"/>
      <c r="I122" s="268"/>
      <c r="J122" s="268" t="s">
        <v>1046</v>
      </c>
      <c r="K122" s="292"/>
    </row>
    <row r="123" spans="2:11" ht="5.25" customHeight="1">
      <c r="B123" s="293"/>
      <c r="C123" s="271"/>
      <c r="D123" s="271"/>
      <c r="E123" s="271"/>
      <c r="F123" s="271"/>
      <c r="G123" s="254"/>
      <c r="H123" s="271"/>
      <c r="I123" s="271"/>
      <c r="J123" s="271"/>
      <c r="K123" s="294"/>
    </row>
    <row r="124" spans="2:11" ht="15" customHeight="1">
      <c r="B124" s="293"/>
      <c r="C124" s="254" t="s">
        <v>1050</v>
      </c>
      <c r="D124" s="271"/>
      <c r="E124" s="271"/>
      <c r="F124" s="273" t="s">
        <v>1047</v>
      </c>
      <c r="G124" s="254"/>
      <c r="H124" s="254" t="s">
        <v>1086</v>
      </c>
      <c r="I124" s="254" t="s">
        <v>1049</v>
      </c>
      <c r="J124" s="254">
        <v>120</v>
      </c>
      <c r="K124" s="295"/>
    </row>
    <row r="125" spans="2:11" ht="15" customHeight="1">
      <c r="B125" s="293"/>
      <c r="C125" s="254" t="s">
        <v>1095</v>
      </c>
      <c r="D125" s="254"/>
      <c r="E125" s="254"/>
      <c r="F125" s="273" t="s">
        <v>1047</v>
      </c>
      <c r="G125" s="254"/>
      <c r="H125" s="254" t="s">
        <v>1096</v>
      </c>
      <c r="I125" s="254" t="s">
        <v>1049</v>
      </c>
      <c r="J125" s="254" t="s">
        <v>1097</v>
      </c>
      <c r="K125" s="295"/>
    </row>
    <row r="126" spans="2:11" ht="15" customHeight="1">
      <c r="B126" s="293"/>
      <c r="C126" s="254" t="s">
        <v>996</v>
      </c>
      <c r="D126" s="254"/>
      <c r="E126" s="254"/>
      <c r="F126" s="273" t="s">
        <v>1047</v>
      </c>
      <c r="G126" s="254"/>
      <c r="H126" s="254" t="s">
        <v>1098</v>
      </c>
      <c r="I126" s="254" t="s">
        <v>1049</v>
      </c>
      <c r="J126" s="254" t="s">
        <v>1097</v>
      </c>
      <c r="K126" s="295"/>
    </row>
    <row r="127" spans="2:11" ht="15" customHeight="1">
      <c r="B127" s="293"/>
      <c r="C127" s="254" t="s">
        <v>1058</v>
      </c>
      <c r="D127" s="254"/>
      <c r="E127" s="254"/>
      <c r="F127" s="273" t="s">
        <v>1053</v>
      </c>
      <c r="G127" s="254"/>
      <c r="H127" s="254" t="s">
        <v>1059</v>
      </c>
      <c r="I127" s="254" t="s">
        <v>1049</v>
      </c>
      <c r="J127" s="254">
        <v>15</v>
      </c>
      <c r="K127" s="295"/>
    </row>
    <row r="128" spans="2:11" ht="15" customHeight="1">
      <c r="B128" s="293"/>
      <c r="C128" s="275" t="s">
        <v>1060</v>
      </c>
      <c r="D128" s="275"/>
      <c r="E128" s="275"/>
      <c r="F128" s="276" t="s">
        <v>1053</v>
      </c>
      <c r="G128" s="275"/>
      <c r="H128" s="275" t="s">
        <v>1061</v>
      </c>
      <c r="I128" s="275" t="s">
        <v>1049</v>
      </c>
      <c r="J128" s="275">
        <v>15</v>
      </c>
      <c r="K128" s="295"/>
    </row>
    <row r="129" spans="2:11" ht="15" customHeight="1">
      <c r="B129" s="293"/>
      <c r="C129" s="275" t="s">
        <v>1062</v>
      </c>
      <c r="D129" s="275"/>
      <c r="E129" s="275"/>
      <c r="F129" s="276" t="s">
        <v>1053</v>
      </c>
      <c r="G129" s="275"/>
      <c r="H129" s="275" t="s">
        <v>1063</v>
      </c>
      <c r="I129" s="275" t="s">
        <v>1049</v>
      </c>
      <c r="J129" s="275">
        <v>20</v>
      </c>
      <c r="K129" s="295"/>
    </row>
    <row r="130" spans="2:11" ht="15" customHeight="1">
      <c r="B130" s="293"/>
      <c r="C130" s="275" t="s">
        <v>1064</v>
      </c>
      <c r="D130" s="275"/>
      <c r="E130" s="275"/>
      <c r="F130" s="276" t="s">
        <v>1053</v>
      </c>
      <c r="G130" s="275"/>
      <c r="H130" s="275" t="s">
        <v>1065</v>
      </c>
      <c r="I130" s="275" t="s">
        <v>1049</v>
      </c>
      <c r="J130" s="275">
        <v>20</v>
      </c>
      <c r="K130" s="295"/>
    </row>
    <row r="131" spans="2:11" ht="15" customHeight="1">
      <c r="B131" s="293"/>
      <c r="C131" s="254" t="s">
        <v>1052</v>
      </c>
      <c r="D131" s="254"/>
      <c r="E131" s="254"/>
      <c r="F131" s="273" t="s">
        <v>1053</v>
      </c>
      <c r="G131" s="254"/>
      <c r="H131" s="254" t="s">
        <v>1086</v>
      </c>
      <c r="I131" s="254" t="s">
        <v>1049</v>
      </c>
      <c r="J131" s="254">
        <v>50</v>
      </c>
      <c r="K131" s="295"/>
    </row>
    <row r="132" spans="2:11" ht="15" customHeight="1">
      <c r="B132" s="293"/>
      <c r="C132" s="254" t="s">
        <v>1066</v>
      </c>
      <c r="D132" s="254"/>
      <c r="E132" s="254"/>
      <c r="F132" s="273" t="s">
        <v>1053</v>
      </c>
      <c r="G132" s="254"/>
      <c r="H132" s="254" t="s">
        <v>1086</v>
      </c>
      <c r="I132" s="254" t="s">
        <v>1049</v>
      </c>
      <c r="J132" s="254">
        <v>50</v>
      </c>
      <c r="K132" s="295"/>
    </row>
    <row r="133" spans="2:11" ht="15" customHeight="1">
      <c r="B133" s="293"/>
      <c r="C133" s="254" t="s">
        <v>1072</v>
      </c>
      <c r="D133" s="254"/>
      <c r="E133" s="254"/>
      <c r="F133" s="273" t="s">
        <v>1053</v>
      </c>
      <c r="G133" s="254"/>
      <c r="H133" s="254" t="s">
        <v>1086</v>
      </c>
      <c r="I133" s="254" t="s">
        <v>1049</v>
      </c>
      <c r="J133" s="254">
        <v>50</v>
      </c>
      <c r="K133" s="295"/>
    </row>
    <row r="134" spans="2:11" ht="15" customHeight="1">
      <c r="B134" s="293"/>
      <c r="C134" s="254" t="s">
        <v>1074</v>
      </c>
      <c r="D134" s="254"/>
      <c r="E134" s="254"/>
      <c r="F134" s="273" t="s">
        <v>1053</v>
      </c>
      <c r="G134" s="254"/>
      <c r="H134" s="254" t="s">
        <v>1086</v>
      </c>
      <c r="I134" s="254" t="s">
        <v>1049</v>
      </c>
      <c r="J134" s="254">
        <v>50</v>
      </c>
      <c r="K134" s="295"/>
    </row>
    <row r="135" spans="2:11" ht="15" customHeight="1">
      <c r="B135" s="293"/>
      <c r="C135" s="254" t="s">
        <v>125</v>
      </c>
      <c r="D135" s="254"/>
      <c r="E135" s="254"/>
      <c r="F135" s="273" t="s">
        <v>1053</v>
      </c>
      <c r="G135" s="254"/>
      <c r="H135" s="254" t="s">
        <v>1099</v>
      </c>
      <c r="I135" s="254" t="s">
        <v>1049</v>
      </c>
      <c r="J135" s="254">
        <v>255</v>
      </c>
      <c r="K135" s="295"/>
    </row>
    <row r="136" spans="2:11" ht="15" customHeight="1">
      <c r="B136" s="293"/>
      <c r="C136" s="254" t="s">
        <v>1076</v>
      </c>
      <c r="D136" s="254"/>
      <c r="E136" s="254"/>
      <c r="F136" s="273" t="s">
        <v>1047</v>
      </c>
      <c r="G136" s="254"/>
      <c r="H136" s="254" t="s">
        <v>1100</v>
      </c>
      <c r="I136" s="254" t="s">
        <v>1078</v>
      </c>
      <c r="J136" s="254"/>
      <c r="K136" s="295"/>
    </row>
    <row r="137" spans="2:11" ht="15" customHeight="1">
      <c r="B137" s="293"/>
      <c r="C137" s="254" t="s">
        <v>1079</v>
      </c>
      <c r="D137" s="254"/>
      <c r="E137" s="254"/>
      <c r="F137" s="273" t="s">
        <v>1047</v>
      </c>
      <c r="G137" s="254"/>
      <c r="H137" s="254" t="s">
        <v>1101</v>
      </c>
      <c r="I137" s="254" t="s">
        <v>1081</v>
      </c>
      <c r="J137" s="254"/>
      <c r="K137" s="295"/>
    </row>
    <row r="138" spans="2:11" ht="15" customHeight="1">
      <c r="B138" s="293"/>
      <c r="C138" s="254" t="s">
        <v>1082</v>
      </c>
      <c r="D138" s="254"/>
      <c r="E138" s="254"/>
      <c r="F138" s="273" t="s">
        <v>1047</v>
      </c>
      <c r="G138" s="254"/>
      <c r="H138" s="254" t="s">
        <v>1082</v>
      </c>
      <c r="I138" s="254" t="s">
        <v>1081</v>
      </c>
      <c r="J138" s="254"/>
      <c r="K138" s="295"/>
    </row>
    <row r="139" spans="2:11" ht="15" customHeight="1">
      <c r="B139" s="293"/>
      <c r="C139" s="254" t="s">
        <v>42</v>
      </c>
      <c r="D139" s="254"/>
      <c r="E139" s="254"/>
      <c r="F139" s="273" t="s">
        <v>1047</v>
      </c>
      <c r="G139" s="254"/>
      <c r="H139" s="254" t="s">
        <v>1102</v>
      </c>
      <c r="I139" s="254" t="s">
        <v>1081</v>
      </c>
      <c r="J139" s="254"/>
      <c r="K139" s="295"/>
    </row>
    <row r="140" spans="2:11" ht="15" customHeight="1">
      <c r="B140" s="293"/>
      <c r="C140" s="254" t="s">
        <v>1103</v>
      </c>
      <c r="D140" s="254"/>
      <c r="E140" s="254"/>
      <c r="F140" s="273" t="s">
        <v>1047</v>
      </c>
      <c r="G140" s="254"/>
      <c r="H140" s="254" t="s">
        <v>1104</v>
      </c>
      <c r="I140" s="254" t="s">
        <v>1081</v>
      </c>
      <c r="J140" s="254"/>
      <c r="K140" s="295"/>
    </row>
    <row r="141" spans="2:11" ht="15" customHeight="1">
      <c r="B141" s="296"/>
      <c r="C141" s="297"/>
      <c r="D141" s="297"/>
      <c r="E141" s="297"/>
      <c r="F141" s="297"/>
      <c r="G141" s="297"/>
      <c r="H141" s="297"/>
      <c r="I141" s="297"/>
      <c r="J141" s="297"/>
      <c r="K141" s="298"/>
    </row>
    <row r="142" spans="2:11" ht="18.75" customHeight="1">
      <c r="B142" s="250"/>
      <c r="C142" s="250"/>
      <c r="D142" s="250"/>
      <c r="E142" s="250"/>
      <c r="F142" s="285"/>
      <c r="G142" s="250"/>
      <c r="H142" s="250"/>
      <c r="I142" s="250"/>
      <c r="J142" s="250"/>
      <c r="K142" s="250"/>
    </row>
    <row r="143" spans="2:11" ht="18.75" customHeight="1">
      <c r="B143" s="260"/>
      <c r="C143" s="260"/>
      <c r="D143" s="260"/>
      <c r="E143" s="260"/>
      <c r="F143" s="260"/>
      <c r="G143" s="260"/>
      <c r="H143" s="260"/>
      <c r="I143" s="260"/>
      <c r="J143" s="260"/>
      <c r="K143" s="260"/>
    </row>
    <row r="144" spans="2:11" ht="7.5" customHeight="1">
      <c r="B144" s="261"/>
      <c r="C144" s="262"/>
      <c r="D144" s="262"/>
      <c r="E144" s="262"/>
      <c r="F144" s="262"/>
      <c r="G144" s="262"/>
      <c r="H144" s="262"/>
      <c r="I144" s="262"/>
      <c r="J144" s="262"/>
      <c r="K144" s="263"/>
    </row>
    <row r="145" spans="2:11" ht="45" customHeight="1">
      <c r="B145" s="264"/>
      <c r="C145" s="384" t="s">
        <v>1105</v>
      </c>
      <c r="D145" s="384"/>
      <c r="E145" s="384"/>
      <c r="F145" s="384"/>
      <c r="G145" s="384"/>
      <c r="H145" s="384"/>
      <c r="I145" s="384"/>
      <c r="J145" s="384"/>
      <c r="K145" s="265"/>
    </row>
    <row r="146" spans="2:11" ht="17.25" customHeight="1">
      <c r="B146" s="264"/>
      <c r="C146" s="266" t="s">
        <v>1041</v>
      </c>
      <c r="D146" s="266"/>
      <c r="E146" s="266"/>
      <c r="F146" s="266" t="s">
        <v>1042</v>
      </c>
      <c r="G146" s="267"/>
      <c r="H146" s="266" t="s">
        <v>120</v>
      </c>
      <c r="I146" s="266" t="s">
        <v>61</v>
      </c>
      <c r="J146" s="266" t="s">
        <v>1043</v>
      </c>
      <c r="K146" s="265"/>
    </row>
    <row r="147" spans="2:11" ht="17.25" customHeight="1">
      <c r="B147" s="264"/>
      <c r="C147" s="268" t="s">
        <v>1044</v>
      </c>
      <c r="D147" s="268"/>
      <c r="E147" s="268"/>
      <c r="F147" s="269" t="s">
        <v>1045</v>
      </c>
      <c r="G147" s="270"/>
      <c r="H147" s="268"/>
      <c r="I147" s="268"/>
      <c r="J147" s="268" t="s">
        <v>1046</v>
      </c>
      <c r="K147" s="265"/>
    </row>
    <row r="148" spans="2:11" ht="5.25" customHeight="1">
      <c r="B148" s="274"/>
      <c r="C148" s="271"/>
      <c r="D148" s="271"/>
      <c r="E148" s="271"/>
      <c r="F148" s="271"/>
      <c r="G148" s="272"/>
      <c r="H148" s="271"/>
      <c r="I148" s="271"/>
      <c r="J148" s="271"/>
      <c r="K148" s="295"/>
    </row>
    <row r="149" spans="2:11" ht="15" customHeight="1">
      <c r="B149" s="274"/>
      <c r="C149" s="299" t="s">
        <v>1050</v>
      </c>
      <c r="D149" s="254"/>
      <c r="E149" s="254"/>
      <c r="F149" s="300" t="s">
        <v>1047</v>
      </c>
      <c r="G149" s="254"/>
      <c r="H149" s="299" t="s">
        <v>1086</v>
      </c>
      <c r="I149" s="299" t="s">
        <v>1049</v>
      </c>
      <c r="J149" s="299">
        <v>120</v>
      </c>
      <c r="K149" s="295"/>
    </row>
    <row r="150" spans="2:11" ht="15" customHeight="1">
      <c r="B150" s="274"/>
      <c r="C150" s="299" t="s">
        <v>1095</v>
      </c>
      <c r="D150" s="254"/>
      <c r="E150" s="254"/>
      <c r="F150" s="300" t="s">
        <v>1047</v>
      </c>
      <c r="G150" s="254"/>
      <c r="H150" s="299" t="s">
        <v>1106</v>
      </c>
      <c r="I150" s="299" t="s">
        <v>1049</v>
      </c>
      <c r="J150" s="299" t="s">
        <v>1097</v>
      </c>
      <c r="K150" s="295"/>
    </row>
    <row r="151" spans="2:11" ht="15" customHeight="1">
      <c r="B151" s="274"/>
      <c r="C151" s="299" t="s">
        <v>996</v>
      </c>
      <c r="D151" s="254"/>
      <c r="E151" s="254"/>
      <c r="F151" s="300" t="s">
        <v>1047</v>
      </c>
      <c r="G151" s="254"/>
      <c r="H151" s="299" t="s">
        <v>1107</v>
      </c>
      <c r="I151" s="299" t="s">
        <v>1049</v>
      </c>
      <c r="J151" s="299" t="s">
        <v>1097</v>
      </c>
      <c r="K151" s="295"/>
    </row>
    <row r="152" spans="2:11" ht="15" customHeight="1">
      <c r="B152" s="274"/>
      <c r="C152" s="299" t="s">
        <v>1052</v>
      </c>
      <c r="D152" s="254"/>
      <c r="E152" s="254"/>
      <c r="F152" s="300" t="s">
        <v>1053</v>
      </c>
      <c r="G152" s="254"/>
      <c r="H152" s="299" t="s">
        <v>1086</v>
      </c>
      <c r="I152" s="299" t="s">
        <v>1049</v>
      </c>
      <c r="J152" s="299">
        <v>50</v>
      </c>
      <c r="K152" s="295"/>
    </row>
    <row r="153" spans="2:11" ht="15" customHeight="1">
      <c r="B153" s="274"/>
      <c r="C153" s="299" t="s">
        <v>1055</v>
      </c>
      <c r="D153" s="254"/>
      <c r="E153" s="254"/>
      <c r="F153" s="300" t="s">
        <v>1047</v>
      </c>
      <c r="G153" s="254"/>
      <c r="H153" s="299" t="s">
        <v>1086</v>
      </c>
      <c r="I153" s="299" t="s">
        <v>1057</v>
      </c>
      <c r="J153" s="299"/>
      <c r="K153" s="295"/>
    </row>
    <row r="154" spans="2:11" ht="15" customHeight="1">
      <c r="B154" s="274"/>
      <c r="C154" s="299" t="s">
        <v>1066</v>
      </c>
      <c r="D154" s="254"/>
      <c r="E154" s="254"/>
      <c r="F154" s="300" t="s">
        <v>1053</v>
      </c>
      <c r="G154" s="254"/>
      <c r="H154" s="299" t="s">
        <v>1086</v>
      </c>
      <c r="I154" s="299" t="s">
        <v>1049</v>
      </c>
      <c r="J154" s="299">
        <v>50</v>
      </c>
      <c r="K154" s="295"/>
    </row>
    <row r="155" spans="2:11" ht="15" customHeight="1">
      <c r="B155" s="274"/>
      <c r="C155" s="299" t="s">
        <v>1074</v>
      </c>
      <c r="D155" s="254"/>
      <c r="E155" s="254"/>
      <c r="F155" s="300" t="s">
        <v>1053</v>
      </c>
      <c r="G155" s="254"/>
      <c r="H155" s="299" t="s">
        <v>1086</v>
      </c>
      <c r="I155" s="299" t="s">
        <v>1049</v>
      </c>
      <c r="J155" s="299">
        <v>50</v>
      </c>
      <c r="K155" s="295"/>
    </row>
    <row r="156" spans="2:11" ht="15" customHeight="1">
      <c r="B156" s="274"/>
      <c r="C156" s="299" t="s">
        <v>1072</v>
      </c>
      <c r="D156" s="254"/>
      <c r="E156" s="254"/>
      <c r="F156" s="300" t="s">
        <v>1053</v>
      </c>
      <c r="G156" s="254"/>
      <c r="H156" s="299" t="s">
        <v>1086</v>
      </c>
      <c r="I156" s="299" t="s">
        <v>1049</v>
      </c>
      <c r="J156" s="299">
        <v>50</v>
      </c>
      <c r="K156" s="295"/>
    </row>
    <row r="157" spans="2:11" ht="15" customHeight="1">
      <c r="B157" s="274"/>
      <c r="C157" s="299" t="s">
        <v>105</v>
      </c>
      <c r="D157" s="254"/>
      <c r="E157" s="254"/>
      <c r="F157" s="300" t="s">
        <v>1047</v>
      </c>
      <c r="G157" s="254"/>
      <c r="H157" s="299" t="s">
        <v>1108</v>
      </c>
      <c r="I157" s="299" t="s">
        <v>1049</v>
      </c>
      <c r="J157" s="299" t="s">
        <v>1109</v>
      </c>
      <c r="K157" s="295"/>
    </row>
    <row r="158" spans="2:11" ht="15" customHeight="1">
      <c r="B158" s="274"/>
      <c r="C158" s="299" t="s">
        <v>1110</v>
      </c>
      <c r="D158" s="254"/>
      <c r="E158" s="254"/>
      <c r="F158" s="300" t="s">
        <v>1047</v>
      </c>
      <c r="G158" s="254"/>
      <c r="H158" s="299" t="s">
        <v>1111</v>
      </c>
      <c r="I158" s="299" t="s">
        <v>1081</v>
      </c>
      <c r="J158" s="299"/>
      <c r="K158" s="295"/>
    </row>
    <row r="159" spans="2:11" ht="15" customHeight="1">
      <c r="B159" s="301"/>
      <c r="C159" s="283"/>
      <c r="D159" s="283"/>
      <c r="E159" s="283"/>
      <c r="F159" s="283"/>
      <c r="G159" s="283"/>
      <c r="H159" s="283"/>
      <c r="I159" s="283"/>
      <c r="J159" s="283"/>
      <c r="K159" s="302"/>
    </row>
    <row r="160" spans="2:11" ht="18.75" customHeight="1">
      <c r="B160" s="250"/>
      <c r="C160" s="254"/>
      <c r="D160" s="254"/>
      <c r="E160" s="254"/>
      <c r="F160" s="273"/>
      <c r="G160" s="254"/>
      <c r="H160" s="254"/>
      <c r="I160" s="254"/>
      <c r="J160" s="254"/>
      <c r="K160" s="250"/>
    </row>
    <row r="161" spans="2:11" ht="18.75" customHeight="1">
      <c r="B161" s="260"/>
      <c r="C161" s="260"/>
      <c r="D161" s="260"/>
      <c r="E161" s="260"/>
      <c r="F161" s="260"/>
      <c r="G161" s="260"/>
      <c r="H161" s="260"/>
      <c r="I161" s="260"/>
      <c r="J161" s="260"/>
      <c r="K161" s="260"/>
    </row>
    <row r="162" spans="2:11" ht="7.5" customHeight="1">
      <c r="B162" s="242"/>
      <c r="C162" s="243"/>
      <c r="D162" s="243"/>
      <c r="E162" s="243"/>
      <c r="F162" s="243"/>
      <c r="G162" s="243"/>
      <c r="H162" s="243"/>
      <c r="I162" s="243"/>
      <c r="J162" s="243"/>
      <c r="K162" s="244"/>
    </row>
    <row r="163" spans="2:11" ht="45" customHeight="1">
      <c r="B163" s="245"/>
      <c r="C163" s="379" t="s">
        <v>1112</v>
      </c>
      <c r="D163" s="379"/>
      <c r="E163" s="379"/>
      <c r="F163" s="379"/>
      <c r="G163" s="379"/>
      <c r="H163" s="379"/>
      <c r="I163" s="379"/>
      <c r="J163" s="379"/>
      <c r="K163" s="246"/>
    </row>
    <row r="164" spans="2:11" ht="17.25" customHeight="1">
      <c r="B164" s="245"/>
      <c r="C164" s="266" t="s">
        <v>1041</v>
      </c>
      <c r="D164" s="266"/>
      <c r="E164" s="266"/>
      <c r="F164" s="266" t="s">
        <v>1042</v>
      </c>
      <c r="G164" s="303"/>
      <c r="H164" s="304" t="s">
        <v>120</v>
      </c>
      <c r="I164" s="304" t="s">
        <v>61</v>
      </c>
      <c r="J164" s="266" t="s">
        <v>1043</v>
      </c>
      <c r="K164" s="246"/>
    </row>
    <row r="165" spans="2:11" ht="17.25" customHeight="1">
      <c r="B165" s="247"/>
      <c r="C165" s="268" t="s">
        <v>1044</v>
      </c>
      <c r="D165" s="268"/>
      <c r="E165" s="268"/>
      <c r="F165" s="269" t="s">
        <v>1045</v>
      </c>
      <c r="G165" s="305"/>
      <c r="H165" s="306"/>
      <c r="I165" s="306"/>
      <c r="J165" s="268" t="s">
        <v>1046</v>
      </c>
      <c r="K165" s="248"/>
    </row>
    <row r="166" spans="2:11" ht="5.25" customHeight="1">
      <c r="B166" s="274"/>
      <c r="C166" s="271"/>
      <c r="D166" s="271"/>
      <c r="E166" s="271"/>
      <c r="F166" s="271"/>
      <c r="G166" s="272"/>
      <c r="H166" s="271"/>
      <c r="I166" s="271"/>
      <c r="J166" s="271"/>
      <c r="K166" s="295"/>
    </row>
    <row r="167" spans="2:11" ht="15" customHeight="1">
      <c r="B167" s="274"/>
      <c r="C167" s="254" t="s">
        <v>1050</v>
      </c>
      <c r="D167" s="254"/>
      <c r="E167" s="254"/>
      <c r="F167" s="273" t="s">
        <v>1047</v>
      </c>
      <c r="G167" s="254"/>
      <c r="H167" s="254" t="s">
        <v>1086</v>
      </c>
      <c r="I167" s="254" t="s">
        <v>1049</v>
      </c>
      <c r="J167" s="254">
        <v>120</v>
      </c>
      <c r="K167" s="295"/>
    </row>
    <row r="168" spans="2:11" ht="15" customHeight="1">
      <c r="B168" s="274"/>
      <c r="C168" s="254" t="s">
        <v>1095</v>
      </c>
      <c r="D168" s="254"/>
      <c r="E168" s="254"/>
      <c r="F168" s="273" t="s">
        <v>1047</v>
      </c>
      <c r="G168" s="254"/>
      <c r="H168" s="254" t="s">
        <v>1096</v>
      </c>
      <c r="I168" s="254" t="s">
        <v>1049</v>
      </c>
      <c r="J168" s="254" t="s">
        <v>1097</v>
      </c>
      <c r="K168" s="295"/>
    </row>
    <row r="169" spans="2:11" ht="15" customHeight="1">
      <c r="B169" s="274"/>
      <c r="C169" s="254" t="s">
        <v>996</v>
      </c>
      <c r="D169" s="254"/>
      <c r="E169" s="254"/>
      <c r="F169" s="273" t="s">
        <v>1047</v>
      </c>
      <c r="G169" s="254"/>
      <c r="H169" s="254" t="s">
        <v>1113</v>
      </c>
      <c r="I169" s="254" t="s">
        <v>1049</v>
      </c>
      <c r="J169" s="254" t="s">
        <v>1097</v>
      </c>
      <c r="K169" s="295"/>
    </row>
    <row r="170" spans="2:11" ht="15" customHeight="1">
      <c r="B170" s="274"/>
      <c r="C170" s="254" t="s">
        <v>1052</v>
      </c>
      <c r="D170" s="254"/>
      <c r="E170" s="254"/>
      <c r="F170" s="273" t="s">
        <v>1053</v>
      </c>
      <c r="G170" s="254"/>
      <c r="H170" s="254" t="s">
        <v>1113</v>
      </c>
      <c r="I170" s="254" t="s">
        <v>1049</v>
      </c>
      <c r="J170" s="254">
        <v>50</v>
      </c>
      <c r="K170" s="295"/>
    </row>
    <row r="171" spans="2:11" ht="15" customHeight="1">
      <c r="B171" s="274"/>
      <c r="C171" s="254" t="s">
        <v>1055</v>
      </c>
      <c r="D171" s="254"/>
      <c r="E171" s="254"/>
      <c r="F171" s="273" t="s">
        <v>1047</v>
      </c>
      <c r="G171" s="254"/>
      <c r="H171" s="254" t="s">
        <v>1113</v>
      </c>
      <c r="I171" s="254" t="s">
        <v>1057</v>
      </c>
      <c r="J171" s="254"/>
      <c r="K171" s="295"/>
    </row>
    <row r="172" spans="2:11" ht="15" customHeight="1">
      <c r="B172" s="274"/>
      <c r="C172" s="254" t="s">
        <v>1066</v>
      </c>
      <c r="D172" s="254"/>
      <c r="E172" s="254"/>
      <c r="F172" s="273" t="s">
        <v>1053</v>
      </c>
      <c r="G172" s="254"/>
      <c r="H172" s="254" t="s">
        <v>1113</v>
      </c>
      <c r="I172" s="254" t="s">
        <v>1049</v>
      </c>
      <c r="J172" s="254">
        <v>50</v>
      </c>
      <c r="K172" s="295"/>
    </row>
    <row r="173" spans="2:11" ht="15" customHeight="1">
      <c r="B173" s="274"/>
      <c r="C173" s="254" t="s">
        <v>1074</v>
      </c>
      <c r="D173" s="254"/>
      <c r="E173" s="254"/>
      <c r="F173" s="273" t="s">
        <v>1053</v>
      </c>
      <c r="G173" s="254"/>
      <c r="H173" s="254" t="s">
        <v>1113</v>
      </c>
      <c r="I173" s="254" t="s">
        <v>1049</v>
      </c>
      <c r="J173" s="254">
        <v>50</v>
      </c>
      <c r="K173" s="295"/>
    </row>
    <row r="174" spans="2:11" ht="15" customHeight="1">
      <c r="B174" s="274"/>
      <c r="C174" s="254" t="s">
        <v>1072</v>
      </c>
      <c r="D174" s="254"/>
      <c r="E174" s="254"/>
      <c r="F174" s="273" t="s">
        <v>1053</v>
      </c>
      <c r="G174" s="254"/>
      <c r="H174" s="254" t="s">
        <v>1113</v>
      </c>
      <c r="I174" s="254" t="s">
        <v>1049</v>
      </c>
      <c r="J174" s="254">
        <v>50</v>
      </c>
      <c r="K174" s="295"/>
    </row>
    <row r="175" spans="2:11" ht="15" customHeight="1">
      <c r="B175" s="274"/>
      <c r="C175" s="254" t="s">
        <v>119</v>
      </c>
      <c r="D175" s="254"/>
      <c r="E175" s="254"/>
      <c r="F175" s="273" t="s">
        <v>1047</v>
      </c>
      <c r="G175" s="254"/>
      <c r="H175" s="254" t="s">
        <v>1114</v>
      </c>
      <c r="I175" s="254" t="s">
        <v>1115</v>
      </c>
      <c r="J175" s="254"/>
      <c r="K175" s="295"/>
    </row>
    <row r="176" spans="2:11" ht="15" customHeight="1">
      <c r="B176" s="274"/>
      <c r="C176" s="254" t="s">
        <v>61</v>
      </c>
      <c r="D176" s="254"/>
      <c r="E176" s="254"/>
      <c r="F176" s="273" t="s">
        <v>1047</v>
      </c>
      <c r="G176" s="254"/>
      <c r="H176" s="254" t="s">
        <v>1116</v>
      </c>
      <c r="I176" s="254" t="s">
        <v>1117</v>
      </c>
      <c r="J176" s="254">
        <v>1</v>
      </c>
      <c r="K176" s="295"/>
    </row>
    <row r="177" spans="2:11" ht="15" customHeight="1">
      <c r="B177" s="274"/>
      <c r="C177" s="254" t="s">
        <v>57</v>
      </c>
      <c r="D177" s="254"/>
      <c r="E177" s="254"/>
      <c r="F177" s="273" t="s">
        <v>1047</v>
      </c>
      <c r="G177" s="254"/>
      <c r="H177" s="254" t="s">
        <v>1118</v>
      </c>
      <c r="I177" s="254" t="s">
        <v>1049</v>
      </c>
      <c r="J177" s="254">
        <v>20</v>
      </c>
      <c r="K177" s="295"/>
    </row>
    <row r="178" spans="2:11" ht="15" customHeight="1">
      <c r="B178" s="274"/>
      <c r="C178" s="254" t="s">
        <v>120</v>
      </c>
      <c r="D178" s="254"/>
      <c r="E178" s="254"/>
      <c r="F178" s="273" t="s">
        <v>1047</v>
      </c>
      <c r="G178" s="254"/>
      <c r="H178" s="254" t="s">
        <v>1119</v>
      </c>
      <c r="I178" s="254" t="s">
        <v>1049</v>
      </c>
      <c r="J178" s="254">
        <v>255</v>
      </c>
      <c r="K178" s="295"/>
    </row>
    <row r="179" spans="2:11" ht="15" customHeight="1">
      <c r="B179" s="274"/>
      <c r="C179" s="254" t="s">
        <v>121</v>
      </c>
      <c r="D179" s="254"/>
      <c r="E179" s="254"/>
      <c r="F179" s="273" t="s">
        <v>1047</v>
      </c>
      <c r="G179" s="254"/>
      <c r="H179" s="254" t="s">
        <v>1012</v>
      </c>
      <c r="I179" s="254" t="s">
        <v>1049</v>
      </c>
      <c r="J179" s="254">
        <v>10</v>
      </c>
      <c r="K179" s="295"/>
    </row>
    <row r="180" spans="2:11" ht="15" customHeight="1">
      <c r="B180" s="274"/>
      <c r="C180" s="254" t="s">
        <v>122</v>
      </c>
      <c r="D180" s="254"/>
      <c r="E180" s="254"/>
      <c r="F180" s="273" t="s">
        <v>1047</v>
      </c>
      <c r="G180" s="254"/>
      <c r="H180" s="254" t="s">
        <v>1120</v>
      </c>
      <c r="I180" s="254" t="s">
        <v>1081</v>
      </c>
      <c r="J180" s="254"/>
      <c r="K180" s="295"/>
    </row>
    <row r="181" spans="2:11" ht="15" customHeight="1">
      <c r="B181" s="274"/>
      <c r="C181" s="254" t="s">
        <v>1121</v>
      </c>
      <c r="D181" s="254"/>
      <c r="E181" s="254"/>
      <c r="F181" s="273" t="s">
        <v>1047</v>
      </c>
      <c r="G181" s="254"/>
      <c r="H181" s="254" t="s">
        <v>1122</v>
      </c>
      <c r="I181" s="254" t="s">
        <v>1081</v>
      </c>
      <c r="J181" s="254"/>
      <c r="K181" s="295"/>
    </row>
    <row r="182" spans="2:11" ht="15" customHeight="1">
      <c r="B182" s="274"/>
      <c r="C182" s="254" t="s">
        <v>1110</v>
      </c>
      <c r="D182" s="254"/>
      <c r="E182" s="254"/>
      <c r="F182" s="273" t="s">
        <v>1047</v>
      </c>
      <c r="G182" s="254"/>
      <c r="H182" s="254" t="s">
        <v>1123</v>
      </c>
      <c r="I182" s="254" t="s">
        <v>1081</v>
      </c>
      <c r="J182" s="254"/>
      <c r="K182" s="295"/>
    </row>
    <row r="183" spans="2:11" ht="15" customHeight="1">
      <c r="B183" s="274"/>
      <c r="C183" s="254" t="s">
        <v>124</v>
      </c>
      <c r="D183" s="254"/>
      <c r="E183" s="254"/>
      <c r="F183" s="273" t="s">
        <v>1053</v>
      </c>
      <c r="G183" s="254"/>
      <c r="H183" s="254" t="s">
        <v>1124</v>
      </c>
      <c r="I183" s="254" t="s">
        <v>1049</v>
      </c>
      <c r="J183" s="254">
        <v>50</v>
      </c>
      <c r="K183" s="295"/>
    </row>
    <row r="184" spans="2:11" ht="15" customHeight="1">
      <c r="B184" s="274"/>
      <c r="C184" s="254" t="s">
        <v>1125</v>
      </c>
      <c r="D184" s="254"/>
      <c r="E184" s="254"/>
      <c r="F184" s="273" t="s">
        <v>1053</v>
      </c>
      <c r="G184" s="254"/>
      <c r="H184" s="254" t="s">
        <v>1126</v>
      </c>
      <c r="I184" s="254" t="s">
        <v>1127</v>
      </c>
      <c r="J184" s="254"/>
      <c r="K184" s="295"/>
    </row>
    <row r="185" spans="2:11" ht="15" customHeight="1">
      <c r="B185" s="274"/>
      <c r="C185" s="254" t="s">
        <v>1128</v>
      </c>
      <c r="D185" s="254"/>
      <c r="E185" s="254"/>
      <c r="F185" s="273" t="s">
        <v>1053</v>
      </c>
      <c r="G185" s="254"/>
      <c r="H185" s="254" t="s">
        <v>1129</v>
      </c>
      <c r="I185" s="254" t="s">
        <v>1127</v>
      </c>
      <c r="J185" s="254"/>
      <c r="K185" s="295"/>
    </row>
    <row r="186" spans="2:11" ht="15" customHeight="1">
      <c r="B186" s="274"/>
      <c r="C186" s="254" t="s">
        <v>1130</v>
      </c>
      <c r="D186" s="254"/>
      <c r="E186" s="254"/>
      <c r="F186" s="273" t="s">
        <v>1053</v>
      </c>
      <c r="G186" s="254"/>
      <c r="H186" s="254" t="s">
        <v>1131</v>
      </c>
      <c r="I186" s="254" t="s">
        <v>1127</v>
      </c>
      <c r="J186" s="254"/>
      <c r="K186" s="295"/>
    </row>
    <row r="187" spans="2:11" ht="15" customHeight="1">
      <c r="B187" s="274"/>
      <c r="C187" s="307" t="s">
        <v>1132</v>
      </c>
      <c r="D187" s="254"/>
      <c r="E187" s="254"/>
      <c r="F187" s="273" t="s">
        <v>1053</v>
      </c>
      <c r="G187" s="254"/>
      <c r="H187" s="254" t="s">
        <v>1133</v>
      </c>
      <c r="I187" s="254" t="s">
        <v>1134</v>
      </c>
      <c r="J187" s="308" t="s">
        <v>1135</v>
      </c>
      <c r="K187" s="295"/>
    </row>
    <row r="188" spans="2:11" ht="15" customHeight="1">
      <c r="B188" s="274"/>
      <c r="C188" s="259" t="s">
        <v>46</v>
      </c>
      <c r="D188" s="254"/>
      <c r="E188" s="254"/>
      <c r="F188" s="273" t="s">
        <v>1047</v>
      </c>
      <c r="G188" s="254"/>
      <c r="H188" s="250" t="s">
        <v>1136</v>
      </c>
      <c r="I188" s="254" t="s">
        <v>1137</v>
      </c>
      <c r="J188" s="254"/>
      <c r="K188" s="295"/>
    </row>
    <row r="189" spans="2:11" ht="15" customHeight="1">
      <c r="B189" s="274"/>
      <c r="C189" s="259" t="s">
        <v>1138</v>
      </c>
      <c r="D189" s="254"/>
      <c r="E189" s="254"/>
      <c r="F189" s="273" t="s">
        <v>1047</v>
      </c>
      <c r="G189" s="254"/>
      <c r="H189" s="254" t="s">
        <v>1139</v>
      </c>
      <c r="I189" s="254" t="s">
        <v>1081</v>
      </c>
      <c r="J189" s="254"/>
      <c r="K189" s="295"/>
    </row>
    <row r="190" spans="2:11" ht="15" customHeight="1">
      <c r="B190" s="274"/>
      <c r="C190" s="259" t="s">
        <v>1140</v>
      </c>
      <c r="D190" s="254"/>
      <c r="E190" s="254"/>
      <c r="F190" s="273" t="s">
        <v>1047</v>
      </c>
      <c r="G190" s="254"/>
      <c r="H190" s="254" t="s">
        <v>1141</v>
      </c>
      <c r="I190" s="254" t="s">
        <v>1081</v>
      </c>
      <c r="J190" s="254"/>
      <c r="K190" s="295"/>
    </row>
    <row r="191" spans="2:11" ht="15" customHeight="1">
      <c r="B191" s="274"/>
      <c r="C191" s="259" t="s">
        <v>1142</v>
      </c>
      <c r="D191" s="254"/>
      <c r="E191" s="254"/>
      <c r="F191" s="273" t="s">
        <v>1053</v>
      </c>
      <c r="G191" s="254"/>
      <c r="H191" s="254" t="s">
        <v>1143</v>
      </c>
      <c r="I191" s="254" t="s">
        <v>1081</v>
      </c>
      <c r="J191" s="254"/>
      <c r="K191" s="295"/>
    </row>
    <row r="192" spans="2:11" ht="15" customHeight="1">
      <c r="B192" s="301"/>
      <c r="C192" s="309"/>
      <c r="D192" s="283"/>
      <c r="E192" s="283"/>
      <c r="F192" s="283"/>
      <c r="G192" s="283"/>
      <c r="H192" s="283"/>
      <c r="I192" s="283"/>
      <c r="J192" s="283"/>
      <c r="K192" s="302"/>
    </row>
    <row r="193" spans="2:11" ht="18.75" customHeight="1">
      <c r="B193" s="250"/>
      <c r="C193" s="254"/>
      <c r="D193" s="254"/>
      <c r="E193" s="254"/>
      <c r="F193" s="273"/>
      <c r="G193" s="254"/>
      <c r="H193" s="254"/>
      <c r="I193" s="254"/>
      <c r="J193" s="254"/>
      <c r="K193" s="250"/>
    </row>
    <row r="194" spans="2:11" ht="18.75" customHeight="1">
      <c r="B194" s="250"/>
      <c r="C194" s="254"/>
      <c r="D194" s="254"/>
      <c r="E194" s="254"/>
      <c r="F194" s="273"/>
      <c r="G194" s="254"/>
      <c r="H194" s="254"/>
      <c r="I194" s="254"/>
      <c r="J194" s="254"/>
      <c r="K194" s="250"/>
    </row>
    <row r="195" spans="2:11" ht="18.75" customHeight="1">
      <c r="B195" s="260"/>
      <c r="C195" s="260"/>
      <c r="D195" s="260"/>
      <c r="E195" s="260"/>
      <c r="F195" s="260"/>
      <c r="G195" s="260"/>
      <c r="H195" s="260"/>
      <c r="I195" s="260"/>
      <c r="J195" s="260"/>
      <c r="K195" s="260"/>
    </row>
    <row r="196" spans="2:11" ht="13.5">
      <c r="B196" s="242"/>
      <c r="C196" s="243"/>
      <c r="D196" s="243"/>
      <c r="E196" s="243"/>
      <c r="F196" s="243"/>
      <c r="G196" s="243"/>
      <c r="H196" s="243"/>
      <c r="I196" s="243"/>
      <c r="J196" s="243"/>
      <c r="K196" s="244"/>
    </row>
    <row r="197" spans="2:11" ht="21">
      <c r="B197" s="245"/>
      <c r="C197" s="379" t="s">
        <v>1144</v>
      </c>
      <c r="D197" s="379"/>
      <c r="E197" s="379"/>
      <c r="F197" s="379"/>
      <c r="G197" s="379"/>
      <c r="H197" s="379"/>
      <c r="I197" s="379"/>
      <c r="J197" s="379"/>
      <c r="K197" s="246"/>
    </row>
    <row r="198" spans="2:11" ht="25.5" customHeight="1">
      <c r="B198" s="245"/>
      <c r="C198" s="310" t="s">
        <v>1145</v>
      </c>
      <c r="D198" s="310"/>
      <c r="E198" s="310"/>
      <c r="F198" s="310" t="s">
        <v>1146</v>
      </c>
      <c r="G198" s="311"/>
      <c r="H198" s="385" t="s">
        <v>1147</v>
      </c>
      <c r="I198" s="385"/>
      <c r="J198" s="385"/>
      <c r="K198" s="246"/>
    </row>
    <row r="199" spans="2:11" ht="5.25" customHeight="1">
      <c r="B199" s="274"/>
      <c r="C199" s="271"/>
      <c r="D199" s="271"/>
      <c r="E199" s="271"/>
      <c r="F199" s="271"/>
      <c r="G199" s="254"/>
      <c r="H199" s="271"/>
      <c r="I199" s="271"/>
      <c r="J199" s="271"/>
      <c r="K199" s="295"/>
    </row>
    <row r="200" spans="2:11" ht="15" customHeight="1">
      <c r="B200" s="274"/>
      <c r="C200" s="254" t="s">
        <v>1137</v>
      </c>
      <c r="D200" s="254"/>
      <c r="E200" s="254"/>
      <c r="F200" s="273" t="s">
        <v>47</v>
      </c>
      <c r="G200" s="254"/>
      <c r="H200" s="382" t="s">
        <v>1148</v>
      </c>
      <c r="I200" s="382"/>
      <c r="J200" s="382"/>
      <c r="K200" s="295"/>
    </row>
    <row r="201" spans="2:11" ht="15" customHeight="1">
      <c r="B201" s="274"/>
      <c r="C201" s="280"/>
      <c r="D201" s="254"/>
      <c r="E201" s="254"/>
      <c r="F201" s="273" t="s">
        <v>48</v>
      </c>
      <c r="G201" s="254"/>
      <c r="H201" s="382" t="s">
        <v>1149</v>
      </c>
      <c r="I201" s="382"/>
      <c r="J201" s="382"/>
      <c r="K201" s="295"/>
    </row>
    <row r="202" spans="2:11" ht="15" customHeight="1">
      <c r="B202" s="274"/>
      <c r="C202" s="280"/>
      <c r="D202" s="254"/>
      <c r="E202" s="254"/>
      <c r="F202" s="273" t="s">
        <v>51</v>
      </c>
      <c r="G202" s="254"/>
      <c r="H202" s="382" t="s">
        <v>1150</v>
      </c>
      <c r="I202" s="382"/>
      <c r="J202" s="382"/>
      <c r="K202" s="295"/>
    </row>
    <row r="203" spans="2:11" ht="15" customHeight="1">
      <c r="B203" s="274"/>
      <c r="C203" s="254"/>
      <c r="D203" s="254"/>
      <c r="E203" s="254"/>
      <c r="F203" s="273" t="s">
        <v>49</v>
      </c>
      <c r="G203" s="254"/>
      <c r="H203" s="382" t="s">
        <v>1151</v>
      </c>
      <c r="I203" s="382"/>
      <c r="J203" s="382"/>
      <c r="K203" s="295"/>
    </row>
    <row r="204" spans="2:11" ht="15" customHeight="1">
      <c r="B204" s="274"/>
      <c r="C204" s="254"/>
      <c r="D204" s="254"/>
      <c r="E204" s="254"/>
      <c r="F204" s="273" t="s">
        <v>50</v>
      </c>
      <c r="G204" s="254"/>
      <c r="H204" s="382" t="s">
        <v>1152</v>
      </c>
      <c r="I204" s="382"/>
      <c r="J204" s="382"/>
      <c r="K204" s="295"/>
    </row>
    <row r="205" spans="2:11" ht="15" customHeight="1">
      <c r="B205" s="274"/>
      <c r="C205" s="254"/>
      <c r="D205" s="254"/>
      <c r="E205" s="254"/>
      <c r="F205" s="273"/>
      <c r="G205" s="254"/>
      <c r="H205" s="254"/>
      <c r="I205" s="254"/>
      <c r="J205" s="254"/>
      <c r="K205" s="295"/>
    </row>
    <row r="206" spans="2:11" ht="15" customHeight="1">
      <c r="B206" s="274"/>
      <c r="C206" s="254" t="s">
        <v>1093</v>
      </c>
      <c r="D206" s="254"/>
      <c r="E206" s="254"/>
      <c r="F206" s="273" t="s">
        <v>83</v>
      </c>
      <c r="G206" s="254"/>
      <c r="H206" s="382" t="s">
        <v>1153</v>
      </c>
      <c r="I206" s="382"/>
      <c r="J206" s="382"/>
      <c r="K206" s="295"/>
    </row>
    <row r="207" spans="2:11" ht="15" customHeight="1">
      <c r="B207" s="274"/>
      <c r="C207" s="280"/>
      <c r="D207" s="254"/>
      <c r="E207" s="254"/>
      <c r="F207" s="273" t="s">
        <v>994</v>
      </c>
      <c r="G207" s="254"/>
      <c r="H207" s="382" t="s">
        <v>995</v>
      </c>
      <c r="I207" s="382"/>
      <c r="J207" s="382"/>
      <c r="K207" s="295"/>
    </row>
    <row r="208" spans="2:11" ht="15" customHeight="1">
      <c r="B208" s="274"/>
      <c r="C208" s="254"/>
      <c r="D208" s="254"/>
      <c r="E208" s="254"/>
      <c r="F208" s="273" t="s">
        <v>992</v>
      </c>
      <c r="G208" s="254"/>
      <c r="H208" s="382" t="s">
        <v>1154</v>
      </c>
      <c r="I208" s="382"/>
      <c r="J208" s="382"/>
      <c r="K208" s="295"/>
    </row>
    <row r="209" spans="2:11" ht="15" customHeight="1">
      <c r="B209" s="312"/>
      <c r="C209" s="280"/>
      <c r="D209" s="280"/>
      <c r="E209" s="280"/>
      <c r="F209" s="273" t="s">
        <v>92</v>
      </c>
      <c r="G209" s="259"/>
      <c r="H209" s="386" t="s">
        <v>93</v>
      </c>
      <c r="I209" s="386"/>
      <c r="J209" s="386"/>
      <c r="K209" s="313"/>
    </row>
    <row r="210" spans="2:11" ht="15" customHeight="1">
      <c r="B210" s="312"/>
      <c r="C210" s="280"/>
      <c r="D210" s="280"/>
      <c r="E210" s="280"/>
      <c r="F210" s="273" t="s">
        <v>479</v>
      </c>
      <c r="G210" s="259"/>
      <c r="H210" s="386" t="s">
        <v>976</v>
      </c>
      <c r="I210" s="386"/>
      <c r="J210" s="386"/>
      <c r="K210" s="313"/>
    </row>
    <row r="211" spans="2:11" ht="15" customHeight="1">
      <c r="B211" s="312"/>
      <c r="C211" s="280"/>
      <c r="D211" s="280"/>
      <c r="E211" s="280"/>
      <c r="F211" s="314"/>
      <c r="G211" s="259"/>
      <c r="H211" s="315"/>
      <c r="I211" s="315"/>
      <c r="J211" s="315"/>
      <c r="K211" s="313"/>
    </row>
    <row r="212" spans="2:11" ht="15" customHeight="1">
      <c r="B212" s="312"/>
      <c r="C212" s="254" t="s">
        <v>1117</v>
      </c>
      <c r="D212" s="280"/>
      <c r="E212" s="280"/>
      <c r="F212" s="273">
        <v>1</v>
      </c>
      <c r="G212" s="259"/>
      <c r="H212" s="386" t="s">
        <v>1155</v>
      </c>
      <c r="I212" s="386"/>
      <c r="J212" s="386"/>
      <c r="K212" s="313"/>
    </row>
    <row r="213" spans="2:11" ht="15" customHeight="1">
      <c r="B213" s="312"/>
      <c r="C213" s="280"/>
      <c r="D213" s="280"/>
      <c r="E213" s="280"/>
      <c r="F213" s="273">
        <v>2</v>
      </c>
      <c r="G213" s="259"/>
      <c r="H213" s="386" t="s">
        <v>1156</v>
      </c>
      <c r="I213" s="386"/>
      <c r="J213" s="386"/>
      <c r="K213" s="313"/>
    </row>
    <row r="214" spans="2:11" ht="15" customHeight="1">
      <c r="B214" s="312"/>
      <c r="C214" s="280"/>
      <c r="D214" s="280"/>
      <c r="E214" s="280"/>
      <c r="F214" s="273">
        <v>3</v>
      </c>
      <c r="G214" s="259"/>
      <c r="H214" s="386" t="s">
        <v>1157</v>
      </c>
      <c r="I214" s="386"/>
      <c r="J214" s="386"/>
      <c r="K214" s="313"/>
    </row>
    <row r="215" spans="2:11" ht="15" customHeight="1">
      <c r="B215" s="312"/>
      <c r="C215" s="280"/>
      <c r="D215" s="280"/>
      <c r="E215" s="280"/>
      <c r="F215" s="273">
        <v>4</v>
      </c>
      <c r="G215" s="259"/>
      <c r="H215" s="386" t="s">
        <v>1158</v>
      </c>
      <c r="I215" s="386"/>
      <c r="J215" s="386"/>
      <c r="K215" s="313"/>
    </row>
    <row r="216" spans="2:11" ht="12.75" customHeight="1">
      <c r="B216" s="316"/>
      <c r="C216" s="317"/>
      <c r="D216" s="317"/>
      <c r="E216" s="317"/>
      <c r="F216" s="317"/>
      <c r="G216" s="317"/>
      <c r="H216" s="317"/>
      <c r="I216" s="317"/>
      <c r="J216" s="317"/>
      <c r="K216" s="318"/>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Klocová Lucie</dc:creator>
  <cp:keywords/>
  <dc:description/>
  <cp:lastModifiedBy>Uživatel systému Windows</cp:lastModifiedBy>
  <cp:lastPrinted>2017-04-24T14:39:53Z</cp:lastPrinted>
  <dcterms:created xsi:type="dcterms:W3CDTF">2017-03-29T20:32:10Z</dcterms:created>
  <dcterms:modified xsi:type="dcterms:W3CDTF">2018-02-07T10:58:48Z</dcterms:modified>
  <cp:category/>
  <cp:version/>
  <cp:contentType/>
  <cp:contentStatus/>
</cp:coreProperties>
</file>