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 - Příprava území, demol..." sheetId="2" r:id="rId2"/>
    <sheet name="1 - Provozně stravovací o..." sheetId="3" r:id="rId3"/>
    <sheet name="2 - Kotelna" sheetId="4" r:id="rId4"/>
    <sheet name="3 - Kočárovna" sheetId="5" r:id="rId5"/>
  </sheets>
  <definedNames>
    <definedName name="_xlnm.Print_Area" localSheetId="0">'Rekapitulace stavby'!$C$4:$AP$70,'Rekapitulace stavby'!$C$76:$AP$99</definedName>
    <definedName name="_xlnm.Print_Area" localSheetId="1">'0 - Příprava území, demol...'!$C$4:$Q$70,'0 - Příprava území, demol...'!$C$76:$Q$106,'0 - Příprava území, demol...'!$C$112:$Q$214</definedName>
    <definedName name="_xlnm.Print_Area" localSheetId="2">'1 - Provozně stravovací o...'!$C$4:$Q$70,'1 - Provozně stravovací o...'!$C$76:$Q$107,'1 - Provozně stravovací o...'!$C$113:$Q$189</definedName>
    <definedName name="_xlnm.Print_Area" localSheetId="3">'2 - Kotelna'!$C$4:$Q$70,'2 - Kotelna'!$C$76:$Q$111,'2 - Kotelna'!$C$117:$Q$192</definedName>
    <definedName name="_xlnm.Print_Area" localSheetId="4">'3 - Kočárovna'!$C$4:$Q$70,'3 - Kočárovna'!$C$76:$Q$107,'3 - Kočárovna'!$C$113:$Q$167</definedName>
    <definedName name="_xlnm.Print_Titles" localSheetId="0">'Rekapitulace stavby'!$85:$85</definedName>
    <definedName name="_xlnm.Print_Titles" localSheetId="2">'1 - Provozně stravovací o...'!$123:$123</definedName>
    <definedName name="_xlnm.Print_Titles" localSheetId="3">'2 - Kotelna'!$127:$127</definedName>
    <definedName name="_xlnm.Print_Titles" localSheetId="4">'3 - Kočárovna'!$123:$123</definedName>
  </definedNames>
  <calcPr fullCalcOnLoad="1"/>
</workbook>
</file>

<file path=xl/sharedStrings.xml><?xml version="1.0" encoding="utf-8"?>
<sst xmlns="http://schemas.openxmlformats.org/spreadsheetml/2006/main" count="3615" uniqueCount="631">
  <si>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</si>
  <si>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</si>
  <si>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</si>
  <si>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</si>
  <si>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</si>
  <si>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</si>
  <si>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</si>
  <si>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</si>
  <si>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</si>
  <si>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</si>
  <si>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</si>
  <si>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</si>
  <si>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</si>
  <si>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</si>
  <si>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</si>
  <si>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</si>
  <si>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</si>
  <si>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17A043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</si>
  <si>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</si>
  <si>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</si>
  <si>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Demolice provozně stravovacího objektu, kotelny a kočárovny</t>
  </si>
  <si>
    <t>JKSO:</t>
  </si>
  <si>
    <t/>
  </si>
  <si>
    <t>CC-CZ:</t>
  </si>
  <si>
    <t>Místo:</t>
  </si>
  <si>
    <t>Kladruby nad Labem</t>
  </si>
  <si>
    <t>Datum:</t>
  </si>
  <si>
    <t>26. 10. 2017</t>
  </si>
  <si>
    <t>Objednatel:</t>
  </si>
  <si>
    <t>IČ:</t>
  </si>
  <si>
    <t>72048972</t>
  </si>
  <si>
    <t>Národní hřebčín Kladruby nad Labem s.p.o.</t>
  </si>
  <si>
    <t>DIČ:</t>
  </si>
  <si>
    <t>Zhotovitel:</t>
  </si>
  <si>
    <t>Vyplň údaj</t>
  </si>
  <si>
    <t>Projektant:</t>
  </si>
  <si>
    <t>47676175</t>
  </si>
  <si>
    <t>AWT Rekultivace a.s.</t>
  </si>
  <si>
    <t>True</t>
  </si>
  <si>
    <t>Zpracovatel:</t>
  </si>
  <si>
    <t>Ing. Lenka Kropáčová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</si>
  <si>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</si>
  <si>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</si>
  <si>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</si>
  <si>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</si>
  <si>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</si>
  <si>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</si>
  <si>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</si>
  <si>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</si>
  <si>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</si>
  <si>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</si>
  <si>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</si>
  <si>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</si>
  <si>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</si>
  <si>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</si>
  <si>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</si>
  <si>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</si>
  <si>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</si>
  <si>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</si>
  <si>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</si>
  <si>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</si>
  <si>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</si>
  <si>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</si>
  <si>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</si>
  <si>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</si>
  <si>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</si>
  <si>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</si>
  <si>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</si>
  <si>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</si>
  <si>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</si>
  <si>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</si>
  <si>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</si>
  <si>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</si>
  <si>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</si>
  <si>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</si>
  <si>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</si>
  <si>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</si>
  <si>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</si>
  <si>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</si>
  <si>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</si>
  <si>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</si>
  <si>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</si>
  <si>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</si>
  <si>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</si>
  <si>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{602eabdf-6cd8-4869-ba36-9ce976242d9c}</t>
  </si>
  <si>
    <t>{00000000-0000-0000-0000-000000000000}</t>
  </si>
  <si>
    <t>/</t>
  </si>
  <si>
    <t>Příprava území, demolice zpevněných ploch</t>
  </si>
  <si>
    <t>1</t>
  </si>
  <si>
    <t>{93762120-5807-47f2-9423-7037e29e4259}</t>
  </si>
  <si>
    <t>Provozně stravovací objekt</t>
  </si>
  <si>
    <t>{bb7cf2f2-9a6d-4c0d-b21c-885a8093f063}</t>
  </si>
  <si>
    <t>2</t>
  </si>
  <si>
    <t>Kotelna</t>
  </si>
  <si>
    <t>{c338acb4-6b4f-4e7c-94e8-362d066bf504}</t>
  </si>
  <si>
    <t>3</t>
  </si>
  <si>
    <t>Kočárovna</t>
  </si>
  <si>
    <t>{83e40d67-a300-4e64-b84b-3e7c51e24196}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</si>
  <si>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</si>
  <si>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</si>
  <si>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</si>
  <si>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</si>
  <si>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</si>
  <si>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</si>
  <si>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</si>
  <si>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</si>
  <si>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</si>
  <si>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</si>
  <si>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</si>
  <si>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</si>
  <si>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</si>
  <si>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</si>
  <si>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</si>
  <si>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</si>
  <si>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0 - Příprava území, demolice zpevněných ploch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</si>
  <si>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</si>
  <si>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</si>
  <si>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</si>
  <si>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</si>
  <si>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</si>
  <si>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</si>
  <si>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</si>
  <si>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</si>
  <si>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</si>
  <si>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</si>
  <si>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</si>
  <si>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</si>
  <si>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VRN5 - Vyhrazená změna závazku (dle ZZVZ)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</si>
  <si>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</si>
  <si>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</si>
  <si>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</si>
  <si>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</si>
  <si>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</si>
  <si>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</si>
  <si>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</si>
  <si>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</si>
  <si>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</si>
  <si>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</si>
  <si>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</si>
  <si>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</si>
  <si>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</si>
  <si>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</si>
  <si>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</si>
  <si>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</si>
  <si>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</si>
  <si>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</si>
  <si>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</si>
  <si>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</si>
  <si>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</si>
  <si>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</si>
  <si>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</si>
  <si>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</si>
  <si>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</si>
  <si>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</si>
  <si>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115101201</t>
  </si>
  <si>
    <t>Čerpání vody na dopravní výšku do 10 m průměrný přítok do 500 l/min</t>
  </si>
  <si>
    <t>hod</t>
  </si>
  <si>
    <t>4</t>
  </si>
  <si>
    <t>1307533172</t>
  </si>
  <si>
    <t>119001401</t>
  </si>
  <si>
    <t>Dočasné zajištění potrubí ocelového nebo litinového DN do 200</t>
  </si>
  <si>
    <t>m</t>
  </si>
  <si>
    <t>-674728371</t>
  </si>
  <si>
    <t>-mechanická ochrana</t>
  </si>
  <si>
    <t>P</t>
  </si>
  <si>
    <t>119001422aR</t>
  </si>
  <si>
    <t>Dočasné zajištění kabelů CETIN</t>
  </si>
  <si>
    <t>1987845507</t>
  </si>
  <si>
    <t>119001422bR</t>
  </si>
  <si>
    <t>Dočasné zajištění kabelů NN</t>
  </si>
  <si>
    <t>99439233</t>
  </si>
  <si>
    <t>5</t>
  </si>
  <si>
    <t>122301101R</t>
  </si>
  <si>
    <t>Odkopávky a prokopávky nezapažené v hornině tř. 4</t>
  </si>
  <si>
    <t>m3</t>
  </si>
  <si>
    <t>-648524839</t>
  </si>
  <si>
    <t>výkopy pro odstranění septiku, lapolu a kanalizačních šachtic</t>
  </si>
  <si>
    <t>6</t>
  </si>
  <si>
    <t>167101101R</t>
  </si>
  <si>
    <t xml:space="preserve">Nakládání výkopku z hornin tř. 1 až 4 </t>
  </si>
  <si>
    <t>1721745858</t>
  </si>
  <si>
    <t>-není uvažováno s nakypřením - zahrne do ceny zhotovitel</t>
  </si>
  <si>
    <t>7</t>
  </si>
  <si>
    <t>M</t>
  </si>
  <si>
    <t>103641000</t>
  </si>
  <si>
    <t>zemina pro terénní úpravy - tříděná</t>
  </si>
  <si>
    <t>t</t>
  </si>
  <si>
    <t>8</t>
  </si>
  <si>
    <t>-2128550500</t>
  </si>
  <si>
    <t>162701105</t>
  </si>
  <si>
    <t>Vodorovné přemístění do 10000 m výkopku/sypaniny z horniny tř. 1 až 4</t>
  </si>
  <si>
    <t>-2072737083</t>
  </si>
  <si>
    <t>9</t>
  </si>
  <si>
    <t>162701109R</t>
  </si>
  <si>
    <t>Příplatek k vodorovnému přemístění výkopku/sypaniny z horniny tř. 1 až 4 ZKD 1000 m přes 1000 m...10km</t>
  </si>
  <si>
    <t>-1671887631</t>
  </si>
  <si>
    <t>10</t>
  </si>
  <si>
    <t>174101101</t>
  </si>
  <si>
    <t>Zásyp jam, šachet rýh nebo kolem objektů sypaninou se zhutněním</t>
  </si>
  <si>
    <t>-714544215</t>
  </si>
  <si>
    <t>11</t>
  </si>
  <si>
    <t>167103101</t>
  </si>
  <si>
    <t>Nakládání výkopku ze zemin schopných zúrodnění</t>
  </si>
  <si>
    <t>146555533</t>
  </si>
  <si>
    <t>12</t>
  </si>
  <si>
    <t>103641010</t>
  </si>
  <si>
    <t>zemina pro terénní úpravy -  ornice</t>
  </si>
  <si>
    <t>-1900706371</t>
  </si>
  <si>
    <t>13</t>
  </si>
  <si>
    <t>162706111</t>
  </si>
  <si>
    <t>Vodorovné přemístění do 6000 m bez naložení výkopku ze zemin schopných zúrodnění</t>
  </si>
  <si>
    <t>-383428500</t>
  </si>
  <si>
    <t>14</t>
  </si>
  <si>
    <t>162706119R</t>
  </si>
  <si>
    <t>Příplatek pro vodorovné přemístění bez naložení výkopku ze zemin schopných zúrodnění ZKD 1000 m...14 km</t>
  </si>
  <si>
    <t>-216831939</t>
  </si>
  <si>
    <t>181006113</t>
  </si>
  <si>
    <t>Rozprostření zemin tl vrstvy do 0,2 m schopných zúrodnění v rovině a sklonu do 1:5</t>
  </si>
  <si>
    <t>m2</t>
  </si>
  <si>
    <t>1561355879</t>
  </si>
  <si>
    <t>16</t>
  </si>
  <si>
    <t>181411121</t>
  </si>
  <si>
    <t>Založení lučního trávníku výsevem plochy do 1000 m2 v rovině a ve svahu do 1:5</t>
  </si>
  <si>
    <t>-1534350546</t>
  </si>
  <si>
    <t>-včetně zálivky</t>
  </si>
  <si>
    <t>17</t>
  </si>
  <si>
    <t>005724800</t>
  </si>
  <si>
    <t>osivo směs jetelotravní</t>
  </si>
  <si>
    <t>kg</t>
  </si>
  <si>
    <t>953871166</t>
  </si>
  <si>
    <t>18</t>
  </si>
  <si>
    <t>121103111</t>
  </si>
  <si>
    <t>Skrývka zemin schopných zúrodnění v rovině a svahu do 1:5</t>
  </si>
  <si>
    <t>-1916600509</t>
  </si>
  <si>
    <t>-skrývka ornice pod dočasnou komunikací</t>
  </si>
  <si>
    <t>19</t>
  </si>
  <si>
    <t>181301103</t>
  </si>
  <si>
    <t>Rozprostření ornice tl vrstvy do 200 mm pl do 500 m2 v rovině nebo ve svahu do 1:5</t>
  </si>
  <si>
    <t>-1628407608</t>
  </si>
  <si>
    <t>-opětovné rozhrunít ornice pod dočasnou komunikací</t>
  </si>
  <si>
    <t>20</t>
  </si>
  <si>
    <t>181411121R</t>
  </si>
  <si>
    <t>1400455993</t>
  </si>
  <si>
    <t>-osetí plochy dočasné komunikace
-včetně zálivky</t>
  </si>
  <si>
    <t>005724800R</t>
  </si>
  <si>
    <t>1480432410</t>
  </si>
  <si>
    <t>22</t>
  </si>
  <si>
    <t>181411121Ra</t>
  </si>
  <si>
    <t>-102794592</t>
  </si>
  <si>
    <t>- obnova travnatých ploch poškozených provozem stavební mechanizace
-včetně zálivky</t>
  </si>
  <si>
    <t>23</t>
  </si>
  <si>
    <t>005724800Ra</t>
  </si>
  <si>
    <t>502381899</t>
  </si>
  <si>
    <t>24</t>
  </si>
  <si>
    <t>572340111aR</t>
  </si>
  <si>
    <t>Vyspravení krytu komunikací po překopech plochy do 15 m2 asfaltovým betonem ACO (AB) tl 50 mm</t>
  </si>
  <si>
    <t>-241275400</t>
  </si>
  <si>
    <t>25</t>
  </si>
  <si>
    <t>572340111bR</t>
  </si>
  <si>
    <t>Vyspravení krytu komunikací po usazení obrubníků do 15 m2 asfaltovým betonem ACO (AB) tl 50 mm</t>
  </si>
  <si>
    <t>2025200745</t>
  </si>
  <si>
    <t>26</t>
  </si>
  <si>
    <t>584121111R</t>
  </si>
  <si>
    <t>Osazení silničních dílců z ŽB do lože ze štěrkopísku tl 40 mm</t>
  </si>
  <si>
    <t>64</t>
  </si>
  <si>
    <t>-1884300446</t>
  </si>
  <si>
    <t>27</t>
  </si>
  <si>
    <t>593811840R</t>
  </si>
  <si>
    <t>panel silniční IZD 85/10 300x150x21,5 cm - zapůjčení, včetně dopravy</t>
  </si>
  <si>
    <t>kus</t>
  </si>
  <si>
    <t>256</t>
  </si>
  <si>
    <t>827493908</t>
  </si>
  <si>
    <t>28</t>
  </si>
  <si>
    <t>583373440R</t>
  </si>
  <si>
    <t>štěrkopísek  frakce 0-32 včetně dopravy</t>
  </si>
  <si>
    <t>529463354</t>
  </si>
  <si>
    <t>29</t>
  </si>
  <si>
    <t>113151111R</t>
  </si>
  <si>
    <t>Rozebrání zpevněných ploch ze silničních dílců, včetně dopravy</t>
  </si>
  <si>
    <t>-405669184</t>
  </si>
  <si>
    <t>30</t>
  </si>
  <si>
    <t>113152111R</t>
  </si>
  <si>
    <t>Odstranění štěrkopísku tl. 40mm pod dočasnou komunikací, včetně dopravy</t>
  </si>
  <si>
    <t>-682110208</t>
  </si>
  <si>
    <t>31</t>
  </si>
  <si>
    <t>894411151R</t>
  </si>
  <si>
    <t>Zřízení šachet kanalizačních z betonových dílců na potrubí DN 200 dno beton tř. C 25/30</t>
  </si>
  <si>
    <t>1598900328</t>
  </si>
  <si>
    <t>32</t>
  </si>
  <si>
    <t>59206R</t>
  </si>
  <si>
    <t>Šachta kanalizační z betonových dílců, včetně dna a poklopu</t>
  </si>
  <si>
    <t>1551113338</t>
  </si>
  <si>
    <t>33</t>
  </si>
  <si>
    <t>460030172R</t>
  </si>
  <si>
    <t>Odstranění  krytu komunikace ze živice tloušťky do 10 cm</t>
  </si>
  <si>
    <t>938651075</t>
  </si>
  <si>
    <t>34</t>
  </si>
  <si>
    <t>460030153R</t>
  </si>
  <si>
    <t>Odstranění podkladu komunikace z kameniva drceného tloušťky do 30 cm</t>
  </si>
  <si>
    <t>-1779684008</t>
  </si>
  <si>
    <t>35</t>
  </si>
  <si>
    <t>01R</t>
  </si>
  <si>
    <t>Rozebrání zpevněných ploch z betonových dílců</t>
  </si>
  <si>
    <t>-885414640</t>
  </si>
  <si>
    <t>36</t>
  </si>
  <si>
    <t>02R</t>
  </si>
  <si>
    <t>Rozebrání zpevněných ploch ze dřeva</t>
  </si>
  <si>
    <t>-192440965</t>
  </si>
  <si>
    <t>37</t>
  </si>
  <si>
    <t>916131213R</t>
  </si>
  <si>
    <t>Osazení silničního obrubníku betonového stojatého s boční opěrou do lože z betonu prostého</t>
  </si>
  <si>
    <t>-695441232</t>
  </si>
  <si>
    <t>38</t>
  </si>
  <si>
    <t>592174650</t>
  </si>
  <si>
    <t>obrubník betonový silniční Standard 100x15x25 cm</t>
  </si>
  <si>
    <t>981469240</t>
  </si>
  <si>
    <t>39</t>
  </si>
  <si>
    <t>891247111R</t>
  </si>
  <si>
    <t>Montáž hydrantů podzemních DN 80</t>
  </si>
  <si>
    <t>-1105489703</t>
  </si>
  <si>
    <t>40</t>
  </si>
  <si>
    <t>422735940</t>
  </si>
  <si>
    <t>hydrant podzemní DN80 PN16 tvárná litina, dvojitý uzávěr s koulí, krycí výška 1500 mm</t>
  </si>
  <si>
    <t>492618078</t>
  </si>
  <si>
    <t>41</t>
  </si>
  <si>
    <t>422914520</t>
  </si>
  <si>
    <t>poklop litinový typ 522-hydrantový DN 80</t>
  </si>
  <si>
    <t>-1014845188</t>
  </si>
  <si>
    <t>-nepojížděný</t>
  </si>
  <si>
    <t>42</t>
  </si>
  <si>
    <t>722290234bR</t>
  </si>
  <si>
    <t>Zajištění zásobování pitnou vodou po dobu odstávky vodovodu</t>
  </si>
  <si>
    <t>kpl</t>
  </si>
  <si>
    <t>135845824</t>
  </si>
  <si>
    <t>43</t>
  </si>
  <si>
    <t>722290234R</t>
  </si>
  <si>
    <t>Tlakové zkoušky, proplach a dezinfekce vodovodního potrubí do DN 80</t>
  </si>
  <si>
    <t>1289175926</t>
  </si>
  <si>
    <t>44</t>
  </si>
  <si>
    <t>03R</t>
  </si>
  <si>
    <t>Přepojení elektrického vedení nn-1xplastový rozvodný pilíř, 1xkabelová komora, propojovací vedení d.15m</t>
  </si>
  <si>
    <t>645186846</t>
  </si>
  <si>
    <t>-včetně projektu a revizní zprávy</t>
  </si>
  <si>
    <t>45</t>
  </si>
  <si>
    <t>04R</t>
  </si>
  <si>
    <t>Přepojení sdělovacího vedení-2xplastový rozvodný pilíř, propojovací vedení d.35m, včetně projektu</t>
  </si>
  <si>
    <t>-958796477</t>
  </si>
  <si>
    <t>46</t>
  </si>
  <si>
    <t>07R</t>
  </si>
  <si>
    <t>Zrušení vedení NN</t>
  </si>
  <si>
    <t>-1723063533</t>
  </si>
  <si>
    <t>47</t>
  </si>
  <si>
    <t>358315114R</t>
  </si>
  <si>
    <t xml:space="preserve">Bourání šachty, stoky kompletní nebo otvorů z prostého betonu plochy do 4 m2...8 ks šachtic </t>
  </si>
  <si>
    <t>1671192498</t>
  </si>
  <si>
    <t>48</t>
  </si>
  <si>
    <t>358325115R</t>
  </si>
  <si>
    <t>Bourání šachty, stoky kompletní nebo otvorů z železobetonu plochy přes 4 m2...septik 6x7x4 m</t>
  </si>
  <si>
    <t>-2015715109</t>
  </si>
  <si>
    <t>49</t>
  </si>
  <si>
    <t>946202300R</t>
  </si>
  <si>
    <t>čerpání a likvidace obsahu septiku, včetně dopravy</t>
  </si>
  <si>
    <t>1039286307</t>
  </si>
  <si>
    <t>50</t>
  </si>
  <si>
    <t>358315114aR</t>
  </si>
  <si>
    <t>Bourání šachty, stoky kompletní nebo otvorů z prostého betonu plochy do 4 m2...topný kanál</t>
  </si>
  <si>
    <t>-1523886121</t>
  </si>
  <si>
    <t>51</t>
  </si>
  <si>
    <t>358315114bR</t>
  </si>
  <si>
    <t>Bourání šachty, stoky kompletní nebo otvorů z prostého betonu plochy do 4 m2...lapol</t>
  </si>
  <si>
    <t>1428139522</t>
  </si>
  <si>
    <t>52</t>
  </si>
  <si>
    <t>946202000R</t>
  </si>
  <si>
    <t>vyvezení a ekologická likvidace obsahu lapolu, včetně dopravy</t>
  </si>
  <si>
    <t>466647902</t>
  </si>
  <si>
    <t>53</t>
  </si>
  <si>
    <t>969021121</t>
  </si>
  <si>
    <t>Vybourání kanalizačního potrubí DN do 200</t>
  </si>
  <si>
    <t>625237389</t>
  </si>
  <si>
    <t>54</t>
  </si>
  <si>
    <t>969021121R</t>
  </si>
  <si>
    <t>Zaslepení kanalizačního potrubí DN do 200 včetně zafoukání</t>
  </si>
  <si>
    <t>ks</t>
  </si>
  <si>
    <t>-851488582</t>
  </si>
  <si>
    <t>-dle ČSN 75 6101</t>
  </si>
  <si>
    <t>55</t>
  </si>
  <si>
    <t>997006512</t>
  </si>
  <si>
    <t>Vodorovné doprava suti s naložením a složením na skládku do 1 km</t>
  </si>
  <si>
    <t>1874280703</t>
  </si>
  <si>
    <t>56</t>
  </si>
  <si>
    <t>997006519R</t>
  </si>
  <si>
    <t>Příplatek k vodorovnému přemístění suti na skládku ZKD 1 km přes 1 km...19km</t>
  </si>
  <si>
    <t>-252614307</t>
  </si>
  <si>
    <t>57</t>
  </si>
  <si>
    <t>997006551</t>
  </si>
  <si>
    <t>Hrubé urovnání suti na skládce bez zhutnění</t>
  </si>
  <si>
    <t>-1459178063</t>
  </si>
  <si>
    <t>58</t>
  </si>
  <si>
    <t>997013831R</t>
  </si>
  <si>
    <t>Poplatek za uložení stavebního směsného odpadu na skládce (skládkovné)-zahrnuje směsný odpad, dřevo, sklo</t>
  </si>
  <si>
    <t>561777225</t>
  </si>
  <si>
    <t>-včetně znečištěného betonu (septik, lapol)</t>
  </si>
  <si>
    <t>59</t>
  </si>
  <si>
    <t>010001000R</t>
  </si>
  <si>
    <t xml:space="preserve">Vytýčení inženýrských sítí </t>
  </si>
  <si>
    <t>1024</t>
  </si>
  <si>
    <t>-1438269380</t>
  </si>
  <si>
    <t>60</t>
  </si>
  <si>
    <t>05R</t>
  </si>
  <si>
    <t>Sondy pro ověření polohy a hloubky uložení inženýrských sítí</t>
  </si>
  <si>
    <t>1840295755</t>
  </si>
  <si>
    <t>61</t>
  </si>
  <si>
    <t>06R</t>
  </si>
  <si>
    <t>Vyhodnocení sond pro ověření polohy a hloubky uložení inženýrských sítí</t>
  </si>
  <si>
    <t>312302370</t>
  </si>
  <si>
    <t>62</t>
  </si>
  <si>
    <t>00R</t>
  </si>
  <si>
    <t>Vypracování technologického postupu, statického posouzení, dokumentace skutečného provedení stavby, geodetického zaměření, zanesení do katastru nemovitostí, kolaudace, inženýrská činnost, dopravní značení, povolení zvláštního užívání komunikace</t>
  </si>
  <si>
    <t>-487641899</t>
  </si>
  <si>
    <t>-zajištění informování Archeologického ústavu AV ČR
-zaměření polohy inženýrských sítí PŘED záhozem</t>
  </si>
  <si>
    <t>63</t>
  </si>
  <si>
    <t>052002000R</t>
  </si>
  <si>
    <t>Finanční rezerva 10%(nejasný průběh sítí, možné odchylky v tech. řešení konstrukcí)-čerpáno se souhlasem TDI, AD</t>
  </si>
  <si>
    <t>-689159003</t>
  </si>
  <si>
    <t>08R</t>
  </si>
  <si>
    <t>Propojení vodovodu-výkop, potrubí délky 40 m, redukce, zához se zhutněním</t>
  </si>
  <si>
    <t>1390557098</t>
  </si>
  <si>
    <t>čerpáno se souhlasem TDI, AD</t>
  </si>
  <si>
    <t>65</t>
  </si>
  <si>
    <t>09R</t>
  </si>
  <si>
    <t>Oprava poškozeného potrubí</t>
  </si>
  <si>
    <t>-1998050826</t>
  </si>
  <si>
    <t>VP - Vícepráce</t>
  </si>
  <si>
    <t>PN</t>
  </si>
  <si>
    <t>1 - Provozně stravovací objekt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</si>
  <si>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</si>
  <si>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</si>
  <si>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</si>
  <si>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-2081783534</t>
  </si>
  <si>
    <t>Odkopávky a prokopávky nezapažené v hornině tř. 4 objem</t>
  </si>
  <si>
    <t>-741993452</t>
  </si>
  <si>
    <t>167101101</t>
  </si>
  <si>
    <t>Nakládání výkopku z hornin tř. 1 až 4 do 100 m3</t>
  </si>
  <si>
    <t>-441725809</t>
  </si>
  <si>
    <t>1216644211</t>
  </si>
  <si>
    <t>1683316889</t>
  </si>
  <si>
    <t>Příplatek k vodorovnému přemístění výkopku/sypaniny z horniny tř. 1 až 4 ZKD 1000 m přes 10000 m...10km</t>
  </si>
  <si>
    <t>-1755400075</t>
  </si>
  <si>
    <t>-1435203091</t>
  </si>
  <si>
    <t>-1774287579</t>
  </si>
  <si>
    <t>-482025130</t>
  </si>
  <si>
    <t>-1569568716</t>
  </si>
  <si>
    <t>5787057</t>
  </si>
  <si>
    <t>-832787683</t>
  </si>
  <si>
    <t>181451121</t>
  </si>
  <si>
    <t>Založení lučního trávníku výsevem plochy přes 1000 m2 v rovině a ve svahu do 1:5</t>
  </si>
  <si>
    <t>1476908660</t>
  </si>
  <si>
    <t>430708936</t>
  </si>
  <si>
    <t>Dekontaminační komora, OOPP, filtrace HEPA včetně provozu, měření množství respirabilních azbestových vláken před zahájením prací a po jejich skončení</t>
  </si>
  <si>
    <t>139460181</t>
  </si>
  <si>
    <t xml:space="preserve">Zhotovitel zohlední v ceně případné technologické odchylky skutečného provedení kontrolovaného pásma s ohledem na členitost objektu. 
Předpokládaná délka trvání prací 90 dnů, zhotovitel případně dopřesní. </t>
  </si>
  <si>
    <t>941211111</t>
  </si>
  <si>
    <t>Montáž lešení řadového rámového lehkého zatížení do 200 kg/m2 š do 0,9 m v do 10 m</t>
  </si>
  <si>
    <t>-592896492</t>
  </si>
  <si>
    <t xml:space="preserve">Zhotovitel zohlední v ceně případné technologické odchylky skutečného provedení kontrolovaného pásma s ohledem na členitost objektu. </t>
  </si>
  <si>
    <t>941211211R</t>
  </si>
  <si>
    <t>Příplatek k lešení řadovému rámovému lehkému š 0,9 m v do 25 m za první a ZKD den použití...90 dnů</t>
  </si>
  <si>
    <t>-609890768</t>
  </si>
  <si>
    <t xml:space="preserve">Zhotovitel zohlední v ceně případné technologické odchylky skutečného provedení kontrolovaného pásma s ohledem na členitost objektu. 
</t>
  </si>
  <si>
    <t>941211811</t>
  </si>
  <si>
    <t>Demontáž lešení řadového rámového lehkého zatížení do 200 kg/m2 š do 0,9 m v do 10 m</t>
  </si>
  <si>
    <t>-248030392</t>
  </si>
  <si>
    <t>944611111</t>
  </si>
  <si>
    <t>Montáž ochranné plachty z textilie z umělých vláken</t>
  </si>
  <si>
    <t>857673629</t>
  </si>
  <si>
    <t>944611211R</t>
  </si>
  <si>
    <t>Příplatek k ochranné plachtě za první a ZKD den použití...90dnů</t>
  </si>
  <si>
    <t>1833807607</t>
  </si>
  <si>
    <t>944611811</t>
  </si>
  <si>
    <t>Demontáž ochranné plachty z textilie z umělých vláken</t>
  </si>
  <si>
    <t>-1879058568</t>
  </si>
  <si>
    <t>-včetně likvidace</t>
  </si>
  <si>
    <t>Demontáž vnitřního vybavení (obklady, krytiny, okna, dveře)</t>
  </si>
  <si>
    <t>-681868768</t>
  </si>
  <si>
    <t>Odstranění tepelné izolace stropů volně kladené z vláknitých materiálů tl přes 100 mm</t>
  </si>
  <si>
    <t>561514481</t>
  </si>
  <si>
    <t>011R</t>
  </si>
  <si>
    <t>Vnitřní lešení/pomocná konstrukce pro odstranění tepelné izolace stropů volně kladené</t>
  </si>
  <si>
    <t>-446396698</t>
  </si>
  <si>
    <t>Demontáž obkladu sloupů azbestocementovou deskou dvojitého</t>
  </si>
  <si>
    <t>1907609870</t>
  </si>
  <si>
    <t>Demontáž obkladu vnějších stěn azbestocementovou deskou dvojitého</t>
  </si>
  <si>
    <t>-471627063</t>
  </si>
  <si>
    <t>Odstranění tepelné izolace vnějších stěn s obsahem azbestu, tl. 120 mm</t>
  </si>
  <si>
    <t>329186554</t>
  </si>
  <si>
    <t>966072112</t>
  </si>
  <si>
    <t>Demontáž opláštění stěn ocelových kcí ze sendvičových panelů budov v do 12 m</t>
  </si>
  <si>
    <t>-1516540478</t>
  </si>
  <si>
    <t>10R</t>
  </si>
  <si>
    <t>Demontáž ocelových konstrukcí-příhradových nosníků, nosníků fasády, sloupů</t>
  </si>
  <si>
    <t>1116200465</t>
  </si>
  <si>
    <t>-včetně nakrácení k přepravě
-likvidaci kovů zajišťuje zhotovitel</t>
  </si>
  <si>
    <t>981013411</t>
  </si>
  <si>
    <t>Demolice budov zděných na MC nebo z betonu podíl konstrukcí do 10 % těžkou mechanizací</t>
  </si>
  <si>
    <t>-97695044</t>
  </si>
  <si>
    <t>981513114</t>
  </si>
  <si>
    <t>Demolice konstrukcí objektů z betonu železového těžkou mechanizací</t>
  </si>
  <si>
    <t>1429721756</t>
  </si>
  <si>
    <t>-1537552418</t>
  </si>
  <si>
    <t>671184307</t>
  </si>
  <si>
    <t>38160440</t>
  </si>
  <si>
    <t>997013802</t>
  </si>
  <si>
    <t>Poplatek za uložení stavebního železobetonového odpadu na skládce (skládkovné)</t>
  </si>
  <si>
    <t>1943597304</t>
  </si>
  <si>
    <t>997013821</t>
  </si>
  <si>
    <t>Poplatek za uložení stavebního odpadu s azbestem na skládce (skládkovné)</t>
  </si>
  <si>
    <t>-1638917140</t>
  </si>
  <si>
    <t>-1678198764</t>
  </si>
  <si>
    <t>-1759367440</t>
  </si>
  <si>
    <t>-zajištění legislativních požadavků vzhledem k přítomnosti azbestu (KHS)
-zaměření polohy inženýrských sítí PŘED záhozem</t>
  </si>
  <si>
    <t>034203000</t>
  </si>
  <si>
    <t>Zařízení staveniště zabezpečení staveniště oplocení staveniště</t>
  </si>
  <si>
    <t>-435843972</t>
  </si>
  <si>
    <t>041403000</t>
  </si>
  <si>
    <t>Koordinátor BOZP na staveništi</t>
  </si>
  <si>
    <t>-239294953</t>
  </si>
  <si>
    <t>1246615938</t>
  </si>
  <si>
    <t>052002001R</t>
  </si>
  <si>
    <t>Finanční rezerva(neočekávaný výskyt azbestových materiálů)-čerpání se souhlasem AD, TDI a po předložení vážních lístků</t>
  </si>
  <si>
    <t>-609074468</t>
  </si>
  <si>
    <t>2 - Kotelna</t>
  </si>
  <si>
    <t>PSV - Práce a dodávky PSV</t>
  </si>
  <si>
    <t xml:space="preserve">    765 - Krytina skládaná</t>
  </si>
  <si>
    <t xml:space="preserve">    VRN2 - Příprava staveniště</t>
  </si>
  <si>
    <t>604512925</t>
  </si>
  <si>
    <t>122301101</t>
  </si>
  <si>
    <t>Odkopávky a prokopávky nezapažené v hornině tř. 4 objem do 100 m3</t>
  </si>
  <si>
    <t>50300619</t>
  </si>
  <si>
    <t>1614040604</t>
  </si>
  <si>
    <t>409489592</t>
  </si>
  <si>
    <t>-1762782637</t>
  </si>
  <si>
    <t>216819988</t>
  </si>
  <si>
    <t>-967919314</t>
  </si>
  <si>
    <t>2066482664</t>
  </si>
  <si>
    <t>1727981992</t>
  </si>
  <si>
    <t>-663927594</t>
  </si>
  <si>
    <t>-1894113378</t>
  </si>
  <si>
    <t>-896392166</t>
  </si>
  <si>
    <t>-486689859</t>
  </si>
  <si>
    <t>-557502581</t>
  </si>
  <si>
    <t>302981323</t>
  </si>
  <si>
    <t xml:space="preserve">Předpokládaná délka trvání prací s expozicí azbestu 15 dnů, zhotovitel případně dopřesní. </t>
  </si>
  <si>
    <t>-608242663</t>
  </si>
  <si>
    <t>Příplatek k lešení řadovému rámovému lehkému š 0,9 m v do 25 m za první a ZKD den použití...15 dní</t>
  </si>
  <si>
    <t>1317182229</t>
  </si>
  <si>
    <t>1638702496</t>
  </si>
  <si>
    <t>810638292</t>
  </si>
  <si>
    <t>Příplatek k ochranné plachtě za první a ZKD den použití...15 dní</t>
  </si>
  <si>
    <t>1358670193</t>
  </si>
  <si>
    <t>417014819</t>
  </si>
  <si>
    <t>1240962527</t>
  </si>
  <si>
    <t>981011315</t>
  </si>
  <si>
    <t>Demolice budov zděných na MVC podíl konstrukcí do 30 % postupným rozebíráním</t>
  </si>
  <si>
    <t>1160211833</t>
  </si>
  <si>
    <t>981331111</t>
  </si>
  <si>
    <t>Demolice vysokých komínů a věží z cihelného zdiva postupným rozebíráním</t>
  </si>
  <si>
    <t>-749963580</t>
  </si>
  <si>
    <t>981332111</t>
  </si>
  <si>
    <t>Demolice ocelových konstrukcí hal, sil, technologických zařízení apod. jakýmkoliv způsobem</t>
  </si>
  <si>
    <t>2019996016</t>
  </si>
  <si>
    <t>-likvidaci kovů zajišťuje zhotovitel</t>
  </si>
  <si>
    <t>Demolice konstrukcí objektů těžkými mechanizačními prostředky konstrukcí ze železobetonu</t>
  </si>
  <si>
    <t>-1647603682</t>
  </si>
  <si>
    <t>-647601944</t>
  </si>
  <si>
    <t>460030161R</t>
  </si>
  <si>
    <t>Odstranění  krytu komunikace z betonu prostého tloušťky do 15 cm</t>
  </si>
  <si>
    <t>93954100</t>
  </si>
  <si>
    <t>-2107830465</t>
  </si>
  <si>
    <t>1694497103</t>
  </si>
  <si>
    <t>1032264996</t>
  </si>
  <si>
    <t>972966789</t>
  </si>
  <si>
    <t>-1140489078</t>
  </si>
  <si>
    <t>-340623788</t>
  </si>
  <si>
    <t>-2003643443</t>
  </si>
  <si>
    <t>Demontáž vlnité vláknocementové krytiny s obsahem azbestu sklonu do 30°, uložení do utěsněného obalu</t>
  </si>
  <si>
    <t>479965939</t>
  </si>
  <si>
    <t>-1871333934</t>
  </si>
  <si>
    <t xml:space="preserve">-zajištění legislativních požadavků vzhledem k přítomnosti azbestu (KHS)
</t>
  </si>
  <si>
    <t>Mechanická ochrana konstrukce HUP dřevěným bedněním</t>
  </si>
  <si>
    <t>-484330544</t>
  </si>
  <si>
    <t>-včetně následné demontáže</t>
  </si>
  <si>
    <t>-675307370</t>
  </si>
  <si>
    <t>1592078498</t>
  </si>
  <si>
    <t>-</t>
  </si>
  <si>
    <t>1935659310</t>
  </si>
  <si>
    <t>3 - Kočárovna</t>
  </si>
  <si>
    <t>716164809</t>
  </si>
  <si>
    <t>1896864897</t>
  </si>
  <si>
    <t>21146211</t>
  </si>
  <si>
    <t xml:space="preserve">-není uvažováno s nakypřením - zahrne do ceny zhotovitel </t>
  </si>
  <si>
    <t>1727879906</t>
  </si>
  <si>
    <t>1307255959</t>
  </si>
  <si>
    <t>-714738950</t>
  </si>
  <si>
    <t>183150093</t>
  </si>
  <si>
    <t>2076777282</t>
  </si>
  <si>
    <t>1267220118</t>
  </si>
  <si>
    <t>1365626596</t>
  </si>
  <si>
    <t>-396681627</t>
  </si>
  <si>
    <t>2016298452</t>
  </si>
  <si>
    <t>1231314881</t>
  </si>
  <si>
    <t>-1171205393</t>
  </si>
  <si>
    <t>184818233</t>
  </si>
  <si>
    <t>Ochrana kmene průměru do 700 mm bedněním výšky do 2 m</t>
  </si>
  <si>
    <t>-392664305</t>
  </si>
  <si>
    <t>-včetně demontáže</t>
  </si>
  <si>
    <t>-1237382377</t>
  </si>
  <si>
    <t>981013314R</t>
  </si>
  <si>
    <t>Demolice budov zděných na MVC podíl konstrukcí do 25 % těžkou mechanizací</t>
  </si>
  <si>
    <t>1465180965</t>
  </si>
  <si>
    <t>-510896669</t>
  </si>
  <si>
    <t>675908191</t>
  </si>
  <si>
    <t>1979096937</t>
  </si>
  <si>
    <t>952491804</t>
  </si>
  <si>
    <t>1617726542</t>
  </si>
  <si>
    <t>168397967</t>
  </si>
  <si>
    <t>-9966138</t>
  </si>
  <si>
    <t>-zaměření polohy inženýrských sítí PŘED záhozem</t>
  </si>
  <si>
    <t>Demontáž a opětovná montáž ohrady pro koně</t>
  </si>
  <si>
    <t>490998855</t>
  </si>
  <si>
    <t>556493053</t>
  </si>
  <si>
    <t>1642851004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</si>
</sst>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166" fontId="29" fillId="0" borderId="17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  <protection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  <protection/>
    </xf>
    <xf numFmtId="0" fontId="24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4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 wrapText="1"/>
      <protection/>
    </xf>
    <xf numFmtId="0" fontId="35" fillId="0" borderId="25" xfId="0" applyFont="1" applyBorder="1" applyAlignment="1" applyProtection="1">
      <alignment horizontal="center" vertical="center"/>
      <protection/>
    </xf>
    <xf numFmtId="49" fontId="35" fillId="0" borderId="25" xfId="0" applyNumberFormat="1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167" fontId="35" fillId="0" borderId="25" xfId="0" applyNumberFormat="1" applyFont="1" applyBorder="1" applyAlignment="1" applyProtection="1">
      <alignment vertical="center"/>
      <protection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  <protection/>
    </xf>
    <xf numFmtId="4" fontId="35" fillId="0" borderId="2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 t="s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13</v>
      </c>
      <c r="BE4" s="28" t="s">
        <v>14</v>
      </c>
      <c r="BS4" s="20" t="s">
        <v>15</v>
      </c>
    </row>
    <row r="5" spans="2:71" ht="14.4" customHeight="1">
      <c r="B5" s="24"/>
      <c r="C5" s="29"/>
      <c r="D5" s="30" t="s">
        <v>16</v>
      </c>
      <c r="E5" s="29"/>
      <c r="F5" s="29"/>
      <c r="G5" s="29"/>
      <c r="H5" s="29"/>
      <c r="I5" s="29"/>
      <c r="J5" s="29"/>
      <c r="K5" s="31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18</v>
      </c>
      <c r="BS5" s="20" t="s">
        <v>9</v>
      </c>
    </row>
    <row r="6" spans="2:71" ht="36.95" customHeight="1">
      <c r="B6" s="24"/>
      <c r="C6" s="29"/>
      <c r="D6" s="33" t="s">
        <v>19</v>
      </c>
      <c r="E6" s="29"/>
      <c r="F6" s="29"/>
      <c r="G6" s="29"/>
      <c r="H6" s="29"/>
      <c r="I6" s="29"/>
      <c r="J6" s="29"/>
      <c r="K6" s="34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spans="2:71" ht="14.4" customHeight="1">
      <c r="B7" s="24"/>
      <c r="C7" s="29"/>
      <c r="D7" s="36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23</v>
      </c>
      <c r="AL7" s="29"/>
      <c r="AM7" s="29"/>
      <c r="AN7" s="31" t="s">
        <v>22</v>
      </c>
      <c r="AO7" s="29"/>
      <c r="AP7" s="29"/>
      <c r="AQ7" s="27"/>
      <c r="BE7" s="35"/>
      <c r="BS7" s="20" t="s">
        <v>9</v>
      </c>
    </row>
    <row r="8" spans="2:71" ht="14.4" customHeight="1">
      <c r="B8" s="24"/>
      <c r="C8" s="29"/>
      <c r="D8" s="36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26</v>
      </c>
      <c r="AL8" s="29"/>
      <c r="AM8" s="29"/>
      <c r="AN8" s="37" t="s">
        <v>27</v>
      </c>
      <c r="AO8" s="29"/>
      <c r="AP8" s="29"/>
      <c r="AQ8" s="27"/>
      <c r="BE8" s="35"/>
      <c r="BS8" s="20" t="s">
        <v>9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spans="2:71" ht="14.4" customHeight="1">
      <c r="B10" s="24"/>
      <c r="C10" s="29"/>
      <c r="D10" s="36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29</v>
      </c>
      <c r="AL10" s="29"/>
      <c r="AM10" s="29"/>
      <c r="AN10" s="31" t="s">
        <v>30</v>
      </c>
      <c r="AO10" s="29"/>
      <c r="AP10" s="29"/>
      <c r="AQ10" s="27"/>
      <c r="BE10" s="35"/>
      <c r="BS10" s="20" t="s">
        <v>9</v>
      </c>
    </row>
    <row r="11" spans="2:71" ht="18.45" customHeight="1">
      <c r="B11" s="24"/>
      <c r="C11" s="29"/>
      <c r="D11" s="29"/>
      <c r="E11" s="31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32</v>
      </c>
      <c r="AL11" s="29"/>
      <c r="AM11" s="29"/>
      <c r="AN11" s="31" t="s">
        <v>22</v>
      </c>
      <c r="AO11" s="29"/>
      <c r="AP11" s="29"/>
      <c r="AQ11" s="27"/>
      <c r="BE11" s="35"/>
      <c r="BS11" s="20" t="s">
        <v>9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spans="2:71" ht="14.4" customHeight="1">
      <c r="B13" s="24"/>
      <c r="C13" s="29"/>
      <c r="D13" s="36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29</v>
      </c>
      <c r="AL13" s="29"/>
      <c r="AM13" s="29"/>
      <c r="AN13" s="38" t="s">
        <v>34</v>
      </c>
      <c r="AO13" s="29"/>
      <c r="AP13" s="29"/>
      <c r="AQ13" s="27"/>
      <c r="BE13" s="35"/>
      <c r="BS13" s="20" t="s">
        <v>9</v>
      </c>
    </row>
    <row r="14" spans="2:71" ht="13.5">
      <c r="B14" s="24"/>
      <c r="C14" s="29"/>
      <c r="D14" s="29"/>
      <c r="E14" s="38" t="s">
        <v>34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32</v>
      </c>
      <c r="AL14" s="29"/>
      <c r="AM14" s="29"/>
      <c r="AN14" s="38" t="s">
        <v>34</v>
      </c>
      <c r="AO14" s="29"/>
      <c r="AP14" s="29"/>
      <c r="AQ14" s="27"/>
      <c r="BE14" s="35"/>
      <c r="BS14" s="20" t="s">
        <v>9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29</v>
      </c>
      <c r="AL16" s="29"/>
      <c r="AM16" s="29"/>
      <c r="AN16" s="31" t="s">
        <v>36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32</v>
      </c>
      <c r="AL17" s="29"/>
      <c r="AM17" s="29"/>
      <c r="AN17" s="31" t="s">
        <v>22</v>
      </c>
      <c r="AO17" s="29"/>
      <c r="AP17" s="29"/>
      <c r="AQ17" s="27"/>
      <c r="BE17" s="35"/>
      <c r="BS17" s="20" t="s">
        <v>38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spans="2:71" ht="14.4" customHeight="1">
      <c r="B19" s="24"/>
      <c r="C19" s="29"/>
      <c r="D19" s="36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29</v>
      </c>
      <c r="AL19" s="29"/>
      <c r="AM19" s="29"/>
      <c r="AN19" s="31" t="s">
        <v>22</v>
      </c>
      <c r="AO19" s="29"/>
      <c r="AP19" s="29"/>
      <c r="AQ19" s="27"/>
      <c r="BE19" s="35"/>
      <c r="BS19" s="20" t="s">
        <v>9</v>
      </c>
    </row>
    <row r="20" spans="2:57" ht="18.45" customHeight="1">
      <c r="B20" s="24"/>
      <c r="C20" s="29"/>
      <c r="D20" s="29"/>
      <c r="E20" s="31" t="s">
        <v>40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32</v>
      </c>
      <c r="AL20" s="29"/>
      <c r="AM20" s="29"/>
      <c r="AN20" s="31" t="s">
        <v>22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41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22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42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43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ROUND(AG93,2)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44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45</v>
      </c>
      <c r="E31" s="51"/>
      <c r="F31" s="52" t="s">
        <v>46</v>
      </c>
      <c r="G31" s="51"/>
      <c r="H31" s="51"/>
      <c r="I31" s="51"/>
      <c r="J31" s="51"/>
      <c r="K31" s="51"/>
      <c r="L31" s="53">
        <v>0.21</v>
      </c>
      <c r="M31" s="51"/>
      <c r="N31" s="51"/>
      <c r="O31" s="51"/>
      <c r="P31" s="51"/>
      <c r="Q31" s="51"/>
      <c r="R31" s="51"/>
      <c r="S31" s="51"/>
      <c r="T31" s="54" t="s">
        <v>47</v>
      </c>
      <c r="U31" s="51"/>
      <c r="V31" s="51"/>
      <c r="W31" s="55">
        <f>ROUND(AZ87+SUM(CD94:CD98),2)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ROUND(AV87+SUM(BY94:BY98),2)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48</v>
      </c>
      <c r="G32" s="51"/>
      <c r="H32" s="51"/>
      <c r="I32" s="51"/>
      <c r="J32" s="51"/>
      <c r="K32" s="51"/>
      <c r="L32" s="53">
        <v>0.15</v>
      </c>
      <c r="M32" s="51"/>
      <c r="N32" s="51"/>
      <c r="O32" s="51"/>
      <c r="P32" s="51"/>
      <c r="Q32" s="51"/>
      <c r="R32" s="51"/>
      <c r="S32" s="51"/>
      <c r="T32" s="54" t="s">
        <v>47</v>
      </c>
      <c r="U32" s="51"/>
      <c r="V32" s="51"/>
      <c r="W32" s="55">
        <f>ROUND(BA87+SUM(CE94:CE98),2)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ROUND(AW87+SUM(BZ94:BZ98),2)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49</v>
      </c>
      <c r="G33" s="51"/>
      <c r="H33" s="51"/>
      <c r="I33" s="51"/>
      <c r="J33" s="51"/>
      <c r="K33" s="51"/>
      <c r="L33" s="53">
        <v>0.21</v>
      </c>
      <c r="M33" s="51"/>
      <c r="N33" s="51"/>
      <c r="O33" s="51"/>
      <c r="P33" s="51"/>
      <c r="Q33" s="51"/>
      <c r="R33" s="51"/>
      <c r="S33" s="51"/>
      <c r="T33" s="54" t="s">
        <v>47</v>
      </c>
      <c r="U33" s="51"/>
      <c r="V33" s="51"/>
      <c r="W33" s="55">
        <f>ROUND(BB87+SUM(CF94:CF98),2)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50</v>
      </c>
      <c r="G34" s="51"/>
      <c r="H34" s="51"/>
      <c r="I34" s="51"/>
      <c r="J34" s="51"/>
      <c r="K34" s="51"/>
      <c r="L34" s="53">
        <v>0.15</v>
      </c>
      <c r="M34" s="51"/>
      <c r="N34" s="51"/>
      <c r="O34" s="51"/>
      <c r="P34" s="51"/>
      <c r="Q34" s="51"/>
      <c r="R34" s="51"/>
      <c r="S34" s="51"/>
      <c r="T34" s="54" t="s">
        <v>47</v>
      </c>
      <c r="U34" s="51"/>
      <c r="V34" s="51"/>
      <c r="W34" s="55">
        <f>ROUND(BC87+SUM(CG94:CG98),2)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51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47</v>
      </c>
      <c r="U35" s="51"/>
      <c r="V35" s="51"/>
      <c r="W35" s="55">
        <f>ROUND(BD87+SUM(CH94:CH98),2)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52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53</v>
      </c>
      <c r="U37" s="59"/>
      <c r="V37" s="59"/>
      <c r="W37" s="59"/>
      <c r="X37" s="61" t="s">
        <v>54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56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57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58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57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58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59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60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57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58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57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58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61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17A043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Demolice provozně stravovacího objektu, kotelny a kočárovny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24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Kladruby nad Labem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26</v>
      </c>
      <c r="AJ80" s="45"/>
      <c r="AK80" s="45"/>
      <c r="AL80" s="45"/>
      <c r="AM80" s="88" t="str">
        <f>IF(AN8="","",AN8)</f>
        <v>26. 10. 2017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28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>Národní hřebčín Kladruby nad Labem s.p.o.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35</v>
      </c>
      <c r="AJ82" s="45"/>
      <c r="AK82" s="45"/>
      <c r="AL82" s="45"/>
      <c r="AM82" s="80" t="str">
        <f>IF(E17="","",E17)</f>
        <v>AWT Rekultivace a.s.</v>
      </c>
      <c r="AN82" s="80"/>
      <c r="AO82" s="80"/>
      <c r="AP82" s="80"/>
      <c r="AQ82" s="46"/>
      <c r="AS82" s="89" t="s">
        <v>62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pans="2:56" s="1" customFormat="1" ht="13.5">
      <c r="B83" s="44"/>
      <c r="C83" s="36" t="s">
        <v>33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39</v>
      </c>
      <c r="AJ83" s="45"/>
      <c r="AK83" s="45"/>
      <c r="AL83" s="45"/>
      <c r="AM83" s="80" t="str">
        <f>IF(E20="","",E20)</f>
        <v>Ing. Lenka Kropáčová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pans="2:56" s="1" customFormat="1" ht="29.25" customHeight="1">
      <c r="B85" s="44"/>
      <c r="C85" s="99" t="s">
        <v>63</v>
      </c>
      <c r="D85" s="100"/>
      <c r="E85" s="100"/>
      <c r="F85" s="100"/>
      <c r="G85" s="100"/>
      <c r="H85" s="101"/>
      <c r="I85" s="102" t="s">
        <v>64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65</v>
      </c>
      <c r="AH85" s="100"/>
      <c r="AI85" s="100"/>
      <c r="AJ85" s="100"/>
      <c r="AK85" s="100"/>
      <c r="AL85" s="100"/>
      <c r="AM85" s="100"/>
      <c r="AN85" s="102" t="s">
        <v>66</v>
      </c>
      <c r="AO85" s="100"/>
      <c r="AP85" s="103"/>
      <c r="AQ85" s="46"/>
      <c r="AS85" s="104" t="s">
        <v>67</v>
      </c>
      <c r="AT85" s="105" t="s">
        <v>68</v>
      </c>
      <c r="AU85" s="105" t="s">
        <v>69</v>
      </c>
      <c r="AV85" s="105" t="s">
        <v>70</v>
      </c>
      <c r="AW85" s="105" t="s">
        <v>71</v>
      </c>
      <c r="AX85" s="105" t="s">
        <v>72</v>
      </c>
      <c r="AY85" s="105" t="s">
        <v>73</v>
      </c>
      <c r="AZ85" s="105" t="s">
        <v>74</v>
      </c>
      <c r="BA85" s="105" t="s">
        <v>75</v>
      </c>
      <c r="BB85" s="105" t="s">
        <v>76</v>
      </c>
      <c r="BC85" s="105" t="s">
        <v>77</v>
      </c>
      <c r="BD85" s="106" t="s">
        <v>78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8" t="s">
        <v>79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ROUND(SUM(AG88:AG91),2)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ROUND(SUM(AS88:AS91),2)</f>
        <v>0</v>
      </c>
      <c r="AT87" s="113">
        <f>ROUND(SUM(AV87:AW87),2)</f>
        <v>0</v>
      </c>
      <c r="AU87" s="114">
        <f>ROUND(SUM(AU88:AU91),5)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ROUND(SUM(AZ88:AZ91),2)</f>
        <v>0</v>
      </c>
      <c r="BA87" s="113">
        <f>ROUND(SUM(BA88:BA91),2)</f>
        <v>0</v>
      </c>
      <c r="BB87" s="113">
        <f>ROUND(SUM(BB88:BB91),2)</f>
        <v>0</v>
      </c>
      <c r="BC87" s="113">
        <f>ROUND(SUM(BC88:BC91),2)</f>
        <v>0</v>
      </c>
      <c r="BD87" s="115">
        <f>ROUND(SUM(BD88:BD91),2)</f>
        <v>0</v>
      </c>
      <c r="BS87" s="116" t="s">
        <v>80</v>
      </c>
      <c r="BT87" s="116" t="s">
        <v>81</v>
      </c>
      <c r="BU87" s="117" t="s">
        <v>82</v>
      </c>
      <c r="BV87" s="116" t="s">
        <v>83</v>
      </c>
      <c r="BW87" s="116" t="s">
        <v>84</v>
      </c>
      <c r="BX87" s="116" t="s">
        <v>85</v>
      </c>
    </row>
    <row r="88" spans="1:76" s="5" customFormat="1" ht="31.5" customHeight="1">
      <c r="A88" s="118" t="s">
        <v>86</v>
      </c>
      <c r="B88" s="119"/>
      <c r="C88" s="120"/>
      <c r="D88" s="121" t="s">
        <v>81</v>
      </c>
      <c r="E88" s="121"/>
      <c r="F88" s="121"/>
      <c r="G88" s="121"/>
      <c r="H88" s="121"/>
      <c r="I88" s="122"/>
      <c r="J88" s="121" t="s">
        <v>87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'0 - Příprava území, demol...'!M30</f>
        <v>0</v>
      </c>
      <c r="AH88" s="122"/>
      <c r="AI88" s="122"/>
      <c r="AJ88" s="122"/>
      <c r="AK88" s="122"/>
      <c r="AL88" s="122"/>
      <c r="AM88" s="122"/>
      <c r="AN88" s="123">
        <f>SUM(AG88,AT88)</f>
        <v>0</v>
      </c>
      <c r="AO88" s="122"/>
      <c r="AP88" s="122"/>
      <c r="AQ88" s="124"/>
      <c r="AS88" s="125">
        <f>'0 - Příprava území, demol...'!M28</f>
        <v>0</v>
      </c>
      <c r="AT88" s="126">
        <f>ROUND(SUM(AV88:AW88),2)</f>
        <v>0</v>
      </c>
      <c r="AU88" s="127">
        <f>'0 - Příprava území, demol...'!W123</f>
        <v>0</v>
      </c>
      <c r="AV88" s="126">
        <f>'0 - Příprava území, demol...'!M32</f>
        <v>0</v>
      </c>
      <c r="AW88" s="126">
        <f>'0 - Příprava území, demol...'!M33</f>
        <v>0</v>
      </c>
      <c r="AX88" s="126">
        <f>'0 - Příprava území, demol...'!M34</f>
        <v>0</v>
      </c>
      <c r="AY88" s="126">
        <f>'0 - Příprava území, demol...'!M35</f>
        <v>0</v>
      </c>
      <c r="AZ88" s="126">
        <f>'0 - Příprava území, demol...'!H32</f>
        <v>0</v>
      </c>
      <c r="BA88" s="126">
        <f>'0 - Příprava území, demol...'!H33</f>
        <v>0</v>
      </c>
      <c r="BB88" s="126">
        <f>'0 - Příprava území, demol...'!H34</f>
        <v>0</v>
      </c>
      <c r="BC88" s="126">
        <f>'0 - Příprava území, demol...'!H35</f>
        <v>0</v>
      </c>
      <c r="BD88" s="128">
        <f>'0 - Příprava území, demol...'!H36</f>
        <v>0</v>
      </c>
      <c r="BT88" s="129" t="s">
        <v>88</v>
      </c>
      <c r="BV88" s="129" t="s">
        <v>83</v>
      </c>
      <c r="BW88" s="129" t="s">
        <v>89</v>
      </c>
      <c r="BX88" s="129" t="s">
        <v>84</v>
      </c>
    </row>
    <row r="89" spans="1:76" s="5" customFormat="1" ht="16.5" customHeight="1">
      <c r="A89" s="118" t="s">
        <v>86</v>
      </c>
      <c r="B89" s="119"/>
      <c r="C89" s="120"/>
      <c r="D89" s="121" t="s">
        <v>88</v>
      </c>
      <c r="E89" s="121"/>
      <c r="F89" s="121"/>
      <c r="G89" s="121"/>
      <c r="H89" s="121"/>
      <c r="I89" s="122"/>
      <c r="J89" s="121" t="s">
        <v>90</v>
      </c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3">
        <f>'1 - Provozně stravovací o...'!M30</f>
        <v>0</v>
      </c>
      <c r="AH89" s="122"/>
      <c r="AI89" s="122"/>
      <c r="AJ89" s="122"/>
      <c r="AK89" s="122"/>
      <c r="AL89" s="122"/>
      <c r="AM89" s="122"/>
      <c r="AN89" s="123">
        <f>SUM(AG89,AT89)</f>
        <v>0</v>
      </c>
      <c r="AO89" s="122"/>
      <c r="AP89" s="122"/>
      <c r="AQ89" s="124"/>
      <c r="AS89" s="125">
        <f>'1 - Provozně stravovací o...'!M28</f>
        <v>0</v>
      </c>
      <c r="AT89" s="126">
        <f>ROUND(SUM(AV89:AW89),2)</f>
        <v>0</v>
      </c>
      <c r="AU89" s="127">
        <f>'1 - Provozně stravovací o...'!W124</f>
        <v>0</v>
      </c>
      <c r="AV89" s="126">
        <f>'1 - Provozně stravovací o...'!M32</f>
        <v>0</v>
      </c>
      <c r="AW89" s="126">
        <f>'1 - Provozně stravovací o...'!M33</f>
        <v>0</v>
      </c>
      <c r="AX89" s="126">
        <f>'1 - Provozně stravovací o...'!M34</f>
        <v>0</v>
      </c>
      <c r="AY89" s="126">
        <f>'1 - Provozně stravovací o...'!M35</f>
        <v>0</v>
      </c>
      <c r="AZ89" s="126">
        <f>'1 - Provozně stravovací o...'!H32</f>
        <v>0</v>
      </c>
      <c r="BA89" s="126">
        <f>'1 - Provozně stravovací o...'!H33</f>
        <v>0</v>
      </c>
      <c r="BB89" s="126">
        <f>'1 - Provozně stravovací o...'!H34</f>
        <v>0</v>
      </c>
      <c r="BC89" s="126">
        <f>'1 - Provozně stravovací o...'!H35</f>
        <v>0</v>
      </c>
      <c r="BD89" s="128">
        <f>'1 - Provozně stravovací o...'!H36</f>
        <v>0</v>
      </c>
      <c r="BT89" s="129" t="s">
        <v>88</v>
      </c>
      <c r="BV89" s="129" t="s">
        <v>83</v>
      </c>
      <c r="BW89" s="129" t="s">
        <v>91</v>
      </c>
      <c r="BX89" s="129" t="s">
        <v>84</v>
      </c>
    </row>
    <row r="90" spans="1:76" s="5" customFormat="1" ht="16.5" customHeight="1">
      <c r="A90" s="118" t="s">
        <v>86</v>
      </c>
      <c r="B90" s="119"/>
      <c r="C90" s="120"/>
      <c r="D90" s="121" t="s">
        <v>92</v>
      </c>
      <c r="E90" s="121"/>
      <c r="F90" s="121"/>
      <c r="G90" s="121"/>
      <c r="H90" s="121"/>
      <c r="I90" s="122"/>
      <c r="J90" s="121" t="s">
        <v>93</v>
      </c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3">
        <f>'2 - Kotelna'!M30</f>
        <v>0</v>
      </c>
      <c r="AH90" s="122"/>
      <c r="AI90" s="122"/>
      <c r="AJ90" s="122"/>
      <c r="AK90" s="122"/>
      <c r="AL90" s="122"/>
      <c r="AM90" s="122"/>
      <c r="AN90" s="123">
        <f>SUM(AG90,AT90)</f>
        <v>0</v>
      </c>
      <c r="AO90" s="122"/>
      <c r="AP90" s="122"/>
      <c r="AQ90" s="124"/>
      <c r="AS90" s="125">
        <f>'2 - Kotelna'!M28</f>
        <v>0</v>
      </c>
      <c r="AT90" s="126">
        <f>ROUND(SUM(AV90:AW90),2)</f>
        <v>0</v>
      </c>
      <c r="AU90" s="127">
        <f>'2 - Kotelna'!W128</f>
        <v>0</v>
      </c>
      <c r="AV90" s="126">
        <f>'2 - Kotelna'!M32</f>
        <v>0</v>
      </c>
      <c r="AW90" s="126">
        <f>'2 - Kotelna'!M33</f>
        <v>0</v>
      </c>
      <c r="AX90" s="126">
        <f>'2 - Kotelna'!M34</f>
        <v>0</v>
      </c>
      <c r="AY90" s="126">
        <f>'2 - Kotelna'!M35</f>
        <v>0</v>
      </c>
      <c r="AZ90" s="126">
        <f>'2 - Kotelna'!H32</f>
        <v>0</v>
      </c>
      <c r="BA90" s="126">
        <f>'2 - Kotelna'!H33</f>
        <v>0</v>
      </c>
      <c r="BB90" s="126">
        <f>'2 - Kotelna'!H34</f>
        <v>0</v>
      </c>
      <c r="BC90" s="126">
        <f>'2 - Kotelna'!H35</f>
        <v>0</v>
      </c>
      <c r="BD90" s="128">
        <f>'2 - Kotelna'!H36</f>
        <v>0</v>
      </c>
      <c r="BT90" s="129" t="s">
        <v>88</v>
      </c>
      <c r="BV90" s="129" t="s">
        <v>83</v>
      </c>
      <c r="BW90" s="129" t="s">
        <v>94</v>
      </c>
      <c r="BX90" s="129" t="s">
        <v>84</v>
      </c>
    </row>
    <row r="91" spans="1:76" s="5" customFormat="1" ht="16.5" customHeight="1">
      <c r="A91" s="118" t="s">
        <v>86</v>
      </c>
      <c r="B91" s="119"/>
      <c r="C91" s="120"/>
      <c r="D91" s="121" t="s">
        <v>95</v>
      </c>
      <c r="E91" s="121"/>
      <c r="F91" s="121"/>
      <c r="G91" s="121"/>
      <c r="H91" s="121"/>
      <c r="I91" s="122"/>
      <c r="J91" s="121" t="s">
        <v>96</v>
      </c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3">
        <f>'3 - Kočárovna'!M30</f>
        <v>0</v>
      </c>
      <c r="AH91" s="122"/>
      <c r="AI91" s="122"/>
      <c r="AJ91" s="122"/>
      <c r="AK91" s="122"/>
      <c r="AL91" s="122"/>
      <c r="AM91" s="122"/>
      <c r="AN91" s="123">
        <f>SUM(AG91,AT91)</f>
        <v>0</v>
      </c>
      <c r="AO91" s="122"/>
      <c r="AP91" s="122"/>
      <c r="AQ91" s="124"/>
      <c r="AS91" s="130">
        <f>'3 - Kočárovna'!M28</f>
        <v>0</v>
      </c>
      <c r="AT91" s="131">
        <f>ROUND(SUM(AV91:AW91),2)</f>
        <v>0</v>
      </c>
      <c r="AU91" s="132">
        <f>'3 - Kočárovna'!W124</f>
        <v>0</v>
      </c>
      <c r="AV91" s="131">
        <f>'3 - Kočárovna'!M32</f>
        <v>0</v>
      </c>
      <c r="AW91" s="131">
        <f>'3 - Kočárovna'!M33</f>
        <v>0</v>
      </c>
      <c r="AX91" s="131">
        <f>'3 - Kočárovna'!M34</f>
        <v>0</v>
      </c>
      <c r="AY91" s="131">
        <f>'3 - Kočárovna'!M35</f>
        <v>0</v>
      </c>
      <c r="AZ91" s="131">
        <f>'3 - Kočárovna'!H32</f>
        <v>0</v>
      </c>
      <c r="BA91" s="131">
        <f>'3 - Kočárovna'!H33</f>
        <v>0</v>
      </c>
      <c r="BB91" s="131">
        <f>'3 - Kočárovna'!H34</f>
        <v>0</v>
      </c>
      <c r="BC91" s="131">
        <f>'3 - Kočárovna'!H35</f>
        <v>0</v>
      </c>
      <c r="BD91" s="133">
        <f>'3 - Kočárovna'!H36</f>
        <v>0</v>
      </c>
      <c r="BT91" s="129" t="s">
        <v>88</v>
      </c>
      <c r="BV91" s="129" t="s">
        <v>83</v>
      </c>
      <c r="BW91" s="129" t="s">
        <v>97</v>
      </c>
      <c r="BX91" s="129" t="s">
        <v>84</v>
      </c>
    </row>
    <row r="92" spans="2:43" ht="13.5">
      <c r="B92" s="24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7"/>
    </row>
    <row r="93" spans="2:48" s="1" customFormat="1" ht="30" customHeight="1">
      <c r="B93" s="44"/>
      <c r="C93" s="108" t="s">
        <v>98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111">
        <f>ROUND(SUM(AG94:AG97),2)</f>
        <v>0</v>
      </c>
      <c r="AH93" s="111"/>
      <c r="AI93" s="111"/>
      <c r="AJ93" s="111"/>
      <c r="AK93" s="111"/>
      <c r="AL93" s="111"/>
      <c r="AM93" s="111"/>
      <c r="AN93" s="111">
        <f>ROUND(SUM(AN94:AN97),2)</f>
        <v>0</v>
      </c>
      <c r="AO93" s="111"/>
      <c r="AP93" s="111"/>
      <c r="AQ93" s="46"/>
      <c r="AS93" s="104" t="s">
        <v>99</v>
      </c>
      <c r="AT93" s="105" t="s">
        <v>100</v>
      </c>
      <c r="AU93" s="105" t="s">
        <v>45</v>
      </c>
      <c r="AV93" s="106" t="s">
        <v>68</v>
      </c>
    </row>
    <row r="94" spans="2:89" s="1" customFormat="1" ht="19.9" customHeight="1">
      <c r="B94" s="44"/>
      <c r="C94" s="45"/>
      <c r="D94" s="134" t="s">
        <v>101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135">
        <f>ROUND(AG87*AS94,2)</f>
        <v>0</v>
      </c>
      <c r="AH94" s="136"/>
      <c r="AI94" s="136"/>
      <c r="AJ94" s="136"/>
      <c r="AK94" s="136"/>
      <c r="AL94" s="136"/>
      <c r="AM94" s="136"/>
      <c r="AN94" s="136">
        <f>ROUND(AG94+AV94,2)</f>
        <v>0</v>
      </c>
      <c r="AO94" s="136"/>
      <c r="AP94" s="136"/>
      <c r="AQ94" s="46"/>
      <c r="AS94" s="137">
        <v>0</v>
      </c>
      <c r="AT94" s="138" t="s">
        <v>102</v>
      </c>
      <c r="AU94" s="138" t="s">
        <v>46</v>
      </c>
      <c r="AV94" s="139">
        <f>ROUND(IF(AU94="základní",AG94*L31,IF(AU94="snížená",AG94*L32,0)),2)</f>
        <v>0</v>
      </c>
      <c r="BV94" s="20" t="s">
        <v>103</v>
      </c>
      <c r="BY94" s="140">
        <f>IF(AU94="základní",AV94,0)</f>
        <v>0</v>
      </c>
      <c r="BZ94" s="140">
        <f>IF(AU94="snížená",AV94,0)</f>
        <v>0</v>
      </c>
      <c r="CA94" s="140">
        <v>0</v>
      </c>
      <c r="CB94" s="140">
        <v>0</v>
      </c>
      <c r="CC94" s="140">
        <v>0</v>
      </c>
      <c r="CD94" s="140">
        <f>IF(AU94="základní",AG94,0)</f>
        <v>0</v>
      </c>
      <c r="CE94" s="140">
        <f>IF(AU94="snížená",AG94,0)</f>
        <v>0</v>
      </c>
      <c r="CF94" s="140">
        <f>IF(AU94="zákl. přenesená",AG94,0)</f>
        <v>0</v>
      </c>
      <c r="CG94" s="140">
        <f>IF(AU94="sníž. přenesená",AG94,0)</f>
        <v>0</v>
      </c>
      <c r="CH94" s="140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>x</v>
      </c>
    </row>
    <row r="95" spans="2:89" s="1" customFormat="1" ht="19.9" customHeight="1">
      <c r="B95" s="44"/>
      <c r="C95" s="45"/>
      <c r="D95" s="141" t="s">
        <v>104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45"/>
      <c r="AD95" s="45"/>
      <c r="AE95" s="45"/>
      <c r="AF95" s="45"/>
      <c r="AG95" s="135">
        <f>AG87*AS95</f>
        <v>0</v>
      </c>
      <c r="AH95" s="136"/>
      <c r="AI95" s="136"/>
      <c r="AJ95" s="136"/>
      <c r="AK95" s="136"/>
      <c r="AL95" s="136"/>
      <c r="AM95" s="136"/>
      <c r="AN95" s="136">
        <f>AG95+AV95</f>
        <v>0</v>
      </c>
      <c r="AO95" s="136"/>
      <c r="AP95" s="136"/>
      <c r="AQ95" s="46"/>
      <c r="AS95" s="142">
        <v>0</v>
      </c>
      <c r="AT95" s="143" t="s">
        <v>102</v>
      </c>
      <c r="AU95" s="143" t="s">
        <v>46</v>
      </c>
      <c r="AV95" s="144">
        <f>ROUND(IF(AU95="nulová",0,IF(OR(AU95="základní",AU95="zákl. přenesená"),AG95*L31,AG95*L32)),2)</f>
        <v>0</v>
      </c>
      <c r="BV95" s="20" t="s">
        <v>105</v>
      </c>
      <c r="BY95" s="140">
        <f>IF(AU95="základní",AV95,0)</f>
        <v>0</v>
      </c>
      <c r="BZ95" s="140">
        <f>IF(AU95="snížená",AV95,0)</f>
        <v>0</v>
      </c>
      <c r="CA95" s="140">
        <f>IF(AU95="zákl. přenesená",AV95,0)</f>
        <v>0</v>
      </c>
      <c r="CB95" s="140">
        <f>IF(AU95="sníž. přenesená",AV95,0)</f>
        <v>0</v>
      </c>
      <c r="CC95" s="140">
        <f>IF(AU95="nulová",AV95,0)</f>
        <v>0</v>
      </c>
      <c r="CD95" s="140">
        <f>IF(AU95="základní",AG95,0)</f>
        <v>0</v>
      </c>
      <c r="CE95" s="140">
        <f>IF(AU95="snížená",AG95,0)</f>
        <v>0</v>
      </c>
      <c r="CF95" s="140">
        <f>IF(AU95="zákl. přenesená",AG95,0)</f>
        <v>0</v>
      </c>
      <c r="CG95" s="140">
        <f>IF(AU95="sníž. přenesená",AG95,0)</f>
        <v>0</v>
      </c>
      <c r="CH95" s="140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 t="str">
        <f>IF(D95="Vyplň vlastní","","x")</f>
        <v/>
      </c>
    </row>
    <row r="96" spans="2:89" s="1" customFormat="1" ht="19.9" customHeight="1">
      <c r="B96" s="44"/>
      <c r="C96" s="45"/>
      <c r="D96" s="141" t="s">
        <v>104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45"/>
      <c r="AD96" s="45"/>
      <c r="AE96" s="45"/>
      <c r="AF96" s="45"/>
      <c r="AG96" s="135">
        <f>AG87*AS96</f>
        <v>0</v>
      </c>
      <c r="AH96" s="136"/>
      <c r="AI96" s="136"/>
      <c r="AJ96" s="136"/>
      <c r="AK96" s="136"/>
      <c r="AL96" s="136"/>
      <c r="AM96" s="136"/>
      <c r="AN96" s="136">
        <f>AG96+AV96</f>
        <v>0</v>
      </c>
      <c r="AO96" s="136"/>
      <c r="AP96" s="136"/>
      <c r="AQ96" s="46"/>
      <c r="AS96" s="142">
        <v>0</v>
      </c>
      <c r="AT96" s="143" t="s">
        <v>102</v>
      </c>
      <c r="AU96" s="143" t="s">
        <v>46</v>
      </c>
      <c r="AV96" s="144">
        <f>ROUND(IF(AU96="nulová",0,IF(OR(AU96="základní",AU96="zákl. přenesená"),AG96*L31,AG96*L32)),2)</f>
        <v>0</v>
      </c>
      <c r="BV96" s="20" t="s">
        <v>105</v>
      </c>
      <c r="BY96" s="140">
        <f>IF(AU96="základní",AV96,0)</f>
        <v>0</v>
      </c>
      <c r="BZ96" s="140">
        <f>IF(AU96="snížená",AV96,0)</f>
        <v>0</v>
      </c>
      <c r="CA96" s="140">
        <f>IF(AU96="zákl. přenesená",AV96,0)</f>
        <v>0</v>
      </c>
      <c r="CB96" s="140">
        <f>IF(AU96="sníž. přenesená",AV96,0)</f>
        <v>0</v>
      </c>
      <c r="CC96" s="140">
        <f>IF(AU96="nulová",AV96,0)</f>
        <v>0</v>
      </c>
      <c r="CD96" s="140">
        <f>IF(AU96="základní",AG96,0)</f>
        <v>0</v>
      </c>
      <c r="CE96" s="140">
        <f>IF(AU96="snížená",AG96,0)</f>
        <v>0</v>
      </c>
      <c r="CF96" s="140">
        <f>IF(AU96="zákl. přenesená",AG96,0)</f>
        <v>0</v>
      </c>
      <c r="CG96" s="140">
        <f>IF(AU96="sníž. přenesená",AG96,0)</f>
        <v>0</v>
      </c>
      <c r="CH96" s="140">
        <f>IF(AU96="nulová",AG96,0)</f>
        <v>0</v>
      </c>
      <c r="CI96" s="20">
        <f>IF(AU96="základní",1,IF(AU96="snížená",2,IF(AU96="zákl. přenesená",4,IF(AU96="sníž. přenesená",5,3))))</f>
        <v>1</v>
      </c>
      <c r="CJ96" s="20">
        <f>IF(AT96="stavební čast",1,IF(8896="investiční čast",2,3))</f>
        <v>1</v>
      </c>
      <c r="CK96" s="20" t="str">
        <f>IF(D96="Vyplň vlastní","","x")</f>
        <v/>
      </c>
    </row>
    <row r="97" spans="2:89" s="1" customFormat="1" ht="19.9" customHeight="1">
      <c r="B97" s="44"/>
      <c r="C97" s="45"/>
      <c r="D97" s="141" t="s">
        <v>104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45"/>
      <c r="AD97" s="45"/>
      <c r="AE97" s="45"/>
      <c r="AF97" s="45"/>
      <c r="AG97" s="135">
        <f>AG87*AS97</f>
        <v>0</v>
      </c>
      <c r="AH97" s="136"/>
      <c r="AI97" s="136"/>
      <c r="AJ97" s="136"/>
      <c r="AK97" s="136"/>
      <c r="AL97" s="136"/>
      <c r="AM97" s="136"/>
      <c r="AN97" s="136">
        <f>AG97+AV97</f>
        <v>0</v>
      </c>
      <c r="AO97" s="136"/>
      <c r="AP97" s="136"/>
      <c r="AQ97" s="46"/>
      <c r="AS97" s="145">
        <v>0</v>
      </c>
      <c r="AT97" s="146" t="s">
        <v>102</v>
      </c>
      <c r="AU97" s="146" t="s">
        <v>46</v>
      </c>
      <c r="AV97" s="147">
        <f>ROUND(IF(AU97="nulová",0,IF(OR(AU97="základní",AU97="zákl. přenesená"),AG97*L31,AG97*L32)),2)</f>
        <v>0</v>
      </c>
      <c r="BV97" s="20" t="s">
        <v>105</v>
      </c>
      <c r="BY97" s="140">
        <f>IF(AU97="základní",AV97,0)</f>
        <v>0</v>
      </c>
      <c r="BZ97" s="140">
        <f>IF(AU97="snížená",AV97,0)</f>
        <v>0</v>
      </c>
      <c r="CA97" s="140">
        <f>IF(AU97="zákl. přenesená",AV97,0)</f>
        <v>0</v>
      </c>
      <c r="CB97" s="140">
        <f>IF(AU97="sníž. přenesená",AV97,0)</f>
        <v>0</v>
      </c>
      <c r="CC97" s="140">
        <f>IF(AU97="nulová",AV97,0)</f>
        <v>0</v>
      </c>
      <c r="CD97" s="140">
        <f>IF(AU97="základní",AG97,0)</f>
        <v>0</v>
      </c>
      <c r="CE97" s="140">
        <f>IF(AU97="snížená",AG97,0)</f>
        <v>0</v>
      </c>
      <c r="CF97" s="140">
        <f>IF(AU97="zákl. přenesená",AG97,0)</f>
        <v>0</v>
      </c>
      <c r="CG97" s="140">
        <f>IF(AU97="sníž. přenesená",AG97,0)</f>
        <v>0</v>
      </c>
      <c r="CH97" s="140">
        <f>IF(AU97="nulová",AG97,0)</f>
        <v>0</v>
      </c>
      <c r="CI97" s="20">
        <f>IF(AU97="základní",1,IF(AU97="snížená",2,IF(AU97="zákl. přenesená",4,IF(AU97="sníž. přenesená",5,3))))</f>
        <v>1</v>
      </c>
      <c r="CJ97" s="20">
        <f>IF(AT97="stavební čast",1,IF(8897="investiční čast",2,3))</f>
        <v>1</v>
      </c>
      <c r="CK97" s="20" t="str">
        <f>IF(D97="Vyplň vlastní","","x")</f>
        <v/>
      </c>
    </row>
    <row r="98" spans="2:43" s="1" customFormat="1" ht="10.8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6"/>
    </row>
    <row r="99" spans="2:43" s="1" customFormat="1" ht="30" customHeight="1">
      <c r="B99" s="44"/>
      <c r="C99" s="148" t="s">
        <v>106</v>
      </c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50">
        <f>ROUND(AG87+AG93,2)</f>
        <v>0</v>
      </c>
      <c r="AH99" s="150"/>
      <c r="AI99" s="150"/>
      <c r="AJ99" s="150"/>
      <c r="AK99" s="150"/>
      <c r="AL99" s="150"/>
      <c r="AM99" s="150"/>
      <c r="AN99" s="150">
        <f>AN87+AN93</f>
        <v>0</v>
      </c>
      <c r="AO99" s="150"/>
      <c r="AP99" s="150"/>
      <c r="AQ99" s="46"/>
    </row>
    <row r="100" spans="2:43" s="1" customFormat="1" ht="6.95" customHeight="1"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5"/>
    </row>
  </sheetData>
  <sheetProtection password="CC35" sheet="1" objects="1" scenarios="1" formatColumns="0" formatRows="0"/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D97:AB97"/>
    <mergeCell ref="AG97:AM97"/>
    <mergeCell ref="AN97:AP97"/>
    <mergeCell ref="AG87:AM87"/>
    <mergeCell ref="AN87:AP87"/>
    <mergeCell ref="AG93:AM93"/>
    <mergeCell ref="AN93:AP93"/>
    <mergeCell ref="AG99:AM99"/>
    <mergeCell ref="AN99:AP99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 - Příprava území, demol...'!C2" display="/"/>
    <hyperlink ref="A89" location="'1 - Provozně stravovací o...'!C2" display="/"/>
    <hyperlink ref="A90" location="'2 - Kotelna'!C2" display="/"/>
    <hyperlink ref="A91" location="'3 - Kočárovn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1"/>
      <c r="C1" s="11"/>
      <c r="D1" s="12" t="s">
        <v>1</v>
      </c>
      <c r="E1" s="11"/>
      <c r="F1" s="13" t="s">
        <v>107</v>
      </c>
      <c r="G1" s="13"/>
      <c r="H1" s="152" t="s">
        <v>108</v>
      </c>
      <c r="I1" s="152"/>
      <c r="J1" s="152"/>
      <c r="K1" s="152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92</v>
      </c>
    </row>
    <row r="4" spans="2:46" ht="36.95" customHeight="1">
      <c r="B4" s="24"/>
      <c r="C4" s="25" t="s">
        <v>112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19</v>
      </c>
      <c r="E6" s="29"/>
      <c r="F6" s="153" t="str">
        <f>'Rekapitulace stavby'!K6</f>
        <v>Demolice provozně stravovacího objektu, kotelny a kočárovny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113</v>
      </c>
      <c r="E7" s="45"/>
      <c r="F7" s="34" t="s">
        <v>114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pans="2:18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26. 10. 2017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30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31</v>
      </c>
      <c r="F12" s="45"/>
      <c r="G12" s="45"/>
      <c r="H12" s="45"/>
      <c r="I12" s="45"/>
      <c r="J12" s="45"/>
      <c r="K12" s="45"/>
      <c r="L12" s="45"/>
      <c r="M12" s="36" t="s">
        <v>32</v>
      </c>
      <c r="N12" s="45"/>
      <c r="O12" s="31" t="s">
        <v>22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33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32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35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36</v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">
        <v>37</v>
      </c>
      <c r="F18" s="45"/>
      <c r="G18" s="45"/>
      <c r="H18" s="45"/>
      <c r="I18" s="45"/>
      <c r="J18" s="45"/>
      <c r="K18" s="45"/>
      <c r="L18" s="45"/>
      <c r="M18" s="36" t="s">
        <v>32</v>
      </c>
      <c r="N18" s="45"/>
      <c r="O18" s="31" t="s">
        <v>22</v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">
        <v>22</v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">
        <v>40</v>
      </c>
      <c r="F21" s="45"/>
      <c r="G21" s="45"/>
      <c r="H21" s="45"/>
      <c r="I21" s="45"/>
      <c r="J21" s="45"/>
      <c r="K21" s="45"/>
      <c r="L21" s="45"/>
      <c r="M21" s="36" t="s">
        <v>32</v>
      </c>
      <c r="N21" s="45"/>
      <c r="O21" s="31" t="s">
        <v>22</v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6" t="s">
        <v>115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101</v>
      </c>
      <c r="E28" s="45"/>
      <c r="F28" s="45"/>
      <c r="G28" s="45"/>
      <c r="H28" s="45"/>
      <c r="I28" s="45"/>
      <c r="J28" s="45"/>
      <c r="K28" s="45"/>
      <c r="L28" s="45"/>
      <c r="M28" s="43">
        <f>N98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7" t="s">
        <v>44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45</v>
      </c>
      <c r="E32" s="52" t="s">
        <v>46</v>
      </c>
      <c r="F32" s="53">
        <v>0.21</v>
      </c>
      <c r="G32" s="159" t="s">
        <v>47</v>
      </c>
      <c r="H32" s="160">
        <f>ROUND((((SUM(BE98:BE105)+SUM(BE123:BE212))+SUM(BE214))),2)</f>
        <v>0</v>
      </c>
      <c r="I32" s="45"/>
      <c r="J32" s="45"/>
      <c r="K32" s="45"/>
      <c r="L32" s="45"/>
      <c r="M32" s="160">
        <f>ROUND(((ROUND((SUM(BE98:BE105)+SUM(BE123:BE212)),2)*F32)+SUM(BE214)*F32),2)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48</v>
      </c>
      <c r="F33" s="53">
        <v>0.15</v>
      </c>
      <c r="G33" s="159" t="s">
        <v>47</v>
      </c>
      <c r="H33" s="160">
        <f>ROUND((((SUM(BF98:BF105)+SUM(BF123:BF212))+SUM(BF214))),2)</f>
        <v>0</v>
      </c>
      <c r="I33" s="45"/>
      <c r="J33" s="45"/>
      <c r="K33" s="45"/>
      <c r="L33" s="45"/>
      <c r="M33" s="160">
        <f>ROUND(((ROUND((SUM(BF98:BF105)+SUM(BF123:BF212)),2)*F33)+SUM(BF214)*F33),2)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49</v>
      </c>
      <c r="F34" s="53">
        <v>0.21</v>
      </c>
      <c r="G34" s="159" t="s">
        <v>47</v>
      </c>
      <c r="H34" s="160">
        <f>ROUND((((SUM(BG98:BG105)+SUM(BG123:BG212))+SUM(BG214))),2)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50</v>
      </c>
      <c r="F35" s="53">
        <v>0.15</v>
      </c>
      <c r="G35" s="159" t="s">
        <v>47</v>
      </c>
      <c r="H35" s="160">
        <f>ROUND((((SUM(BH98:BH105)+SUM(BH123:BH212))+SUM(BH214))),2)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51</v>
      </c>
      <c r="F36" s="53">
        <v>0</v>
      </c>
      <c r="G36" s="159" t="s">
        <v>47</v>
      </c>
      <c r="H36" s="160">
        <f>ROUND((((SUM(BI98:BI105)+SUM(BI123:BI212))+SUM(BI214))),2)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9"/>
      <c r="D38" s="161" t="s">
        <v>52</v>
      </c>
      <c r="E38" s="101"/>
      <c r="F38" s="101"/>
      <c r="G38" s="162" t="s">
        <v>53</v>
      </c>
      <c r="H38" s="163" t="s">
        <v>54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55</v>
      </c>
      <c r="E50" s="65"/>
      <c r="F50" s="65"/>
      <c r="G50" s="65"/>
      <c r="H50" s="66"/>
      <c r="I50" s="45"/>
      <c r="J50" s="64" t="s">
        <v>56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57</v>
      </c>
      <c r="E59" s="70"/>
      <c r="F59" s="70"/>
      <c r="G59" s="71" t="s">
        <v>58</v>
      </c>
      <c r="H59" s="72"/>
      <c r="I59" s="45"/>
      <c r="J59" s="69" t="s">
        <v>57</v>
      </c>
      <c r="K59" s="70"/>
      <c r="L59" s="70"/>
      <c r="M59" s="70"/>
      <c r="N59" s="71" t="s">
        <v>58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59</v>
      </c>
      <c r="E61" s="65"/>
      <c r="F61" s="65"/>
      <c r="G61" s="65"/>
      <c r="H61" s="66"/>
      <c r="I61" s="45"/>
      <c r="J61" s="64" t="s">
        <v>60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57</v>
      </c>
      <c r="E70" s="70"/>
      <c r="F70" s="70"/>
      <c r="G70" s="71" t="s">
        <v>58</v>
      </c>
      <c r="H70" s="72"/>
      <c r="I70" s="45"/>
      <c r="J70" s="69" t="s">
        <v>57</v>
      </c>
      <c r="K70" s="70"/>
      <c r="L70" s="70"/>
      <c r="M70" s="70"/>
      <c r="N70" s="71" t="s">
        <v>58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4"/>
      <c r="C76" s="25" t="s">
        <v>116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pans="2:21" s="1" customFormat="1" ht="30" customHeight="1">
      <c r="B78" s="44"/>
      <c r="C78" s="36" t="s">
        <v>19</v>
      </c>
      <c r="D78" s="45"/>
      <c r="E78" s="45"/>
      <c r="F78" s="153" t="str">
        <f>F6</f>
        <v>Demolice provozně stravovacího objektu, kotelny a kočárovny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pans="2:21" s="1" customFormat="1" ht="36.95" customHeight="1">
      <c r="B79" s="44"/>
      <c r="C79" s="83" t="s">
        <v>113</v>
      </c>
      <c r="D79" s="45"/>
      <c r="E79" s="45"/>
      <c r="F79" s="85" t="str">
        <f>F7</f>
        <v>0 - Příprava území, demolice zpevněných ploch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pans="2:21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pans="2:21" s="1" customFormat="1" ht="18" customHeight="1">
      <c r="B81" s="44"/>
      <c r="C81" s="36" t="s">
        <v>24</v>
      </c>
      <c r="D81" s="45"/>
      <c r="E81" s="45"/>
      <c r="F81" s="31" t="str">
        <f>F9</f>
        <v>Kladruby nad Labem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26. 10. 2017</v>
      </c>
      <c r="N81" s="88"/>
      <c r="O81" s="88"/>
      <c r="P81" s="88"/>
      <c r="Q81" s="45"/>
      <c r="R81" s="46"/>
      <c r="T81" s="169"/>
      <c r="U81" s="169"/>
    </row>
    <row r="82" spans="2:21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pans="2:21" s="1" customFormat="1" ht="13.5">
      <c r="B83" s="44"/>
      <c r="C83" s="36" t="s">
        <v>28</v>
      </c>
      <c r="D83" s="45"/>
      <c r="E83" s="45"/>
      <c r="F83" s="31" t="str">
        <f>E12</f>
        <v>Národní hřebčín Kladruby nad Labem s.p.o.</v>
      </c>
      <c r="G83" s="45"/>
      <c r="H83" s="45"/>
      <c r="I83" s="45"/>
      <c r="J83" s="45"/>
      <c r="K83" s="36" t="s">
        <v>35</v>
      </c>
      <c r="L83" s="45"/>
      <c r="M83" s="31" t="str">
        <f>E18</f>
        <v>AWT Rekultivace a.s.</v>
      </c>
      <c r="N83" s="31"/>
      <c r="O83" s="31"/>
      <c r="P83" s="31"/>
      <c r="Q83" s="31"/>
      <c r="R83" s="46"/>
      <c r="T83" s="169"/>
      <c r="U83" s="169"/>
    </row>
    <row r="84" spans="2:21" s="1" customFormat="1" ht="14.4" customHeight="1">
      <c r="B84" s="44"/>
      <c r="C84" s="36" t="s">
        <v>33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>Ing. Lenka Kropáčová</v>
      </c>
      <c r="N84" s="31"/>
      <c r="O84" s="31"/>
      <c r="P84" s="31"/>
      <c r="Q84" s="31"/>
      <c r="R84" s="46"/>
      <c r="T84" s="169"/>
      <c r="U84" s="169"/>
    </row>
    <row r="85" spans="2:21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pans="2:21" s="1" customFormat="1" ht="29.25" customHeight="1">
      <c r="B86" s="44"/>
      <c r="C86" s="170" t="s">
        <v>117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118</v>
      </c>
      <c r="O86" s="149"/>
      <c r="P86" s="149"/>
      <c r="Q86" s="149"/>
      <c r="R86" s="46"/>
      <c r="T86" s="169"/>
      <c r="U86" s="169"/>
    </row>
    <row r="87" spans="2:21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pans="2:47" s="1" customFormat="1" ht="29.25" customHeight="1">
      <c r="B88" s="44"/>
      <c r="C88" s="171" t="s">
        <v>119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N123</f>
        <v>0</v>
      </c>
      <c r="O88" s="172"/>
      <c r="P88" s="172"/>
      <c r="Q88" s="172"/>
      <c r="R88" s="46"/>
      <c r="T88" s="169"/>
      <c r="U88" s="169"/>
      <c r="AU88" s="20" t="s">
        <v>120</v>
      </c>
    </row>
    <row r="89" spans="2:21" s="6" customFormat="1" ht="24.95" customHeight="1">
      <c r="B89" s="173"/>
      <c r="C89" s="174"/>
      <c r="D89" s="175" t="s">
        <v>121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N124</f>
        <v>0</v>
      </c>
      <c r="O89" s="174"/>
      <c r="P89" s="174"/>
      <c r="Q89" s="174"/>
      <c r="R89" s="177"/>
      <c r="T89" s="178"/>
      <c r="U89" s="178"/>
    </row>
    <row r="90" spans="2:21" s="7" customFormat="1" ht="19.9" customHeight="1">
      <c r="B90" s="179"/>
      <c r="C90" s="180"/>
      <c r="D90" s="134" t="s">
        <v>122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N125</f>
        <v>0</v>
      </c>
      <c r="O90" s="180"/>
      <c r="P90" s="180"/>
      <c r="Q90" s="180"/>
      <c r="R90" s="181"/>
      <c r="T90" s="182"/>
      <c r="U90" s="182"/>
    </row>
    <row r="91" spans="2:21" s="7" customFormat="1" ht="19.9" customHeight="1">
      <c r="B91" s="179"/>
      <c r="C91" s="180"/>
      <c r="D91" s="134" t="s">
        <v>123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N159</f>
        <v>0</v>
      </c>
      <c r="O91" s="180"/>
      <c r="P91" s="180"/>
      <c r="Q91" s="180"/>
      <c r="R91" s="181"/>
      <c r="T91" s="182"/>
      <c r="U91" s="182"/>
    </row>
    <row r="92" spans="2:21" s="7" customFormat="1" ht="19.9" customHeight="1">
      <c r="B92" s="179"/>
      <c r="C92" s="180"/>
      <c r="D92" s="134" t="s">
        <v>124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N167</f>
        <v>0</v>
      </c>
      <c r="O92" s="180"/>
      <c r="P92" s="180"/>
      <c r="Q92" s="180"/>
      <c r="R92" s="181"/>
      <c r="T92" s="182"/>
      <c r="U92" s="182"/>
    </row>
    <row r="93" spans="2:21" s="7" customFormat="1" ht="19.9" customHeight="1">
      <c r="B93" s="179"/>
      <c r="C93" s="180"/>
      <c r="D93" s="134" t="s">
        <v>125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N195</f>
        <v>0</v>
      </c>
      <c r="O93" s="180"/>
      <c r="P93" s="180"/>
      <c r="Q93" s="180"/>
      <c r="R93" s="181"/>
      <c r="T93" s="182"/>
      <c r="U93" s="182"/>
    </row>
    <row r="94" spans="2:21" s="6" customFormat="1" ht="24.95" customHeight="1">
      <c r="B94" s="173"/>
      <c r="C94" s="174"/>
      <c r="D94" s="175" t="s">
        <v>126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6">
        <f>N201</f>
        <v>0</v>
      </c>
      <c r="O94" s="174"/>
      <c r="P94" s="174"/>
      <c r="Q94" s="174"/>
      <c r="R94" s="177"/>
      <c r="T94" s="178"/>
      <c r="U94" s="178"/>
    </row>
    <row r="95" spans="2:21" s="7" customFormat="1" ht="19.9" customHeight="1">
      <c r="B95" s="179"/>
      <c r="C95" s="180"/>
      <c r="D95" s="134" t="s">
        <v>127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36">
        <f>N207</f>
        <v>0</v>
      </c>
      <c r="O95" s="180"/>
      <c r="P95" s="180"/>
      <c r="Q95" s="180"/>
      <c r="R95" s="181"/>
      <c r="T95" s="182"/>
      <c r="U95" s="182"/>
    </row>
    <row r="96" spans="2:21" s="6" customFormat="1" ht="21.8" customHeight="1">
      <c r="B96" s="173"/>
      <c r="C96" s="174"/>
      <c r="D96" s="175" t="s">
        <v>128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83">
        <f>N213</f>
        <v>0</v>
      </c>
      <c r="O96" s="174"/>
      <c r="P96" s="174"/>
      <c r="Q96" s="174"/>
      <c r="R96" s="177"/>
      <c r="T96" s="178"/>
      <c r="U96" s="178"/>
    </row>
    <row r="97" spans="2:21" s="1" customFormat="1" ht="21.8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  <c r="T97" s="169"/>
      <c r="U97" s="169"/>
    </row>
    <row r="98" spans="2:21" s="1" customFormat="1" ht="29.25" customHeight="1">
      <c r="B98" s="44"/>
      <c r="C98" s="171" t="s">
        <v>129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172">
        <f>ROUND(N99+N100+N101+N102+N103+N104,2)</f>
        <v>0</v>
      </c>
      <c r="O98" s="184"/>
      <c r="P98" s="184"/>
      <c r="Q98" s="184"/>
      <c r="R98" s="46"/>
      <c r="T98" s="185"/>
      <c r="U98" s="186" t="s">
        <v>45</v>
      </c>
    </row>
    <row r="99" spans="2:65" s="1" customFormat="1" ht="18" customHeight="1">
      <c r="B99" s="44"/>
      <c r="C99" s="45"/>
      <c r="D99" s="141" t="s">
        <v>130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7"/>
      <c r="T99" s="188"/>
      <c r="U99" s="189" t="s">
        <v>46</v>
      </c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90" t="s">
        <v>131</v>
      </c>
      <c r="AZ99" s="187"/>
      <c r="BA99" s="187"/>
      <c r="BB99" s="187"/>
      <c r="BC99" s="187"/>
      <c r="BD99" s="187"/>
      <c r="BE99" s="191">
        <f>IF(U99="základní",N99,0)</f>
        <v>0</v>
      </c>
      <c r="BF99" s="191">
        <f>IF(U99="snížená",N99,0)</f>
        <v>0</v>
      </c>
      <c r="BG99" s="191">
        <f>IF(U99="zákl. přenesená",N99,0)</f>
        <v>0</v>
      </c>
      <c r="BH99" s="191">
        <f>IF(U99="sníž. přenesená",N99,0)</f>
        <v>0</v>
      </c>
      <c r="BI99" s="191">
        <f>IF(U99="nulová",N99,0)</f>
        <v>0</v>
      </c>
      <c r="BJ99" s="190" t="s">
        <v>88</v>
      </c>
      <c r="BK99" s="187"/>
      <c r="BL99" s="187"/>
      <c r="BM99" s="187"/>
    </row>
    <row r="100" spans="2:65" s="1" customFormat="1" ht="18" customHeight="1">
      <c r="B100" s="44"/>
      <c r="C100" s="45"/>
      <c r="D100" s="141" t="s">
        <v>132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7"/>
      <c r="T100" s="188"/>
      <c r="U100" s="189" t="s">
        <v>46</v>
      </c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90" t="s">
        <v>131</v>
      </c>
      <c r="AZ100" s="187"/>
      <c r="BA100" s="187"/>
      <c r="BB100" s="187"/>
      <c r="BC100" s="187"/>
      <c r="BD100" s="187"/>
      <c r="BE100" s="191">
        <f>IF(U100="základní",N100,0)</f>
        <v>0</v>
      </c>
      <c r="BF100" s="191">
        <f>IF(U100="snížená",N100,0)</f>
        <v>0</v>
      </c>
      <c r="BG100" s="191">
        <f>IF(U100="zákl. přenesená",N100,0)</f>
        <v>0</v>
      </c>
      <c r="BH100" s="191">
        <f>IF(U100="sníž. přenesená",N100,0)</f>
        <v>0</v>
      </c>
      <c r="BI100" s="191">
        <f>IF(U100="nulová",N100,0)</f>
        <v>0</v>
      </c>
      <c r="BJ100" s="190" t="s">
        <v>88</v>
      </c>
      <c r="BK100" s="187"/>
      <c r="BL100" s="187"/>
      <c r="BM100" s="187"/>
    </row>
    <row r="101" spans="2:65" s="1" customFormat="1" ht="18" customHeight="1">
      <c r="B101" s="44"/>
      <c r="C101" s="45"/>
      <c r="D101" s="141" t="s">
        <v>133</v>
      </c>
      <c r="E101" s="134"/>
      <c r="F101" s="134"/>
      <c r="G101" s="134"/>
      <c r="H101" s="134"/>
      <c r="I101" s="45"/>
      <c r="J101" s="45"/>
      <c r="K101" s="45"/>
      <c r="L101" s="45"/>
      <c r="M101" s="45"/>
      <c r="N101" s="135">
        <f>ROUND(N88*T101,2)</f>
        <v>0</v>
      </c>
      <c r="O101" s="136"/>
      <c r="P101" s="136"/>
      <c r="Q101" s="136"/>
      <c r="R101" s="46"/>
      <c r="S101" s="187"/>
      <c r="T101" s="188"/>
      <c r="U101" s="189" t="s">
        <v>46</v>
      </c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90" t="s">
        <v>131</v>
      </c>
      <c r="AZ101" s="187"/>
      <c r="BA101" s="187"/>
      <c r="BB101" s="187"/>
      <c r="BC101" s="187"/>
      <c r="BD101" s="187"/>
      <c r="BE101" s="191">
        <f>IF(U101="základní",N101,0)</f>
        <v>0</v>
      </c>
      <c r="BF101" s="191">
        <f>IF(U101="snížená",N101,0)</f>
        <v>0</v>
      </c>
      <c r="BG101" s="191">
        <f>IF(U101="zákl. přenesená",N101,0)</f>
        <v>0</v>
      </c>
      <c r="BH101" s="191">
        <f>IF(U101="sníž. přenesená",N101,0)</f>
        <v>0</v>
      </c>
      <c r="BI101" s="191">
        <f>IF(U101="nulová",N101,0)</f>
        <v>0</v>
      </c>
      <c r="BJ101" s="190" t="s">
        <v>88</v>
      </c>
      <c r="BK101" s="187"/>
      <c r="BL101" s="187"/>
      <c r="BM101" s="187"/>
    </row>
    <row r="102" spans="2:65" s="1" customFormat="1" ht="18" customHeight="1">
      <c r="B102" s="44"/>
      <c r="C102" s="45"/>
      <c r="D102" s="141" t="s">
        <v>134</v>
      </c>
      <c r="E102" s="134"/>
      <c r="F102" s="134"/>
      <c r="G102" s="134"/>
      <c r="H102" s="134"/>
      <c r="I102" s="45"/>
      <c r="J102" s="45"/>
      <c r="K102" s="45"/>
      <c r="L102" s="45"/>
      <c r="M102" s="45"/>
      <c r="N102" s="135">
        <f>ROUND(N88*T102,2)</f>
        <v>0</v>
      </c>
      <c r="O102" s="136"/>
      <c r="P102" s="136"/>
      <c r="Q102" s="136"/>
      <c r="R102" s="46"/>
      <c r="S102" s="187"/>
      <c r="T102" s="188"/>
      <c r="U102" s="189" t="s">
        <v>46</v>
      </c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90" t="s">
        <v>131</v>
      </c>
      <c r="AZ102" s="187"/>
      <c r="BA102" s="187"/>
      <c r="BB102" s="187"/>
      <c r="BC102" s="187"/>
      <c r="BD102" s="187"/>
      <c r="BE102" s="191">
        <f>IF(U102="základní",N102,0)</f>
        <v>0</v>
      </c>
      <c r="BF102" s="191">
        <f>IF(U102="snížená",N102,0)</f>
        <v>0</v>
      </c>
      <c r="BG102" s="191">
        <f>IF(U102="zákl. přenesená",N102,0)</f>
        <v>0</v>
      </c>
      <c r="BH102" s="191">
        <f>IF(U102="sníž. přenesená",N102,0)</f>
        <v>0</v>
      </c>
      <c r="BI102" s="191">
        <f>IF(U102="nulová",N102,0)</f>
        <v>0</v>
      </c>
      <c r="BJ102" s="190" t="s">
        <v>88</v>
      </c>
      <c r="BK102" s="187"/>
      <c r="BL102" s="187"/>
      <c r="BM102" s="187"/>
    </row>
    <row r="103" spans="2:65" s="1" customFormat="1" ht="18" customHeight="1">
      <c r="B103" s="44"/>
      <c r="C103" s="45"/>
      <c r="D103" s="141" t="s">
        <v>135</v>
      </c>
      <c r="E103" s="134"/>
      <c r="F103" s="134"/>
      <c r="G103" s="134"/>
      <c r="H103" s="134"/>
      <c r="I103" s="45"/>
      <c r="J103" s="45"/>
      <c r="K103" s="45"/>
      <c r="L103" s="45"/>
      <c r="M103" s="45"/>
      <c r="N103" s="135">
        <f>ROUND(N88*T103,2)</f>
        <v>0</v>
      </c>
      <c r="O103" s="136"/>
      <c r="P103" s="136"/>
      <c r="Q103" s="136"/>
      <c r="R103" s="46"/>
      <c r="S103" s="187"/>
      <c r="T103" s="188"/>
      <c r="U103" s="189" t="s">
        <v>46</v>
      </c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90" t="s">
        <v>131</v>
      </c>
      <c r="AZ103" s="187"/>
      <c r="BA103" s="187"/>
      <c r="BB103" s="187"/>
      <c r="BC103" s="187"/>
      <c r="BD103" s="187"/>
      <c r="BE103" s="191">
        <f>IF(U103="základní",N103,0)</f>
        <v>0</v>
      </c>
      <c r="BF103" s="191">
        <f>IF(U103="snížená",N103,0)</f>
        <v>0</v>
      </c>
      <c r="BG103" s="191">
        <f>IF(U103="zákl. přenesená",N103,0)</f>
        <v>0</v>
      </c>
      <c r="BH103" s="191">
        <f>IF(U103="sníž. přenesená",N103,0)</f>
        <v>0</v>
      </c>
      <c r="BI103" s="191">
        <f>IF(U103="nulová",N103,0)</f>
        <v>0</v>
      </c>
      <c r="BJ103" s="190" t="s">
        <v>88</v>
      </c>
      <c r="BK103" s="187"/>
      <c r="BL103" s="187"/>
      <c r="BM103" s="187"/>
    </row>
    <row r="104" spans="2:65" s="1" customFormat="1" ht="18" customHeight="1">
      <c r="B104" s="44"/>
      <c r="C104" s="45"/>
      <c r="D104" s="134" t="s">
        <v>136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135">
        <f>ROUND(N88*T104,2)</f>
        <v>0</v>
      </c>
      <c r="O104" s="136"/>
      <c r="P104" s="136"/>
      <c r="Q104" s="136"/>
      <c r="R104" s="46"/>
      <c r="S104" s="187"/>
      <c r="T104" s="192"/>
      <c r="U104" s="193" t="s">
        <v>46</v>
      </c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90" t="s">
        <v>137</v>
      </c>
      <c r="AZ104" s="187"/>
      <c r="BA104" s="187"/>
      <c r="BB104" s="187"/>
      <c r="BC104" s="187"/>
      <c r="BD104" s="187"/>
      <c r="BE104" s="191">
        <f>IF(U104="základní",N104,0)</f>
        <v>0</v>
      </c>
      <c r="BF104" s="191">
        <f>IF(U104="snížená",N104,0)</f>
        <v>0</v>
      </c>
      <c r="BG104" s="191">
        <f>IF(U104="zákl. přenesená",N104,0)</f>
        <v>0</v>
      </c>
      <c r="BH104" s="191">
        <f>IF(U104="sníž. přenesená",N104,0)</f>
        <v>0</v>
      </c>
      <c r="BI104" s="191">
        <f>IF(U104="nulová",N104,0)</f>
        <v>0</v>
      </c>
      <c r="BJ104" s="190" t="s">
        <v>88</v>
      </c>
      <c r="BK104" s="187"/>
      <c r="BL104" s="187"/>
      <c r="BM104" s="187"/>
    </row>
    <row r="105" spans="2:21" s="1" customFormat="1" ht="13.5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  <c r="T105" s="169"/>
      <c r="U105" s="169"/>
    </row>
    <row r="106" spans="2:21" s="1" customFormat="1" ht="29.25" customHeight="1">
      <c r="B106" s="44"/>
      <c r="C106" s="148" t="s">
        <v>106</v>
      </c>
      <c r="D106" s="149"/>
      <c r="E106" s="149"/>
      <c r="F106" s="149"/>
      <c r="G106" s="149"/>
      <c r="H106" s="149"/>
      <c r="I106" s="149"/>
      <c r="J106" s="149"/>
      <c r="K106" s="149"/>
      <c r="L106" s="150">
        <f>ROUND(SUM(N88+N98),2)</f>
        <v>0</v>
      </c>
      <c r="M106" s="150"/>
      <c r="N106" s="150"/>
      <c r="O106" s="150"/>
      <c r="P106" s="150"/>
      <c r="Q106" s="150"/>
      <c r="R106" s="46"/>
      <c r="T106" s="169"/>
      <c r="U106" s="169"/>
    </row>
    <row r="107" spans="2:21" s="1" customFormat="1" ht="6.95" customHeight="1"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5"/>
      <c r="T107" s="169"/>
      <c r="U107" s="169"/>
    </row>
    <row r="111" spans="2:18" s="1" customFormat="1" ht="6.95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8"/>
    </row>
    <row r="112" spans="2:18" s="1" customFormat="1" ht="36.95" customHeight="1">
      <c r="B112" s="44"/>
      <c r="C112" s="25" t="s">
        <v>138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30" customHeight="1">
      <c r="B114" s="44"/>
      <c r="C114" s="36" t="s">
        <v>19</v>
      </c>
      <c r="D114" s="45"/>
      <c r="E114" s="45"/>
      <c r="F114" s="153" t="str">
        <f>F6</f>
        <v>Demolice provozně stravovacího objektu, kotelny a kočárovny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45"/>
      <c r="R114" s="46"/>
    </row>
    <row r="115" spans="2:18" s="1" customFormat="1" ht="36.95" customHeight="1">
      <c r="B115" s="44"/>
      <c r="C115" s="83" t="s">
        <v>113</v>
      </c>
      <c r="D115" s="45"/>
      <c r="E115" s="45"/>
      <c r="F115" s="85" t="str">
        <f>F7</f>
        <v>0 - Příprava území, demolice zpevněných ploch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18" customHeight="1">
      <c r="B117" s="44"/>
      <c r="C117" s="36" t="s">
        <v>24</v>
      </c>
      <c r="D117" s="45"/>
      <c r="E117" s="45"/>
      <c r="F117" s="31" t="str">
        <f>F9</f>
        <v>Kladruby nad Labem</v>
      </c>
      <c r="G117" s="45"/>
      <c r="H117" s="45"/>
      <c r="I117" s="45"/>
      <c r="J117" s="45"/>
      <c r="K117" s="36" t="s">
        <v>26</v>
      </c>
      <c r="L117" s="45"/>
      <c r="M117" s="88" t="str">
        <f>IF(O9="","",O9)</f>
        <v>26. 10. 2017</v>
      </c>
      <c r="N117" s="88"/>
      <c r="O117" s="88"/>
      <c r="P117" s="88"/>
      <c r="Q117" s="45"/>
      <c r="R117" s="46"/>
    </row>
    <row r="118" spans="2:18" s="1" customFormat="1" ht="6.95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pans="2:18" s="1" customFormat="1" ht="13.5">
      <c r="B119" s="44"/>
      <c r="C119" s="36" t="s">
        <v>28</v>
      </c>
      <c r="D119" s="45"/>
      <c r="E119" s="45"/>
      <c r="F119" s="31" t="str">
        <f>E12</f>
        <v>Národní hřebčín Kladruby nad Labem s.p.o.</v>
      </c>
      <c r="G119" s="45"/>
      <c r="H119" s="45"/>
      <c r="I119" s="45"/>
      <c r="J119" s="45"/>
      <c r="K119" s="36" t="s">
        <v>35</v>
      </c>
      <c r="L119" s="45"/>
      <c r="M119" s="31" t="str">
        <f>E18</f>
        <v>AWT Rekultivace a.s.</v>
      </c>
      <c r="N119" s="31"/>
      <c r="O119" s="31"/>
      <c r="P119" s="31"/>
      <c r="Q119" s="31"/>
      <c r="R119" s="46"/>
    </row>
    <row r="120" spans="2:18" s="1" customFormat="1" ht="14.4" customHeight="1">
      <c r="B120" s="44"/>
      <c r="C120" s="36" t="s">
        <v>33</v>
      </c>
      <c r="D120" s="45"/>
      <c r="E120" s="45"/>
      <c r="F120" s="31" t="str">
        <f>IF(E15="","",E15)</f>
        <v>Vyplň údaj</v>
      </c>
      <c r="G120" s="45"/>
      <c r="H120" s="45"/>
      <c r="I120" s="45"/>
      <c r="J120" s="45"/>
      <c r="K120" s="36" t="s">
        <v>39</v>
      </c>
      <c r="L120" s="45"/>
      <c r="M120" s="31" t="str">
        <f>E21</f>
        <v>Ing. Lenka Kropáčová</v>
      </c>
      <c r="N120" s="31"/>
      <c r="O120" s="31"/>
      <c r="P120" s="31"/>
      <c r="Q120" s="31"/>
      <c r="R120" s="46"/>
    </row>
    <row r="121" spans="2:18" s="1" customFormat="1" ht="10.3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</row>
    <row r="122" spans="2:27" s="8" customFormat="1" ht="29.25" customHeight="1">
      <c r="B122" s="194"/>
      <c r="C122" s="195" t="s">
        <v>139</v>
      </c>
      <c r="D122" s="196" t="s">
        <v>140</v>
      </c>
      <c r="E122" s="196" t="s">
        <v>63</v>
      </c>
      <c r="F122" s="196" t="s">
        <v>141</v>
      </c>
      <c r="G122" s="196"/>
      <c r="H122" s="196"/>
      <c r="I122" s="196"/>
      <c r="J122" s="196" t="s">
        <v>142</v>
      </c>
      <c r="K122" s="196" t="s">
        <v>143</v>
      </c>
      <c r="L122" s="196" t="s">
        <v>144</v>
      </c>
      <c r="M122" s="196"/>
      <c r="N122" s="196" t="s">
        <v>118</v>
      </c>
      <c r="O122" s="196"/>
      <c r="P122" s="196"/>
      <c r="Q122" s="197"/>
      <c r="R122" s="198"/>
      <c r="T122" s="104" t="s">
        <v>145</v>
      </c>
      <c r="U122" s="105" t="s">
        <v>45</v>
      </c>
      <c r="V122" s="105" t="s">
        <v>146</v>
      </c>
      <c r="W122" s="105" t="s">
        <v>147</v>
      </c>
      <c r="X122" s="105" t="s">
        <v>148</v>
      </c>
      <c r="Y122" s="105" t="s">
        <v>149</v>
      </c>
      <c r="Z122" s="105" t="s">
        <v>150</v>
      </c>
      <c r="AA122" s="106" t="s">
        <v>151</v>
      </c>
    </row>
    <row r="123" spans="2:63" s="1" customFormat="1" ht="29.25" customHeight="1">
      <c r="B123" s="44"/>
      <c r="C123" s="108" t="s">
        <v>115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199">
        <f>BK123</f>
        <v>0</v>
      </c>
      <c r="O123" s="200"/>
      <c r="P123" s="200"/>
      <c r="Q123" s="200"/>
      <c r="R123" s="46"/>
      <c r="T123" s="107"/>
      <c r="U123" s="65"/>
      <c r="V123" s="65"/>
      <c r="W123" s="201">
        <f>W124+W201+W213</f>
        <v>0</v>
      </c>
      <c r="X123" s="65"/>
      <c r="Y123" s="201">
        <f>Y124+Y201+Y213</f>
        <v>943.0383650000001</v>
      </c>
      <c r="Z123" s="65"/>
      <c r="AA123" s="202">
        <f>AA124+AA201+AA213</f>
        <v>795.8349999999999</v>
      </c>
      <c r="AT123" s="20" t="s">
        <v>80</v>
      </c>
      <c r="AU123" s="20" t="s">
        <v>120</v>
      </c>
      <c r="BK123" s="203">
        <f>BK124+BK201+BK213</f>
        <v>0</v>
      </c>
    </row>
    <row r="124" spans="2:63" s="9" customFormat="1" ht="37.4" customHeight="1">
      <c r="B124" s="204"/>
      <c r="C124" s="205"/>
      <c r="D124" s="206" t="s">
        <v>121</v>
      </c>
      <c r="E124" s="206"/>
      <c r="F124" s="206"/>
      <c r="G124" s="206"/>
      <c r="H124" s="206"/>
      <c r="I124" s="206"/>
      <c r="J124" s="206"/>
      <c r="K124" s="206"/>
      <c r="L124" s="206"/>
      <c r="M124" s="206"/>
      <c r="N124" s="183">
        <f>BK124</f>
        <v>0</v>
      </c>
      <c r="O124" s="176"/>
      <c r="P124" s="176"/>
      <c r="Q124" s="176"/>
      <c r="R124" s="207"/>
      <c r="T124" s="208"/>
      <c r="U124" s="205"/>
      <c r="V124" s="205"/>
      <c r="W124" s="209">
        <f>W125+W159+W167+W195</f>
        <v>0</v>
      </c>
      <c r="X124" s="205"/>
      <c r="Y124" s="209">
        <f>Y125+Y159+Y167+Y195</f>
        <v>943.0383650000001</v>
      </c>
      <c r="Z124" s="205"/>
      <c r="AA124" s="210">
        <f>AA125+AA159+AA167+AA195</f>
        <v>795.8349999999999</v>
      </c>
      <c r="AR124" s="211" t="s">
        <v>88</v>
      </c>
      <c r="AT124" s="212" t="s">
        <v>80</v>
      </c>
      <c r="AU124" s="212" t="s">
        <v>81</v>
      </c>
      <c r="AY124" s="211" t="s">
        <v>152</v>
      </c>
      <c r="BK124" s="213">
        <f>BK125+BK159+BK167+BK195</f>
        <v>0</v>
      </c>
    </row>
    <row r="125" spans="2:63" s="9" customFormat="1" ht="19.9" customHeight="1">
      <c r="B125" s="204"/>
      <c r="C125" s="205"/>
      <c r="D125" s="214" t="s">
        <v>122</v>
      </c>
      <c r="E125" s="214"/>
      <c r="F125" s="214"/>
      <c r="G125" s="214"/>
      <c r="H125" s="214"/>
      <c r="I125" s="214"/>
      <c r="J125" s="214"/>
      <c r="K125" s="214"/>
      <c r="L125" s="214"/>
      <c r="M125" s="214"/>
      <c r="N125" s="215">
        <f>BK125</f>
        <v>0</v>
      </c>
      <c r="O125" s="216"/>
      <c r="P125" s="216"/>
      <c r="Q125" s="216"/>
      <c r="R125" s="207"/>
      <c r="T125" s="208"/>
      <c r="U125" s="205"/>
      <c r="V125" s="205"/>
      <c r="W125" s="209">
        <f>SUM(W126:W158)</f>
        <v>0</v>
      </c>
      <c r="X125" s="205"/>
      <c r="Y125" s="209">
        <f>SUM(Y126:Y158)</f>
        <v>690.745575</v>
      </c>
      <c r="Z125" s="205"/>
      <c r="AA125" s="210">
        <f>SUM(AA126:AA158)</f>
        <v>0</v>
      </c>
      <c r="AR125" s="211" t="s">
        <v>88</v>
      </c>
      <c r="AT125" s="212" t="s">
        <v>80</v>
      </c>
      <c r="AU125" s="212" t="s">
        <v>88</v>
      </c>
      <c r="AY125" s="211" t="s">
        <v>152</v>
      </c>
      <c r="BK125" s="213">
        <f>SUM(BK126:BK158)</f>
        <v>0</v>
      </c>
    </row>
    <row r="126" spans="2:65" s="1" customFormat="1" ht="25.5" customHeight="1">
      <c r="B126" s="44"/>
      <c r="C126" s="217" t="s">
        <v>88</v>
      </c>
      <c r="D126" s="217" t="s">
        <v>153</v>
      </c>
      <c r="E126" s="218" t="s">
        <v>154</v>
      </c>
      <c r="F126" s="219" t="s">
        <v>155</v>
      </c>
      <c r="G126" s="219"/>
      <c r="H126" s="219"/>
      <c r="I126" s="219"/>
      <c r="J126" s="220" t="s">
        <v>156</v>
      </c>
      <c r="K126" s="221">
        <v>15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46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157</v>
      </c>
      <c r="AT126" s="20" t="s">
        <v>153</v>
      </c>
      <c r="AU126" s="20" t="s">
        <v>92</v>
      </c>
      <c r="AY126" s="20" t="s">
        <v>152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88</v>
      </c>
      <c r="BK126" s="140">
        <f>ROUND(L126*K126,2)</f>
        <v>0</v>
      </c>
      <c r="BL126" s="20" t="s">
        <v>157</v>
      </c>
      <c r="BM126" s="20" t="s">
        <v>158</v>
      </c>
    </row>
    <row r="127" spans="2:65" s="1" customFormat="1" ht="25.5" customHeight="1">
      <c r="B127" s="44"/>
      <c r="C127" s="217" t="s">
        <v>92</v>
      </c>
      <c r="D127" s="217" t="s">
        <v>153</v>
      </c>
      <c r="E127" s="218" t="s">
        <v>159</v>
      </c>
      <c r="F127" s="219" t="s">
        <v>160</v>
      </c>
      <c r="G127" s="219"/>
      <c r="H127" s="219"/>
      <c r="I127" s="219"/>
      <c r="J127" s="220" t="s">
        <v>161</v>
      </c>
      <c r="K127" s="221">
        <v>80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46</v>
      </c>
      <c r="V127" s="45"/>
      <c r="W127" s="226">
        <f>V127*K127</f>
        <v>0</v>
      </c>
      <c r="X127" s="226">
        <v>0.00868</v>
      </c>
      <c r="Y127" s="226">
        <f>X127*K127</f>
        <v>0.6944</v>
      </c>
      <c r="Z127" s="226">
        <v>0</v>
      </c>
      <c r="AA127" s="227">
        <f>Z127*K127</f>
        <v>0</v>
      </c>
      <c r="AR127" s="20" t="s">
        <v>157</v>
      </c>
      <c r="AT127" s="20" t="s">
        <v>153</v>
      </c>
      <c r="AU127" s="20" t="s">
        <v>92</v>
      </c>
      <c r="AY127" s="20" t="s">
        <v>152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88</v>
      </c>
      <c r="BK127" s="140">
        <f>ROUND(L127*K127,2)</f>
        <v>0</v>
      </c>
      <c r="BL127" s="20" t="s">
        <v>157</v>
      </c>
      <c r="BM127" s="20" t="s">
        <v>162</v>
      </c>
    </row>
    <row r="128" spans="2:47" s="1" customFormat="1" ht="16.5" customHeight="1">
      <c r="B128" s="44"/>
      <c r="C128" s="45"/>
      <c r="D128" s="45"/>
      <c r="E128" s="45"/>
      <c r="F128" s="228" t="s">
        <v>163</v>
      </c>
      <c r="G128" s="65"/>
      <c r="H128" s="65"/>
      <c r="I128" s="65"/>
      <c r="J128" s="45"/>
      <c r="K128" s="45"/>
      <c r="L128" s="45"/>
      <c r="M128" s="45"/>
      <c r="N128" s="45"/>
      <c r="O128" s="45"/>
      <c r="P128" s="45"/>
      <c r="Q128" s="45"/>
      <c r="R128" s="46"/>
      <c r="T128" s="188"/>
      <c r="U128" s="45"/>
      <c r="V128" s="45"/>
      <c r="W128" s="45"/>
      <c r="X128" s="45"/>
      <c r="Y128" s="45"/>
      <c r="Z128" s="45"/>
      <c r="AA128" s="98"/>
      <c r="AT128" s="20" t="s">
        <v>164</v>
      </c>
      <c r="AU128" s="20" t="s">
        <v>92</v>
      </c>
    </row>
    <row r="129" spans="2:65" s="1" customFormat="1" ht="16.5" customHeight="1">
      <c r="B129" s="44"/>
      <c r="C129" s="217" t="s">
        <v>95</v>
      </c>
      <c r="D129" s="217" t="s">
        <v>153</v>
      </c>
      <c r="E129" s="218" t="s">
        <v>165</v>
      </c>
      <c r="F129" s="219" t="s">
        <v>166</v>
      </c>
      <c r="G129" s="219"/>
      <c r="H129" s="219"/>
      <c r="I129" s="219"/>
      <c r="J129" s="220" t="s">
        <v>161</v>
      </c>
      <c r="K129" s="221">
        <v>35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46</v>
      </c>
      <c r="V129" s="45"/>
      <c r="W129" s="226">
        <f>V129*K129</f>
        <v>0</v>
      </c>
      <c r="X129" s="226">
        <v>0.06053</v>
      </c>
      <c r="Y129" s="226">
        <f>X129*K129</f>
        <v>2.11855</v>
      </c>
      <c r="Z129" s="226">
        <v>0</v>
      </c>
      <c r="AA129" s="227">
        <f>Z129*K129</f>
        <v>0</v>
      </c>
      <c r="AR129" s="20" t="s">
        <v>157</v>
      </c>
      <c r="AT129" s="20" t="s">
        <v>153</v>
      </c>
      <c r="AU129" s="20" t="s">
        <v>92</v>
      </c>
      <c r="AY129" s="20" t="s">
        <v>152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88</v>
      </c>
      <c r="BK129" s="140">
        <f>ROUND(L129*K129,2)</f>
        <v>0</v>
      </c>
      <c r="BL129" s="20" t="s">
        <v>157</v>
      </c>
      <c r="BM129" s="20" t="s">
        <v>167</v>
      </c>
    </row>
    <row r="130" spans="2:65" s="1" customFormat="1" ht="16.5" customHeight="1">
      <c r="B130" s="44"/>
      <c r="C130" s="217" t="s">
        <v>157</v>
      </c>
      <c r="D130" s="217" t="s">
        <v>153</v>
      </c>
      <c r="E130" s="218" t="s">
        <v>168</v>
      </c>
      <c r="F130" s="219" t="s">
        <v>169</v>
      </c>
      <c r="G130" s="219"/>
      <c r="H130" s="219"/>
      <c r="I130" s="219"/>
      <c r="J130" s="220" t="s">
        <v>161</v>
      </c>
      <c r="K130" s="221">
        <v>15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46</v>
      </c>
      <c r="V130" s="45"/>
      <c r="W130" s="226">
        <f>V130*K130</f>
        <v>0</v>
      </c>
      <c r="X130" s="226">
        <v>0.06053</v>
      </c>
      <c r="Y130" s="226">
        <f>X130*K130</f>
        <v>0.90795</v>
      </c>
      <c r="Z130" s="226">
        <v>0</v>
      </c>
      <c r="AA130" s="227">
        <f>Z130*K130</f>
        <v>0</v>
      </c>
      <c r="AR130" s="20" t="s">
        <v>157</v>
      </c>
      <c r="AT130" s="20" t="s">
        <v>153</v>
      </c>
      <c r="AU130" s="20" t="s">
        <v>92</v>
      </c>
      <c r="AY130" s="20" t="s">
        <v>152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88</v>
      </c>
      <c r="BK130" s="140">
        <f>ROUND(L130*K130,2)</f>
        <v>0</v>
      </c>
      <c r="BL130" s="20" t="s">
        <v>157</v>
      </c>
      <c r="BM130" s="20" t="s">
        <v>170</v>
      </c>
    </row>
    <row r="131" spans="2:65" s="1" customFormat="1" ht="25.5" customHeight="1">
      <c r="B131" s="44"/>
      <c r="C131" s="217" t="s">
        <v>171</v>
      </c>
      <c r="D131" s="217" t="s">
        <v>153</v>
      </c>
      <c r="E131" s="218" t="s">
        <v>172</v>
      </c>
      <c r="F131" s="219" t="s">
        <v>173</v>
      </c>
      <c r="G131" s="219"/>
      <c r="H131" s="219"/>
      <c r="I131" s="219"/>
      <c r="J131" s="220" t="s">
        <v>174</v>
      </c>
      <c r="K131" s="221">
        <v>200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46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157</v>
      </c>
      <c r="AT131" s="20" t="s">
        <v>153</v>
      </c>
      <c r="AU131" s="20" t="s">
        <v>92</v>
      </c>
      <c r="AY131" s="20" t="s">
        <v>152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88</v>
      </c>
      <c r="BK131" s="140">
        <f>ROUND(L131*K131,2)</f>
        <v>0</v>
      </c>
      <c r="BL131" s="20" t="s">
        <v>157</v>
      </c>
      <c r="BM131" s="20" t="s">
        <v>175</v>
      </c>
    </row>
    <row r="132" spans="2:47" s="1" customFormat="1" ht="24" customHeight="1">
      <c r="B132" s="44"/>
      <c r="C132" s="45"/>
      <c r="D132" s="45"/>
      <c r="E132" s="45"/>
      <c r="F132" s="228" t="s">
        <v>176</v>
      </c>
      <c r="G132" s="65"/>
      <c r="H132" s="65"/>
      <c r="I132" s="65"/>
      <c r="J132" s="45"/>
      <c r="K132" s="45"/>
      <c r="L132" s="45"/>
      <c r="M132" s="45"/>
      <c r="N132" s="45"/>
      <c r="O132" s="45"/>
      <c r="P132" s="45"/>
      <c r="Q132" s="45"/>
      <c r="R132" s="46"/>
      <c r="T132" s="188"/>
      <c r="U132" s="45"/>
      <c r="V132" s="45"/>
      <c r="W132" s="45"/>
      <c r="X132" s="45"/>
      <c r="Y132" s="45"/>
      <c r="Z132" s="45"/>
      <c r="AA132" s="98"/>
      <c r="AT132" s="20" t="s">
        <v>164</v>
      </c>
      <c r="AU132" s="20" t="s">
        <v>92</v>
      </c>
    </row>
    <row r="133" spans="2:65" s="1" customFormat="1" ht="16.5" customHeight="1">
      <c r="B133" s="44"/>
      <c r="C133" s="217" t="s">
        <v>177</v>
      </c>
      <c r="D133" s="217" t="s">
        <v>153</v>
      </c>
      <c r="E133" s="218" t="s">
        <v>178</v>
      </c>
      <c r="F133" s="219" t="s">
        <v>179</v>
      </c>
      <c r="G133" s="219"/>
      <c r="H133" s="219"/>
      <c r="I133" s="219"/>
      <c r="J133" s="220" t="s">
        <v>174</v>
      </c>
      <c r="K133" s="221">
        <v>300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46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157</v>
      </c>
      <c r="AT133" s="20" t="s">
        <v>153</v>
      </c>
      <c r="AU133" s="20" t="s">
        <v>92</v>
      </c>
      <c r="AY133" s="20" t="s">
        <v>152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88</v>
      </c>
      <c r="BK133" s="140">
        <f>ROUND(L133*K133,2)</f>
        <v>0</v>
      </c>
      <c r="BL133" s="20" t="s">
        <v>157</v>
      </c>
      <c r="BM133" s="20" t="s">
        <v>180</v>
      </c>
    </row>
    <row r="134" spans="2:47" s="1" customFormat="1" ht="24" customHeight="1">
      <c r="B134" s="44"/>
      <c r="C134" s="45"/>
      <c r="D134" s="45"/>
      <c r="E134" s="45"/>
      <c r="F134" s="228" t="s">
        <v>181</v>
      </c>
      <c r="G134" s="65"/>
      <c r="H134" s="65"/>
      <c r="I134" s="65"/>
      <c r="J134" s="45"/>
      <c r="K134" s="45"/>
      <c r="L134" s="45"/>
      <c r="M134" s="45"/>
      <c r="N134" s="45"/>
      <c r="O134" s="45"/>
      <c r="P134" s="45"/>
      <c r="Q134" s="45"/>
      <c r="R134" s="46"/>
      <c r="T134" s="188"/>
      <c r="U134" s="45"/>
      <c r="V134" s="45"/>
      <c r="W134" s="45"/>
      <c r="X134" s="45"/>
      <c r="Y134" s="45"/>
      <c r="Z134" s="45"/>
      <c r="AA134" s="98"/>
      <c r="AT134" s="20" t="s">
        <v>164</v>
      </c>
      <c r="AU134" s="20" t="s">
        <v>92</v>
      </c>
    </row>
    <row r="135" spans="2:65" s="1" customFormat="1" ht="16.5" customHeight="1">
      <c r="B135" s="44"/>
      <c r="C135" s="229" t="s">
        <v>182</v>
      </c>
      <c r="D135" s="229" t="s">
        <v>183</v>
      </c>
      <c r="E135" s="230" t="s">
        <v>184</v>
      </c>
      <c r="F135" s="231" t="s">
        <v>185</v>
      </c>
      <c r="G135" s="231"/>
      <c r="H135" s="231"/>
      <c r="I135" s="231"/>
      <c r="J135" s="232" t="s">
        <v>186</v>
      </c>
      <c r="K135" s="233">
        <v>450</v>
      </c>
      <c r="L135" s="234">
        <v>0</v>
      </c>
      <c r="M135" s="235"/>
      <c r="N135" s="236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46</v>
      </c>
      <c r="V135" s="45"/>
      <c r="W135" s="226">
        <f>V135*K135</f>
        <v>0</v>
      </c>
      <c r="X135" s="226">
        <v>1</v>
      </c>
      <c r="Y135" s="226">
        <f>X135*K135</f>
        <v>450</v>
      </c>
      <c r="Z135" s="226">
        <v>0</v>
      </c>
      <c r="AA135" s="227">
        <f>Z135*K135</f>
        <v>0</v>
      </c>
      <c r="AR135" s="20" t="s">
        <v>187</v>
      </c>
      <c r="AT135" s="20" t="s">
        <v>183</v>
      </c>
      <c r="AU135" s="20" t="s">
        <v>92</v>
      </c>
      <c r="AY135" s="20" t="s">
        <v>152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88</v>
      </c>
      <c r="BK135" s="140">
        <f>ROUND(L135*K135,2)</f>
        <v>0</v>
      </c>
      <c r="BL135" s="20" t="s">
        <v>157</v>
      </c>
      <c r="BM135" s="20" t="s">
        <v>188</v>
      </c>
    </row>
    <row r="136" spans="2:65" s="1" customFormat="1" ht="25.5" customHeight="1">
      <c r="B136" s="44"/>
      <c r="C136" s="217" t="s">
        <v>187</v>
      </c>
      <c r="D136" s="217" t="s">
        <v>153</v>
      </c>
      <c r="E136" s="218" t="s">
        <v>189</v>
      </c>
      <c r="F136" s="219" t="s">
        <v>190</v>
      </c>
      <c r="G136" s="219"/>
      <c r="H136" s="219"/>
      <c r="I136" s="219"/>
      <c r="J136" s="220" t="s">
        <v>174</v>
      </c>
      <c r="K136" s="221">
        <v>300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46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157</v>
      </c>
      <c r="AT136" s="20" t="s">
        <v>153</v>
      </c>
      <c r="AU136" s="20" t="s">
        <v>92</v>
      </c>
      <c r="AY136" s="20" t="s">
        <v>152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88</v>
      </c>
      <c r="BK136" s="140">
        <f>ROUND(L136*K136,2)</f>
        <v>0</v>
      </c>
      <c r="BL136" s="20" t="s">
        <v>157</v>
      </c>
      <c r="BM136" s="20" t="s">
        <v>191</v>
      </c>
    </row>
    <row r="137" spans="2:47" s="1" customFormat="1" ht="24" customHeight="1">
      <c r="B137" s="44"/>
      <c r="C137" s="45"/>
      <c r="D137" s="45"/>
      <c r="E137" s="45"/>
      <c r="F137" s="228" t="s">
        <v>181</v>
      </c>
      <c r="G137" s="65"/>
      <c r="H137" s="65"/>
      <c r="I137" s="65"/>
      <c r="J137" s="45"/>
      <c r="K137" s="45"/>
      <c r="L137" s="45"/>
      <c r="M137" s="45"/>
      <c r="N137" s="45"/>
      <c r="O137" s="45"/>
      <c r="P137" s="45"/>
      <c r="Q137" s="45"/>
      <c r="R137" s="46"/>
      <c r="T137" s="188"/>
      <c r="U137" s="45"/>
      <c r="V137" s="45"/>
      <c r="W137" s="45"/>
      <c r="X137" s="45"/>
      <c r="Y137" s="45"/>
      <c r="Z137" s="45"/>
      <c r="AA137" s="98"/>
      <c r="AT137" s="20" t="s">
        <v>164</v>
      </c>
      <c r="AU137" s="20" t="s">
        <v>92</v>
      </c>
    </row>
    <row r="138" spans="2:65" s="1" customFormat="1" ht="38.25" customHeight="1">
      <c r="B138" s="44"/>
      <c r="C138" s="217" t="s">
        <v>192</v>
      </c>
      <c r="D138" s="217" t="s">
        <v>153</v>
      </c>
      <c r="E138" s="218" t="s">
        <v>193</v>
      </c>
      <c r="F138" s="219" t="s">
        <v>194</v>
      </c>
      <c r="G138" s="219"/>
      <c r="H138" s="219"/>
      <c r="I138" s="219"/>
      <c r="J138" s="220" t="s">
        <v>174</v>
      </c>
      <c r="K138" s="221">
        <v>3000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46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157</v>
      </c>
      <c r="AT138" s="20" t="s">
        <v>153</v>
      </c>
      <c r="AU138" s="20" t="s">
        <v>92</v>
      </c>
      <c r="AY138" s="20" t="s">
        <v>152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88</v>
      </c>
      <c r="BK138" s="140">
        <f>ROUND(L138*K138,2)</f>
        <v>0</v>
      </c>
      <c r="BL138" s="20" t="s">
        <v>157</v>
      </c>
      <c r="BM138" s="20" t="s">
        <v>195</v>
      </c>
    </row>
    <row r="139" spans="2:47" s="1" customFormat="1" ht="24" customHeight="1">
      <c r="B139" s="44"/>
      <c r="C139" s="45"/>
      <c r="D139" s="45"/>
      <c r="E139" s="45"/>
      <c r="F139" s="228" t="s">
        <v>181</v>
      </c>
      <c r="G139" s="65"/>
      <c r="H139" s="65"/>
      <c r="I139" s="65"/>
      <c r="J139" s="45"/>
      <c r="K139" s="45"/>
      <c r="L139" s="45"/>
      <c r="M139" s="45"/>
      <c r="N139" s="45"/>
      <c r="O139" s="45"/>
      <c r="P139" s="45"/>
      <c r="Q139" s="45"/>
      <c r="R139" s="46"/>
      <c r="T139" s="188"/>
      <c r="U139" s="45"/>
      <c r="V139" s="45"/>
      <c r="W139" s="45"/>
      <c r="X139" s="45"/>
      <c r="Y139" s="45"/>
      <c r="Z139" s="45"/>
      <c r="AA139" s="98"/>
      <c r="AT139" s="20" t="s">
        <v>164</v>
      </c>
      <c r="AU139" s="20" t="s">
        <v>92</v>
      </c>
    </row>
    <row r="140" spans="2:65" s="1" customFormat="1" ht="25.5" customHeight="1">
      <c r="B140" s="44"/>
      <c r="C140" s="217" t="s">
        <v>196</v>
      </c>
      <c r="D140" s="217" t="s">
        <v>153</v>
      </c>
      <c r="E140" s="218" t="s">
        <v>197</v>
      </c>
      <c r="F140" s="219" t="s">
        <v>198</v>
      </c>
      <c r="G140" s="219"/>
      <c r="H140" s="219"/>
      <c r="I140" s="219"/>
      <c r="J140" s="220" t="s">
        <v>174</v>
      </c>
      <c r="K140" s="221">
        <v>500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46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157</v>
      </c>
      <c r="AT140" s="20" t="s">
        <v>153</v>
      </c>
      <c r="AU140" s="20" t="s">
        <v>92</v>
      </c>
      <c r="AY140" s="20" t="s">
        <v>152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88</v>
      </c>
      <c r="BK140" s="140">
        <f>ROUND(L140*K140,2)</f>
        <v>0</v>
      </c>
      <c r="BL140" s="20" t="s">
        <v>157</v>
      </c>
      <c r="BM140" s="20" t="s">
        <v>199</v>
      </c>
    </row>
    <row r="141" spans="2:65" s="1" customFormat="1" ht="25.5" customHeight="1">
      <c r="B141" s="44"/>
      <c r="C141" s="217" t="s">
        <v>200</v>
      </c>
      <c r="D141" s="217" t="s">
        <v>153</v>
      </c>
      <c r="E141" s="218" t="s">
        <v>201</v>
      </c>
      <c r="F141" s="219" t="s">
        <v>202</v>
      </c>
      <c r="G141" s="219"/>
      <c r="H141" s="219"/>
      <c r="I141" s="219"/>
      <c r="J141" s="220" t="s">
        <v>174</v>
      </c>
      <c r="K141" s="221">
        <v>158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46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157</v>
      </c>
      <c r="AT141" s="20" t="s">
        <v>153</v>
      </c>
      <c r="AU141" s="20" t="s">
        <v>92</v>
      </c>
      <c r="AY141" s="20" t="s">
        <v>152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88</v>
      </c>
      <c r="BK141" s="140">
        <f>ROUND(L141*K141,2)</f>
        <v>0</v>
      </c>
      <c r="BL141" s="20" t="s">
        <v>157</v>
      </c>
      <c r="BM141" s="20" t="s">
        <v>203</v>
      </c>
    </row>
    <row r="142" spans="2:65" s="1" customFormat="1" ht="16.5" customHeight="1">
      <c r="B142" s="44"/>
      <c r="C142" s="229" t="s">
        <v>204</v>
      </c>
      <c r="D142" s="229" t="s">
        <v>183</v>
      </c>
      <c r="E142" s="230" t="s">
        <v>205</v>
      </c>
      <c r="F142" s="231" t="s">
        <v>206</v>
      </c>
      <c r="G142" s="231"/>
      <c r="H142" s="231"/>
      <c r="I142" s="231"/>
      <c r="J142" s="232" t="s">
        <v>186</v>
      </c>
      <c r="K142" s="233">
        <v>237</v>
      </c>
      <c r="L142" s="234">
        <v>0</v>
      </c>
      <c r="M142" s="235"/>
      <c r="N142" s="236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46</v>
      </c>
      <c r="V142" s="45"/>
      <c r="W142" s="226">
        <f>V142*K142</f>
        <v>0</v>
      </c>
      <c r="X142" s="226">
        <v>1</v>
      </c>
      <c r="Y142" s="226">
        <f>X142*K142</f>
        <v>237</v>
      </c>
      <c r="Z142" s="226">
        <v>0</v>
      </c>
      <c r="AA142" s="227">
        <f>Z142*K142</f>
        <v>0</v>
      </c>
      <c r="AR142" s="20" t="s">
        <v>187</v>
      </c>
      <c r="AT142" s="20" t="s">
        <v>183</v>
      </c>
      <c r="AU142" s="20" t="s">
        <v>92</v>
      </c>
      <c r="AY142" s="20" t="s">
        <v>152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88</v>
      </c>
      <c r="BK142" s="140">
        <f>ROUND(L142*K142,2)</f>
        <v>0</v>
      </c>
      <c r="BL142" s="20" t="s">
        <v>157</v>
      </c>
      <c r="BM142" s="20" t="s">
        <v>207</v>
      </c>
    </row>
    <row r="143" spans="2:65" s="1" customFormat="1" ht="38.25" customHeight="1">
      <c r="B143" s="44"/>
      <c r="C143" s="217" t="s">
        <v>208</v>
      </c>
      <c r="D143" s="217" t="s">
        <v>153</v>
      </c>
      <c r="E143" s="218" t="s">
        <v>209</v>
      </c>
      <c r="F143" s="219" t="s">
        <v>210</v>
      </c>
      <c r="G143" s="219"/>
      <c r="H143" s="219"/>
      <c r="I143" s="219"/>
      <c r="J143" s="220" t="s">
        <v>174</v>
      </c>
      <c r="K143" s="221">
        <v>158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46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157</v>
      </c>
      <c r="AT143" s="20" t="s">
        <v>153</v>
      </c>
      <c r="AU143" s="20" t="s">
        <v>92</v>
      </c>
      <c r="AY143" s="20" t="s">
        <v>152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88</v>
      </c>
      <c r="BK143" s="140">
        <f>ROUND(L143*K143,2)</f>
        <v>0</v>
      </c>
      <c r="BL143" s="20" t="s">
        <v>157</v>
      </c>
      <c r="BM143" s="20" t="s">
        <v>211</v>
      </c>
    </row>
    <row r="144" spans="2:65" s="1" customFormat="1" ht="38.25" customHeight="1">
      <c r="B144" s="44"/>
      <c r="C144" s="217" t="s">
        <v>212</v>
      </c>
      <c r="D144" s="217" t="s">
        <v>153</v>
      </c>
      <c r="E144" s="218" t="s">
        <v>213</v>
      </c>
      <c r="F144" s="219" t="s">
        <v>214</v>
      </c>
      <c r="G144" s="219"/>
      <c r="H144" s="219"/>
      <c r="I144" s="219"/>
      <c r="J144" s="220" t="s">
        <v>174</v>
      </c>
      <c r="K144" s="221">
        <v>2212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46</v>
      </c>
      <c r="V144" s="45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0" t="s">
        <v>157</v>
      </c>
      <c r="AT144" s="20" t="s">
        <v>153</v>
      </c>
      <c r="AU144" s="20" t="s">
        <v>92</v>
      </c>
      <c r="AY144" s="20" t="s">
        <v>152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88</v>
      </c>
      <c r="BK144" s="140">
        <f>ROUND(L144*K144,2)</f>
        <v>0</v>
      </c>
      <c r="BL144" s="20" t="s">
        <v>157</v>
      </c>
      <c r="BM144" s="20" t="s">
        <v>215</v>
      </c>
    </row>
    <row r="145" spans="2:65" s="1" customFormat="1" ht="38.25" customHeight="1">
      <c r="B145" s="44"/>
      <c r="C145" s="217" t="s">
        <v>11</v>
      </c>
      <c r="D145" s="217" t="s">
        <v>153</v>
      </c>
      <c r="E145" s="218" t="s">
        <v>216</v>
      </c>
      <c r="F145" s="219" t="s">
        <v>217</v>
      </c>
      <c r="G145" s="219"/>
      <c r="H145" s="219"/>
      <c r="I145" s="219"/>
      <c r="J145" s="220" t="s">
        <v>218</v>
      </c>
      <c r="K145" s="221">
        <v>790</v>
      </c>
      <c r="L145" s="222">
        <v>0</v>
      </c>
      <c r="M145" s="223"/>
      <c r="N145" s="224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46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</v>
      </c>
      <c r="AA145" s="227">
        <f>Z145*K145</f>
        <v>0</v>
      </c>
      <c r="AR145" s="20" t="s">
        <v>157</v>
      </c>
      <c r="AT145" s="20" t="s">
        <v>153</v>
      </c>
      <c r="AU145" s="20" t="s">
        <v>92</v>
      </c>
      <c r="AY145" s="20" t="s">
        <v>152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88</v>
      </c>
      <c r="BK145" s="140">
        <f>ROUND(L145*K145,2)</f>
        <v>0</v>
      </c>
      <c r="BL145" s="20" t="s">
        <v>157</v>
      </c>
      <c r="BM145" s="20" t="s">
        <v>219</v>
      </c>
    </row>
    <row r="146" spans="2:65" s="1" customFormat="1" ht="25.5" customHeight="1">
      <c r="B146" s="44"/>
      <c r="C146" s="217" t="s">
        <v>220</v>
      </c>
      <c r="D146" s="217" t="s">
        <v>153</v>
      </c>
      <c r="E146" s="218" t="s">
        <v>221</v>
      </c>
      <c r="F146" s="219" t="s">
        <v>222</v>
      </c>
      <c r="G146" s="219"/>
      <c r="H146" s="219"/>
      <c r="I146" s="219"/>
      <c r="J146" s="220" t="s">
        <v>218</v>
      </c>
      <c r="K146" s="221">
        <v>790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46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157</v>
      </c>
      <c r="AT146" s="20" t="s">
        <v>153</v>
      </c>
      <c r="AU146" s="20" t="s">
        <v>92</v>
      </c>
      <c r="AY146" s="20" t="s">
        <v>152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88</v>
      </c>
      <c r="BK146" s="140">
        <f>ROUND(L146*K146,2)</f>
        <v>0</v>
      </c>
      <c r="BL146" s="20" t="s">
        <v>157</v>
      </c>
      <c r="BM146" s="20" t="s">
        <v>223</v>
      </c>
    </row>
    <row r="147" spans="2:47" s="1" customFormat="1" ht="16.5" customHeight="1">
      <c r="B147" s="44"/>
      <c r="C147" s="45"/>
      <c r="D147" s="45"/>
      <c r="E147" s="45"/>
      <c r="F147" s="228" t="s">
        <v>224</v>
      </c>
      <c r="G147" s="65"/>
      <c r="H147" s="65"/>
      <c r="I147" s="65"/>
      <c r="J147" s="45"/>
      <c r="K147" s="45"/>
      <c r="L147" s="45"/>
      <c r="M147" s="45"/>
      <c r="N147" s="45"/>
      <c r="O147" s="45"/>
      <c r="P147" s="45"/>
      <c r="Q147" s="45"/>
      <c r="R147" s="46"/>
      <c r="T147" s="188"/>
      <c r="U147" s="45"/>
      <c r="V147" s="45"/>
      <c r="W147" s="45"/>
      <c r="X147" s="45"/>
      <c r="Y147" s="45"/>
      <c r="Z147" s="45"/>
      <c r="AA147" s="98"/>
      <c r="AT147" s="20" t="s">
        <v>164</v>
      </c>
      <c r="AU147" s="20" t="s">
        <v>92</v>
      </c>
    </row>
    <row r="148" spans="2:65" s="1" customFormat="1" ht="16.5" customHeight="1">
      <c r="B148" s="44"/>
      <c r="C148" s="229" t="s">
        <v>225</v>
      </c>
      <c r="D148" s="229" t="s">
        <v>183</v>
      </c>
      <c r="E148" s="230" t="s">
        <v>226</v>
      </c>
      <c r="F148" s="231" t="s">
        <v>227</v>
      </c>
      <c r="G148" s="231"/>
      <c r="H148" s="231"/>
      <c r="I148" s="231"/>
      <c r="J148" s="232" t="s">
        <v>228</v>
      </c>
      <c r="K148" s="233">
        <v>11.85</v>
      </c>
      <c r="L148" s="234">
        <v>0</v>
      </c>
      <c r="M148" s="235"/>
      <c r="N148" s="236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46</v>
      </c>
      <c r="V148" s="45"/>
      <c r="W148" s="226">
        <f>V148*K148</f>
        <v>0</v>
      </c>
      <c r="X148" s="226">
        <v>0.001</v>
      </c>
      <c r="Y148" s="226">
        <f>X148*K148</f>
        <v>0.01185</v>
      </c>
      <c r="Z148" s="226">
        <v>0</v>
      </c>
      <c r="AA148" s="227">
        <f>Z148*K148</f>
        <v>0</v>
      </c>
      <c r="AR148" s="20" t="s">
        <v>187</v>
      </c>
      <c r="AT148" s="20" t="s">
        <v>183</v>
      </c>
      <c r="AU148" s="20" t="s">
        <v>92</v>
      </c>
      <c r="AY148" s="20" t="s">
        <v>152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88</v>
      </c>
      <c r="BK148" s="140">
        <f>ROUND(L148*K148,2)</f>
        <v>0</v>
      </c>
      <c r="BL148" s="20" t="s">
        <v>157</v>
      </c>
      <c r="BM148" s="20" t="s">
        <v>229</v>
      </c>
    </row>
    <row r="149" spans="2:65" s="1" customFormat="1" ht="25.5" customHeight="1">
      <c r="B149" s="44"/>
      <c r="C149" s="217" t="s">
        <v>230</v>
      </c>
      <c r="D149" s="217" t="s">
        <v>153</v>
      </c>
      <c r="E149" s="218" t="s">
        <v>231</v>
      </c>
      <c r="F149" s="219" t="s">
        <v>232</v>
      </c>
      <c r="G149" s="219"/>
      <c r="H149" s="219"/>
      <c r="I149" s="219"/>
      <c r="J149" s="220" t="s">
        <v>174</v>
      </c>
      <c r="K149" s="221">
        <v>81</v>
      </c>
      <c r="L149" s="222">
        <v>0</v>
      </c>
      <c r="M149" s="223"/>
      <c r="N149" s="224">
        <f>ROUND(L149*K149,2)</f>
        <v>0</v>
      </c>
      <c r="O149" s="224"/>
      <c r="P149" s="224"/>
      <c r="Q149" s="224"/>
      <c r="R149" s="46"/>
      <c r="T149" s="225" t="s">
        <v>22</v>
      </c>
      <c r="U149" s="54" t="s">
        <v>46</v>
      </c>
      <c r="V149" s="45"/>
      <c r="W149" s="226">
        <f>V149*K149</f>
        <v>0</v>
      </c>
      <c r="X149" s="226">
        <v>0</v>
      </c>
      <c r="Y149" s="226">
        <f>X149*K149</f>
        <v>0</v>
      </c>
      <c r="Z149" s="226">
        <v>0</v>
      </c>
      <c r="AA149" s="227">
        <f>Z149*K149</f>
        <v>0</v>
      </c>
      <c r="AR149" s="20" t="s">
        <v>157</v>
      </c>
      <c r="AT149" s="20" t="s">
        <v>153</v>
      </c>
      <c r="AU149" s="20" t="s">
        <v>92</v>
      </c>
      <c r="AY149" s="20" t="s">
        <v>152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88</v>
      </c>
      <c r="BK149" s="140">
        <f>ROUND(L149*K149,2)</f>
        <v>0</v>
      </c>
      <c r="BL149" s="20" t="s">
        <v>157</v>
      </c>
      <c r="BM149" s="20" t="s">
        <v>233</v>
      </c>
    </row>
    <row r="150" spans="2:47" s="1" customFormat="1" ht="16.5" customHeight="1">
      <c r="B150" s="44"/>
      <c r="C150" s="45"/>
      <c r="D150" s="45"/>
      <c r="E150" s="45"/>
      <c r="F150" s="228" t="s">
        <v>234</v>
      </c>
      <c r="G150" s="65"/>
      <c r="H150" s="65"/>
      <c r="I150" s="65"/>
      <c r="J150" s="45"/>
      <c r="K150" s="45"/>
      <c r="L150" s="45"/>
      <c r="M150" s="45"/>
      <c r="N150" s="45"/>
      <c r="O150" s="45"/>
      <c r="P150" s="45"/>
      <c r="Q150" s="45"/>
      <c r="R150" s="46"/>
      <c r="T150" s="188"/>
      <c r="U150" s="45"/>
      <c r="V150" s="45"/>
      <c r="W150" s="45"/>
      <c r="X150" s="45"/>
      <c r="Y150" s="45"/>
      <c r="Z150" s="45"/>
      <c r="AA150" s="98"/>
      <c r="AT150" s="20" t="s">
        <v>164</v>
      </c>
      <c r="AU150" s="20" t="s">
        <v>92</v>
      </c>
    </row>
    <row r="151" spans="2:65" s="1" customFormat="1" ht="38.25" customHeight="1">
      <c r="B151" s="44"/>
      <c r="C151" s="217" t="s">
        <v>235</v>
      </c>
      <c r="D151" s="217" t="s">
        <v>153</v>
      </c>
      <c r="E151" s="218" t="s">
        <v>236</v>
      </c>
      <c r="F151" s="219" t="s">
        <v>237</v>
      </c>
      <c r="G151" s="219"/>
      <c r="H151" s="219"/>
      <c r="I151" s="219"/>
      <c r="J151" s="220" t="s">
        <v>218</v>
      </c>
      <c r="K151" s="221">
        <v>405</v>
      </c>
      <c r="L151" s="222">
        <v>0</v>
      </c>
      <c r="M151" s="223"/>
      <c r="N151" s="224">
        <f>ROUND(L151*K151,2)</f>
        <v>0</v>
      </c>
      <c r="O151" s="224"/>
      <c r="P151" s="224"/>
      <c r="Q151" s="224"/>
      <c r="R151" s="46"/>
      <c r="T151" s="225" t="s">
        <v>22</v>
      </c>
      <c r="U151" s="54" t="s">
        <v>46</v>
      </c>
      <c r="V151" s="45"/>
      <c r="W151" s="226">
        <f>V151*K151</f>
        <v>0</v>
      </c>
      <c r="X151" s="226">
        <v>0</v>
      </c>
      <c r="Y151" s="226">
        <f>X151*K151</f>
        <v>0</v>
      </c>
      <c r="Z151" s="226">
        <v>0</v>
      </c>
      <c r="AA151" s="227">
        <f>Z151*K151</f>
        <v>0</v>
      </c>
      <c r="AR151" s="20" t="s">
        <v>157</v>
      </c>
      <c r="AT151" s="20" t="s">
        <v>153</v>
      </c>
      <c r="AU151" s="20" t="s">
        <v>92</v>
      </c>
      <c r="AY151" s="20" t="s">
        <v>152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88</v>
      </c>
      <c r="BK151" s="140">
        <f>ROUND(L151*K151,2)</f>
        <v>0</v>
      </c>
      <c r="BL151" s="20" t="s">
        <v>157</v>
      </c>
      <c r="BM151" s="20" t="s">
        <v>238</v>
      </c>
    </row>
    <row r="152" spans="2:47" s="1" customFormat="1" ht="24" customHeight="1">
      <c r="B152" s="44"/>
      <c r="C152" s="45"/>
      <c r="D152" s="45"/>
      <c r="E152" s="45"/>
      <c r="F152" s="228" t="s">
        <v>239</v>
      </c>
      <c r="G152" s="65"/>
      <c r="H152" s="65"/>
      <c r="I152" s="65"/>
      <c r="J152" s="45"/>
      <c r="K152" s="45"/>
      <c r="L152" s="45"/>
      <c r="M152" s="45"/>
      <c r="N152" s="45"/>
      <c r="O152" s="45"/>
      <c r="P152" s="45"/>
      <c r="Q152" s="45"/>
      <c r="R152" s="46"/>
      <c r="T152" s="188"/>
      <c r="U152" s="45"/>
      <c r="V152" s="45"/>
      <c r="W152" s="45"/>
      <c r="X152" s="45"/>
      <c r="Y152" s="45"/>
      <c r="Z152" s="45"/>
      <c r="AA152" s="98"/>
      <c r="AT152" s="20" t="s">
        <v>164</v>
      </c>
      <c r="AU152" s="20" t="s">
        <v>92</v>
      </c>
    </row>
    <row r="153" spans="2:65" s="1" customFormat="1" ht="25.5" customHeight="1">
      <c r="B153" s="44"/>
      <c r="C153" s="217" t="s">
        <v>240</v>
      </c>
      <c r="D153" s="217" t="s">
        <v>153</v>
      </c>
      <c r="E153" s="218" t="s">
        <v>241</v>
      </c>
      <c r="F153" s="219" t="s">
        <v>222</v>
      </c>
      <c r="G153" s="219"/>
      <c r="H153" s="219"/>
      <c r="I153" s="219"/>
      <c r="J153" s="220" t="s">
        <v>218</v>
      </c>
      <c r="K153" s="221">
        <v>405</v>
      </c>
      <c r="L153" s="222">
        <v>0</v>
      </c>
      <c r="M153" s="223"/>
      <c r="N153" s="224">
        <f>ROUND(L153*K153,2)</f>
        <v>0</v>
      </c>
      <c r="O153" s="224"/>
      <c r="P153" s="224"/>
      <c r="Q153" s="224"/>
      <c r="R153" s="46"/>
      <c r="T153" s="225" t="s">
        <v>22</v>
      </c>
      <c r="U153" s="54" t="s">
        <v>46</v>
      </c>
      <c r="V153" s="45"/>
      <c r="W153" s="226">
        <f>V153*K153</f>
        <v>0</v>
      </c>
      <c r="X153" s="226">
        <v>0</v>
      </c>
      <c r="Y153" s="226">
        <f>X153*K153</f>
        <v>0</v>
      </c>
      <c r="Z153" s="226">
        <v>0</v>
      </c>
      <c r="AA153" s="227">
        <f>Z153*K153</f>
        <v>0</v>
      </c>
      <c r="AR153" s="20" t="s">
        <v>157</v>
      </c>
      <c r="AT153" s="20" t="s">
        <v>153</v>
      </c>
      <c r="AU153" s="20" t="s">
        <v>92</v>
      </c>
      <c r="AY153" s="20" t="s">
        <v>152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88</v>
      </c>
      <c r="BK153" s="140">
        <f>ROUND(L153*K153,2)</f>
        <v>0</v>
      </c>
      <c r="BL153" s="20" t="s">
        <v>157</v>
      </c>
      <c r="BM153" s="20" t="s">
        <v>242</v>
      </c>
    </row>
    <row r="154" spans="2:47" s="1" customFormat="1" ht="24" customHeight="1">
      <c r="B154" s="44"/>
      <c r="C154" s="45"/>
      <c r="D154" s="45"/>
      <c r="E154" s="45"/>
      <c r="F154" s="228" t="s">
        <v>243</v>
      </c>
      <c r="G154" s="65"/>
      <c r="H154" s="65"/>
      <c r="I154" s="65"/>
      <c r="J154" s="45"/>
      <c r="K154" s="45"/>
      <c r="L154" s="45"/>
      <c r="M154" s="45"/>
      <c r="N154" s="45"/>
      <c r="O154" s="45"/>
      <c r="P154" s="45"/>
      <c r="Q154" s="45"/>
      <c r="R154" s="46"/>
      <c r="T154" s="188"/>
      <c r="U154" s="45"/>
      <c r="V154" s="45"/>
      <c r="W154" s="45"/>
      <c r="X154" s="45"/>
      <c r="Y154" s="45"/>
      <c r="Z154" s="45"/>
      <c r="AA154" s="98"/>
      <c r="AT154" s="20" t="s">
        <v>164</v>
      </c>
      <c r="AU154" s="20" t="s">
        <v>92</v>
      </c>
    </row>
    <row r="155" spans="2:65" s="1" customFormat="1" ht="16.5" customHeight="1">
      <c r="B155" s="44"/>
      <c r="C155" s="229" t="s">
        <v>10</v>
      </c>
      <c r="D155" s="229" t="s">
        <v>183</v>
      </c>
      <c r="E155" s="230" t="s">
        <v>244</v>
      </c>
      <c r="F155" s="231" t="s">
        <v>227</v>
      </c>
      <c r="G155" s="231"/>
      <c r="H155" s="231"/>
      <c r="I155" s="231"/>
      <c r="J155" s="232" t="s">
        <v>228</v>
      </c>
      <c r="K155" s="233">
        <v>6.075</v>
      </c>
      <c r="L155" s="234">
        <v>0</v>
      </c>
      <c r="M155" s="235"/>
      <c r="N155" s="236">
        <f>ROUND(L155*K155,2)</f>
        <v>0</v>
      </c>
      <c r="O155" s="224"/>
      <c r="P155" s="224"/>
      <c r="Q155" s="224"/>
      <c r="R155" s="46"/>
      <c r="T155" s="225" t="s">
        <v>22</v>
      </c>
      <c r="U155" s="54" t="s">
        <v>46</v>
      </c>
      <c r="V155" s="45"/>
      <c r="W155" s="226">
        <f>V155*K155</f>
        <v>0</v>
      </c>
      <c r="X155" s="226">
        <v>0.001</v>
      </c>
      <c r="Y155" s="226">
        <f>X155*K155</f>
        <v>0.0060750000000000005</v>
      </c>
      <c r="Z155" s="226">
        <v>0</v>
      </c>
      <c r="AA155" s="227">
        <f>Z155*K155</f>
        <v>0</v>
      </c>
      <c r="AR155" s="20" t="s">
        <v>187</v>
      </c>
      <c r="AT155" s="20" t="s">
        <v>183</v>
      </c>
      <c r="AU155" s="20" t="s">
        <v>92</v>
      </c>
      <c r="AY155" s="20" t="s">
        <v>152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0" t="s">
        <v>88</v>
      </c>
      <c r="BK155" s="140">
        <f>ROUND(L155*K155,2)</f>
        <v>0</v>
      </c>
      <c r="BL155" s="20" t="s">
        <v>157</v>
      </c>
      <c r="BM155" s="20" t="s">
        <v>245</v>
      </c>
    </row>
    <row r="156" spans="2:65" s="1" customFormat="1" ht="25.5" customHeight="1">
      <c r="B156" s="44"/>
      <c r="C156" s="217" t="s">
        <v>246</v>
      </c>
      <c r="D156" s="217" t="s">
        <v>153</v>
      </c>
      <c r="E156" s="218" t="s">
        <v>247</v>
      </c>
      <c r="F156" s="219" t="s">
        <v>222</v>
      </c>
      <c r="G156" s="219"/>
      <c r="H156" s="219"/>
      <c r="I156" s="219"/>
      <c r="J156" s="220" t="s">
        <v>218</v>
      </c>
      <c r="K156" s="221">
        <v>450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46"/>
      <c r="T156" s="225" t="s">
        <v>22</v>
      </c>
      <c r="U156" s="54" t="s">
        <v>46</v>
      </c>
      <c r="V156" s="45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0" t="s">
        <v>157</v>
      </c>
      <c r="AT156" s="20" t="s">
        <v>153</v>
      </c>
      <c r="AU156" s="20" t="s">
        <v>92</v>
      </c>
      <c r="AY156" s="20" t="s">
        <v>152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0" t="s">
        <v>88</v>
      </c>
      <c r="BK156" s="140">
        <f>ROUND(L156*K156,2)</f>
        <v>0</v>
      </c>
      <c r="BL156" s="20" t="s">
        <v>157</v>
      </c>
      <c r="BM156" s="20" t="s">
        <v>248</v>
      </c>
    </row>
    <row r="157" spans="2:47" s="1" customFormat="1" ht="36" customHeight="1">
      <c r="B157" s="44"/>
      <c r="C157" s="45"/>
      <c r="D157" s="45"/>
      <c r="E157" s="45"/>
      <c r="F157" s="228" t="s">
        <v>249</v>
      </c>
      <c r="G157" s="65"/>
      <c r="H157" s="65"/>
      <c r="I157" s="65"/>
      <c r="J157" s="45"/>
      <c r="K157" s="45"/>
      <c r="L157" s="45"/>
      <c r="M157" s="45"/>
      <c r="N157" s="45"/>
      <c r="O157" s="45"/>
      <c r="P157" s="45"/>
      <c r="Q157" s="45"/>
      <c r="R157" s="46"/>
      <c r="T157" s="188"/>
      <c r="U157" s="45"/>
      <c r="V157" s="45"/>
      <c r="W157" s="45"/>
      <c r="X157" s="45"/>
      <c r="Y157" s="45"/>
      <c r="Z157" s="45"/>
      <c r="AA157" s="98"/>
      <c r="AT157" s="20" t="s">
        <v>164</v>
      </c>
      <c r="AU157" s="20" t="s">
        <v>92</v>
      </c>
    </row>
    <row r="158" spans="2:65" s="1" customFormat="1" ht="16.5" customHeight="1">
      <c r="B158" s="44"/>
      <c r="C158" s="229" t="s">
        <v>250</v>
      </c>
      <c r="D158" s="229" t="s">
        <v>183</v>
      </c>
      <c r="E158" s="230" t="s">
        <v>251</v>
      </c>
      <c r="F158" s="231" t="s">
        <v>227</v>
      </c>
      <c r="G158" s="231"/>
      <c r="H158" s="231"/>
      <c r="I158" s="231"/>
      <c r="J158" s="232" t="s">
        <v>228</v>
      </c>
      <c r="K158" s="233">
        <v>6.75</v>
      </c>
      <c r="L158" s="234">
        <v>0</v>
      </c>
      <c r="M158" s="235"/>
      <c r="N158" s="236">
        <f>ROUND(L158*K158,2)</f>
        <v>0</v>
      </c>
      <c r="O158" s="224"/>
      <c r="P158" s="224"/>
      <c r="Q158" s="224"/>
      <c r="R158" s="46"/>
      <c r="T158" s="225" t="s">
        <v>22</v>
      </c>
      <c r="U158" s="54" t="s">
        <v>46</v>
      </c>
      <c r="V158" s="45"/>
      <c r="W158" s="226">
        <f>V158*K158</f>
        <v>0</v>
      </c>
      <c r="X158" s="226">
        <v>0.001</v>
      </c>
      <c r="Y158" s="226">
        <f>X158*K158</f>
        <v>0.00675</v>
      </c>
      <c r="Z158" s="226">
        <v>0</v>
      </c>
      <c r="AA158" s="227">
        <f>Z158*K158</f>
        <v>0</v>
      </c>
      <c r="AR158" s="20" t="s">
        <v>187</v>
      </c>
      <c r="AT158" s="20" t="s">
        <v>183</v>
      </c>
      <c r="AU158" s="20" t="s">
        <v>92</v>
      </c>
      <c r="AY158" s="20" t="s">
        <v>152</v>
      </c>
      <c r="BE158" s="140">
        <f>IF(U158="základní",N158,0)</f>
        <v>0</v>
      </c>
      <c r="BF158" s="140">
        <f>IF(U158="snížená",N158,0)</f>
        <v>0</v>
      </c>
      <c r="BG158" s="140">
        <f>IF(U158="zákl. přenesená",N158,0)</f>
        <v>0</v>
      </c>
      <c r="BH158" s="140">
        <f>IF(U158="sníž. přenesená",N158,0)</f>
        <v>0</v>
      </c>
      <c r="BI158" s="140">
        <f>IF(U158="nulová",N158,0)</f>
        <v>0</v>
      </c>
      <c r="BJ158" s="20" t="s">
        <v>88</v>
      </c>
      <c r="BK158" s="140">
        <f>ROUND(L158*K158,2)</f>
        <v>0</v>
      </c>
      <c r="BL158" s="20" t="s">
        <v>157</v>
      </c>
      <c r="BM158" s="20" t="s">
        <v>252</v>
      </c>
    </row>
    <row r="159" spans="2:63" s="9" customFormat="1" ht="29.85" customHeight="1">
      <c r="B159" s="204"/>
      <c r="C159" s="205"/>
      <c r="D159" s="214" t="s">
        <v>123</v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37">
        <f>BK159</f>
        <v>0</v>
      </c>
      <c r="O159" s="238"/>
      <c r="P159" s="238"/>
      <c r="Q159" s="238"/>
      <c r="R159" s="207"/>
      <c r="T159" s="208"/>
      <c r="U159" s="205"/>
      <c r="V159" s="205"/>
      <c r="W159" s="209">
        <f>SUM(W160:W166)</f>
        <v>0</v>
      </c>
      <c r="X159" s="205"/>
      <c r="Y159" s="209">
        <f>SUM(Y160:Y166)</f>
        <v>242.59116</v>
      </c>
      <c r="Z159" s="205"/>
      <c r="AA159" s="210">
        <f>SUM(AA160:AA166)</f>
        <v>25.92</v>
      </c>
      <c r="AR159" s="211" t="s">
        <v>88</v>
      </c>
      <c r="AT159" s="212" t="s">
        <v>80</v>
      </c>
      <c r="AU159" s="212" t="s">
        <v>88</v>
      </c>
      <c r="AY159" s="211" t="s">
        <v>152</v>
      </c>
      <c r="BK159" s="213">
        <f>SUM(BK160:BK166)</f>
        <v>0</v>
      </c>
    </row>
    <row r="160" spans="2:65" s="1" customFormat="1" ht="38.25" customHeight="1">
      <c r="B160" s="44"/>
      <c r="C160" s="217" t="s">
        <v>253</v>
      </c>
      <c r="D160" s="217" t="s">
        <v>153</v>
      </c>
      <c r="E160" s="218" t="s">
        <v>254</v>
      </c>
      <c r="F160" s="219" t="s">
        <v>255</v>
      </c>
      <c r="G160" s="219"/>
      <c r="H160" s="219"/>
      <c r="I160" s="219"/>
      <c r="J160" s="220" t="s">
        <v>218</v>
      </c>
      <c r="K160" s="221">
        <v>15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46"/>
      <c r="T160" s="225" t="s">
        <v>22</v>
      </c>
      <c r="U160" s="54" t="s">
        <v>46</v>
      </c>
      <c r="V160" s="45"/>
      <c r="W160" s="226">
        <f>V160*K160</f>
        <v>0</v>
      </c>
      <c r="X160" s="226">
        <v>0.12966</v>
      </c>
      <c r="Y160" s="226">
        <f>X160*K160</f>
        <v>1.9449</v>
      </c>
      <c r="Z160" s="226">
        <v>0</v>
      </c>
      <c r="AA160" s="227">
        <f>Z160*K160</f>
        <v>0</v>
      </c>
      <c r="AR160" s="20" t="s">
        <v>157</v>
      </c>
      <c r="AT160" s="20" t="s">
        <v>153</v>
      </c>
      <c r="AU160" s="20" t="s">
        <v>92</v>
      </c>
      <c r="AY160" s="20" t="s">
        <v>152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0" t="s">
        <v>88</v>
      </c>
      <c r="BK160" s="140">
        <f>ROUND(L160*K160,2)</f>
        <v>0</v>
      </c>
      <c r="BL160" s="20" t="s">
        <v>157</v>
      </c>
      <c r="BM160" s="20" t="s">
        <v>256</v>
      </c>
    </row>
    <row r="161" spans="2:65" s="1" customFormat="1" ht="38.25" customHeight="1">
      <c r="B161" s="44"/>
      <c r="C161" s="217" t="s">
        <v>257</v>
      </c>
      <c r="D161" s="217" t="s">
        <v>153</v>
      </c>
      <c r="E161" s="218" t="s">
        <v>258</v>
      </c>
      <c r="F161" s="219" t="s">
        <v>259</v>
      </c>
      <c r="G161" s="219"/>
      <c r="H161" s="219"/>
      <c r="I161" s="219"/>
      <c r="J161" s="220" t="s">
        <v>218</v>
      </c>
      <c r="K161" s="221">
        <v>11</v>
      </c>
      <c r="L161" s="222">
        <v>0</v>
      </c>
      <c r="M161" s="223"/>
      <c r="N161" s="224">
        <f>ROUND(L161*K161,2)</f>
        <v>0</v>
      </c>
      <c r="O161" s="224"/>
      <c r="P161" s="224"/>
      <c r="Q161" s="224"/>
      <c r="R161" s="46"/>
      <c r="T161" s="225" t="s">
        <v>22</v>
      </c>
      <c r="U161" s="54" t="s">
        <v>46</v>
      </c>
      <c r="V161" s="45"/>
      <c r="W161" s="226">
        <f>V161*K161</f>
        <v>0</v>
      </c>
      <c r="X161" s="226">
        <v>0.12966</v>
      </c>
      <c r="Y161" s="226">
        <f>X161*K161</f>
        <v>1.42626</v>
      </c>
      <c r="Z161" s="226">
        <v>0</v>
      </c>
      <c r="AA161" s="227">
        <f>Z161*K161</f>
        <v>0</v>
      </c>
      <c r="AR161" s="20" t="s">
        <v>157</v>
      </c>
      <c r="AT161" s="20" t="s">
        <v>153</v>
      </c>
      <c r="AU161" s="20" t="s">
        <v>92</v>
      </c>
      <c r="AY161" s="20" t="s">
        <v>152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20" t="s">
        <v>88</v>
      </c>
      <c r="BK161" s="140">
        <f>ROUND(L161*K161,2)</f>
        <v>0</v>
      </c>
      <c r="BL161" s="20" t="s">
        <v>157</v>
      </c>
      <c r="BM161" s="20" t="s">
        <v>260</v>
      </c>
    </row>
    <row r="162" spans="2:65" s="1" customFormat="1" ht="25.5" customHeight="1">
      <c r="B162" s="44"/>
      <c r="C162" s="217" t="s">
        <v>261</v>
      </c>
      <c r="D162" s="217" t="s">
        <v>153</v>
      </c>
      <c r="E162" s="218" t="s">
        <v>262</v>
      </c>
      <c r="F162" s="219" t="s">
        <v>263</v>
      </c>
      <c r="G162" s="219"/>
      <c r="H162" s="219"/>
      <c r="I162" s="219"/>
      <c r="J162" s="220" t="s">
        <v>218</v>
      </c>
      <c r="K162" s="221">
        <v>405</v>
      </c>
      <c r="L162" s="222">
        <v>0</v>
      </c>
      <c r="M162" s="223"/>
      <c r="N162" s="224">
        <f>ROUND(L162*K162,2)</f>
        <v>0</v>
      </c>
      <c r="O162" s="224"/>
      <c r="P162" s="224"/>
      <c r="Q162" s="224"/>
      <c r="R162" s="46"/>
      <c r="T162" s="225" t="s">
        <v>22</v>
      </c>
      <c r="U162" s="54" t="s">
        <v>46</v>
      </c>
      <c r="V162" s="45"/>
      <c r="W162" s="226">
        <f>V162*K162</f>
        <v>0</v>
      </c>
      <c r="X162" s="226">
        <v>0</v>
      </c>
      <c r="Y162" s="226">
        <f>X162*K162</f>
        <v>0</v>
      </c>
      <c r="Z162" s="226">
        <v>0</v>
      </c>
      <c r="AA162" s="227">
        <f>Z162*K162</f>
        <v>0</v>
      </c>
      <c r="AR162" s="20" t="s">
        <v>264</v>
      </c>
      <c r="AT162" s="20" t="s">
        <v>153</v>
      </c>
      <c r="AU162" s="20" t="s">
        <v>92</v>
      </c>
      <c r="AY162" s="20" t="s">
        <v>152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88</v>
      </c>
      <c r="BK162" s="140">
        <f>ROUND(L162*K162,2)</f>
        <v>0</v>
      </c>
      <c r="BL162" s="20" t="s">
        <v>264</v>
      </c>
      <c r="BM162" s="20" t="s">
        <v>265</v>
      </c>
    </row>
    <row r="163" spans="2:65" s="1" customFormat="1" ht="25.5" customHeight="1">
      <c r="B163" s="44"/>
      <c r="C163" s="229" t="s">
        <v>266</v>
      </c>
      <c r="D163" s="229" t="s">
        <v>183</v>
      </c>
      <c r="E163" s="230" t="s">
        <v>267</v>
      </c>
      <c r="F163" s="231" t="s">
        <v>268</v>
      </c>
      <c r="G163" s="231"/>
      <c r="H163" s="231"/>
      <c r="I163" s="231"/>
      <c r="J163" s="232" t="s">
        <v>269</v>
      </c>
      <c r="K163" s="233">
        <v>90</v>
      </c>
      <c r="L163" s="234">
        <v>0</v>
      </c>
      <c r="M163" s="235"/>
      <c r="N163" s="236">
        <f>ROUND(L163*K163,2)</f>
        <v>0</v>
      </c>
      <c r="O163" s="224"/>
      <c r="P163" s="224"/>
      <c r="Q163" s="224"/>
      <c r="R163" s="46"/>
      <c r="T163" s="225" t="s">
        <v>22</v>
      </c>
      <c r="U163" s="54" t="s">
        <v>46</v>
      </c>
      <c r="V163" s="45"/>
      <c r="W163" s="226">
        <f>V163*K163</f>
        <v>0</v>
      </c>
      <c r="X163" s="226">
        <v>2.37</v>
      </c>
      <c r="Y163" s="226">
        <f>X163*K163</f>
        <v>213.3</v>
      </c>
      <c r="Z163" s="226">
        <v>0</v>
      </c>
      <c r="AA163" s="227">
        <f>Z163*K163</f>
        <v>0</v>
      </c>
      <c r="AR163" s="20" t="s">
        <v>270</v>
      </c>
      <c r="AT163" s="20" t="s">
        <v>183</v>
      </c>
      <c r="AU163" s="20" t="s">
        <v>92</v>
      </c>
      <c r="AY163" s="20" t="s">
        <v>152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0" t="s">
        <v>88</v>
      </c>
      <c r="BK163" s="140">
        <f>ROUND(L163*K163,2)</f>
        <v>0</v>
      </c>
      <c r="BL163" s="20" t="s">
        <v>264</v>
      </c>
      <c r="BM163" s="20" t="s">
        <v>271</v>
      </c>
    </row>
    <row r="164" spans="2:65" s="1" customFormat="1" ht="16.5" customHeight="1">
      <c r="B164" s="44"/>
      <c r="C164" s="229" t="s">
        <v>272</v>
      </c>
      <c r="D164" s="229" t="s">
        <v>183</v>
      </c>
      <c r="E164" s="230" t="s">
        <v>273</v>
      </c>
      <c r="F164" s="231" t="s">
        <v>274</v>
      </c>
      <c r="G164" s="231"/>
      <c r="H164" s="231"/>
      <c r="I164" s="231"/>
      <c r="J164" s="232" t="s">
        <v>186</v>
      </c>
      <c r="K164" s="233">
        <v>25.92</v>
      </c>
      <c r="L164" s="234">
        <v>0</v>
      </c>
      <c r="M164" s="235"/>
      <c r="N164" s="236">
        <f>ROUND(L164*K164,2)</f>
        <v>0</v>
      </c>
      <c r="O164" s="224"/>
      <c r="P164" s="224"/>
      <c r="Q164" s="224"/>
      <c r="R164" s="46"/>
      <c r="T164" s="225" t="s">
        <v>22</v>
      </c>
      <c r="U164" s="54" t="s">
        <v>46</v>
      </c>
      <c r="V164" s="45"/>
      <c r="W164" s="226">
        <f>V164*K164</f>
        <v>0</v>
      </c>
      <c r="X164" s="226">
        <v>1</v>
      </c>
      <c r="Y164" s="226">
        <f>X164*K164</f>
        <v>25.92</v>
      </c>
      <c r="Z164" s="226">
        <v>0</v>
      </c>
      <c r="AA164" s="227">
        <f>Z164*K164</f>
        <v>0</v>
      </c>
      <c r="AR164" s="20" t="s">
        <v>270</v>
      </c>
      <c r="AT164" s="20" t="s">
        <v>183</v>
      </c>
      <c r="AU164" s="20" t="s">
        <v>92</v>
      </c>
      <c r="AY164" s="20" t="s">
        <v>152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20" t="s">
        <v>88</v>
      </c>
      <c r="BK164" s="140">
        <f>ROUND(L164*K164,2)</f>
        <v>0</v>
      </c>
      <c r="BL164" s="20" t="s">
        <v>264</v>
      </c>
      <c r="BM164" s="20" t="s">
        <v>275</v>
      </c>
    </row>
    <row r="165" spans="2:65" s="1" customFormat="1" ht="25.5" customHeight="1">
      <c r="B165" s="44"/>
      <c r="C165" s="217" t="s">
        <v>276</v>
      </c>
      <c r="D165" s="217" t="s">
        <v>153</v>
      </c>
      <c r="E165" s="218" t="s">
        <v>277</v>
      </c>
      <c r="F165" s="219" t="s">
        <v>278</v>
      </c>
      <c r="G165" s="219"/>
      <c r="H165" s="219"/>
      <c r="I165" s="219"/>
      <c r="J165" s="220" t="s">
        <v>218</v>
      </c>
      <c r="K165" s="221">
        <v>405</v>
      </c>
      <c r="L165" s="222">
        <v>0</v>
      </c>
      <c r="M165" s="223"/>
      <c r="N165" s="224">
        <f>ROUND(L165*K165,2)</f>
        <v>0</v>
      </c>
      <c r="O165" s="224"/>
      <c r="P165" s="224"/>
      <c r="Q165" s="224"/>
      <c r="R165" s="46"/>
      <c r="T165" s="225" t="s">
        <v>22</v>
      </c>
      <c r="U165" s="54" t="s">
        <v>46</v>
      </c>
      <c r="V165" s="45"/>
      <c r="W165" s="226">
        <f>V165*K165</f>
        <v>0</v>
      </c>
      <c r="X165" s="226">
        <v>0</v>
      </c>
      <c r="Y165" s="226">
        <f>X165*K165</f>
        <v>0</v>
      </c>
      <c r="Z165" s="226">
        <v>0</v>
      </c>
      <c r="AA165" s="227">
        <f>Z165*K165</f>
        <v>0</v>
      </c>
      <c r="AR165" s="20" t="s">
        <v>157</v>
      </c>
      <c r="AT165" s="20" t="s">
        <v>153</v>
      </c>
      <c r="AU165" s="20" t="s">
        <v>92</v>
      </c>
      <c r="AY165" s="20" t="s">
        <v>152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88</v>
      </c>
      <c r="BK165" s="140">
        <f>ROUND(L165*K165,2)</f>
        <v>0</v>
      </c>
      <c r="BL165" s="20" t="s">
        <v>157</v>
      </c>
      <c r="BM165" s="20" t="s">
        <v>279</v>
      </c>
    </row>
    <row r="166" spans="2:65" s="1" customFormat="1" ht="25.5" customHeight="1">
      <c r="B166" s="44"/>
      <c r="C166" s="217" t="s">
        <v>280</v>
      </c>
      <c r="D166" s="217" t="s">
        <v>153</v>
      </c>
      <c r="E166" s="218" t="s">
        <v>281</v>
      </c>
      <c r="F166" s="219" t="s">
        <v>282</v>
      </c>
      <c r="G166" s="219"/>
      <c r="H166" s="219"/>
      <c r="I166" s="219"/>
      <c r="J166" s="220" t="s">
        <v>174</v>
      </c>
      <c r="K166" s="221">
        <v>16.2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46"/>
      <c r="T166" s="225" t="s">
        <v>22</v>
      </c>
      <c r="U166" s="54" t="s">
        <v>46</v>
      </c>
      <c r="V166" s="45"/>
      <c r="W166" s="226">
        <f>V166*K166</f>
        <v>0</v>
      </c>
      <c r="X166" s="226">
        <v>0</v>
      </c>
      <c r="Y166" s="226">
        <f>X166*K166</f>
        <v>0</v>
      </c>
      <c r="Z166" s="226">
        <v>1.6</v>
      </c>
      <c r="AA166" s="227">
        <f>Z166*K166</f>
        <v>25.92</v>
      </c>
      <c r="AR166" s="20" t="s">
        <v>157</v>
      </c>
      <c r="AT166" s="20" t="s">
        <v>153</v>
      </c>
      <c r="AU166" s="20" t="s">
        <v>92</v>
      </c>
      <c r="AY166" s="20" t="s">
        <v>152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0" t="s">
        <v>88</v>
      </c>
      <c r="BK166" s="140">
        <f>ROUND(L166*K166,2)</f>
        <v>0</v>
      </c>
      <c r="BL166" s="20" t="s">
        <v>157</v>
      </c>
      <c r="BM166" s="20" t="s">
        <v>283</v>
      </c>
    </row>
    <row r="167" spans="2:63" s="9" customFormat="1" ht="29.85" customHeight="1">
      <c r="B167" s="204"/>
      <c r="C167" s="205"/>
      <c r="D167" s="214" t="s">
        <v>124</v>
      </c>
      <c r="E167" s="214"/>
      <c r="F167" s="214"/>
      <c r="G167" s="214"/>
      <c r="H167" s="214"/>
      <c r="I167" s="214"/>
      <c r="J167" s="214"/>
      <c r="K167" s="214"/>
      <c r="L167" s="214"/>
      <c r="M167" s="214"/>
      <c r="N167" s="237">
        <f>BK167</f>
        <v>0</v>
      </c>
      <c r="O167" s="238"/>
      <c r="P167" s="238"/>
      <c r="Q167" s="238"/>
      <c r="R167" s="207"/>
      <c r="T167" s="208"/>
      <c r="U167" s="205"/>
      <c r="V167" s="205"/>
      <c r="W167" s="209">
        <f>SUM(W168:W194)</f>
        <v>0</v>
      </c>
      <c r="X167" s="205"/>
      <c r="Y167" s="209">
        <f>SUM(Y168:Y194)</f>
        <v>9.701629999999996</v>
      </c>
      <c r="Z167" s="205"/>
      <c r="AA167" s="210">
        <f>SUM(AA168:AA194)</f>
        <v>769.915</v>
      </c>
      <c r="AR167" s="211" t="s">
        <v>88</v>
      </c>
      <c r="AT167" s="212" t="s">
        <v>80</v>
      </c>
      <c r="AU167" s="212" t="s">
        <v>88</v>
      </c>
      <c r="AY167" s="211" t="s">
        <v>152</v>
      </c>
      <c r="BK167" s="213">
        <f>SUM(BK168:BK194)</f>
        <v>0</v>
      </c>
    </row>
    <row r="168" spans="2:65" s="1" customFormat="1" ht="38.25" customHeight="1">
      <c r="B168" s="44"/>
      <c r="C168" s="217" t="s">
        <v>284</v>
      </c>
      <c r="D168" s="217" t="s">
        <v>153</v>
      </c>
      <c r="E168" s="218" t="s">
        <v>285</v>
      </c>
      <c r="F168" s="219" t="s">
        <v>286</v>
      </c>
      <c r="G168" s="219"/>
      <c r="H168" s="219"/>
      <c r="I168" s="219"/>
      <c r="J168" s="220" t="s">
        <v>269</v>
      </c>
      <c r="K168" s="221">
        <v>1</v>
      </c>
      <c r="L168" s="222">
        <v>0</v>
      </c>
      <c r="M168" s="223"/>
      <c r="N168" s="224">
        <f>ROUND(L168*K168,2)</f>
        <v>0</v>
      </c>
      <c r="O168" s="224"/>
      <c r="P168" s="224"/>
      <c r="Q168" s="224"/>
      <c r="R168" s="46"/>
      <c r="T168" s="225" t="s">
        <v>22</v>
      </c>
      <c r="U168" s="54" t="s">
        <v>46</v>
      </c>
      <c r="V168" s="45"/>
      <c r="W168" s="226">
        <f>V168*K168</f>
        <v>0</v>
      </c>
      <c r="X168" s="226">
        <v>2.42093</v>
      </c>
      <c r="Y168" s="226">
        <f>X168*K168</f>
        <v>2.42093</v>
      </c>
      <c r="Z168" s="226">
        <v>0</v>
      </c>
      <c r="AA168" s="227">
        <f>Z168*K168</f>
        <v>0</v>
      </c>
      <c r="AR168" s="20" t="s">
        <v>157</v>
      </c>
      <c r="AT168" s="20" t="s">
        <v>153</v>
      </c>
      <c r="AU168" s="20" t="s">
        <v>92</v>
      </c>
      <c r="AY168" s="20" t="s">
        <v>152</v>
      </c>
      <c r="BE168" s="140">
        <f>IF(U168="základní",N168,0)</f>
        <v>0</v>
      </c>
      <c r="BF168" s="140">
        <f>IF(U168="snížená",N168,0)</f>
        <v>0</v>
      </c>
      <c r="BG168" s="140">
        <f>IF(U168="zákl. přenesená",N168,0)</f>
        <v>0</v>
      </c>
      <c r="BH168" s="140">
        <f>IF(U168="sníž. přenesená",N168,0)</f>
        <v>0</v>
      </c>
      <c r="BI168" s="140">
        <f>IF(U168="nulová",N168,0)</f>
        <v>0</v>
      </c>
      <c r="BJ168" s="20" t="s">
        <v>88</v>
      </c>
      <c r="BK168" s="140">
        <f>ROUND(L168*K168,2)</f>
        <v>0</v>
      </c>
      <c r="BL168" s="20" t="s">
        <v>157</v>
      </c>
      <c r="BM168" s="20" t="s">
        <v>287</v>
      </c>
    </row>
    <row r="169" spans="2:65" s="1" customFormat="1" ht="25.5" customHeight="1">
      <c r="B169" s="44"/>
      <c r="C169" s="229" t="s">
        <v>288</v>
      </c>
      <c r="D169" s="229" t="s">
        <v>183</v>
      </c>
      <c r="E169" s="230" t="s">
        <v>289</v>
      </c>
      <c r="F169" s="231" t="s">
        <v>290</v>
      </c>
      <c r="G169" s="231"/>
      <c r="H169" s="231"/>
      <c r="I169" s="231"/>
      <c r="J169" s="232" t="s">
        <v>269</v>
      </c>
      <c r="K169" s="233">
        <v>1</v>
      </c>
      <c r="L169" s="234">
        <v>0</v>
      </c>
      <c r="M169" s="235"/>
      <c r="N169" s="236">
        <f>ROUND(L169*K169,2)</f>
        <v>0</v>
      </c>
      <c r="O169" s="224"/>
      <c r="P169" s="224"/>
      <c r="Q169" s="224"/>
      <c r="R169" s="46"/>
      <c r="T169" s="225" t="s">
        <v>22</v>
      </c>
      <c r="U169" s="54" t="s">
        <v>46</v>
      </c>
      <c r="V169" s="45"/>
      <c r="W169" s="226">
        <f>V169*K169</f>
        <v>0</v>
      </c>
      <c r="X169" s="226">
        <v>0</v>
      </c>
      <c r="Y169" s="226">
        <f>X169*K169</f>
        <v>0</v>
      </c>
      <c r="Z169" s="226">
        <v>0</v>
      </c>
      <c r="AA169" s="227">
        <f>Z169*K169</f>
        <v>0</v>
      </c>
      <c r="AR169" s="20" t="s">
        <v>187</v>
      </c>
      <c r="AT169" s="20" t="s">
        <v>183</v>
      </c>
      <c r="AU169" s="20" t="s">
        <v>92</v>
      </c>
      <c r="AY169" s="20" t="s">
        <v>152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0" t="s">
        <v>88</v>
      </c>
      <c r="BK169" s="140">
        <f>ROUND(L169*K169,2)</f>
        <v>0</v>
      </c>
      <c r="BL169" s="20" t="s">
        <v>157</v>
      </c>
      <c r="BM169" s="20" t="s">
        <v>291</v>
      </c>
    </row>
    <row r="170" spans="2:65" s="1" customFormat="1" ht="25.5" customHeight="1">
      <c r="B170" s="44"/>
      <c r="C170" s="217" t="s">
        <v>292</v>
      </c>
      <c r="D170" s="217" t="s">
        <v>153</v>
      </c>
      <c r="E170" s="218" t="s">
        <v>293</v>
      </c>
      <c r="F170" s="219" t="s">
        <v>294</v>
      </c>
      <c r="G170" s="219"/>
      <c r="H170" s="219"/>
      <c r="I170" s="219"/>
      <c r="J170" s="220" t="s">
        <v>218</v>
      </c>
      <c r="K170" s="221">
        <v>600</v>
      </c>
      <c r="L170" s="222">
        <v>0</v>
      </c>
      <c r="M170" s="223"/>
      <c r="N170" s="224">
        <f>ROUND(L170*K170,2)</f>
        <v>0</v>
      </c>
      <c r="O170" s="224"/>
      <c r="P170" s="224"/>
      <c r="Q170" s="224"/>
      <c r="R170" s="46"/>
      <c r="T170" s="225" t="s">
        <v>22</v>
      </c>
      <c r="U170" s="54" t="s">
        <v>46</v>
      </c>
      <c r="V170" s="45"/>
      <c r="W170" s="226">
        <f>V170*K170</f>
        <v>0</v>
      </c>
      <c r="X170" s="226">
        <v>0</v>
      </c>
      <c r="Y170" s="226">
        <f>X170*K170</f>
        <v>0</v>
      </c>
      <c r="Z170" s="226">
        <v>0.25</v>
      </c>
      <c r="AA170" s="227">
        <f>Z170*K170</f>
        <v>150</v>
      </c>
      <c r="AR170" s="20" t="s">
        <v>157</v>
      </c>
      <c r="AT170" s="20" t="s">
        <v>153</v>
      </c>
      <c r="AU170" s="20" t="s">
        <v>92</v>
      </c>
      <c r="AY170" s="20" t="s">
        <v>152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0" t="s">
        <v>88</v>
      </c>
      <c r="BK170" s="140">
        <f>ROUND(L170*K170,2)</f>
        <v>0</v>
      </c>
      <c r="BL170" s="20" t="s">
        <v>157</v>
      </c>
      <c r="BM170" s="20" t="s">
        <v>295</v>
      </c>
    </row>
    <row r="171" spans="2:65" s="1" customFormat="1" ht="25.5" customHeight="1">
      <c r="B171" s="44"/>
      <c r="C171" s="217" t="s">
        <v>296</v>
      </c>
      <c r="D171" s="217" t="s">
        <v>153</v>
      </c>
      <c r="E171" s="218" t="s">
        <v>297</v>
      </c>
      <c r="F171" s="219" t="s">
        <v>298</v>
      </c>
      <c r="G171" s="219"/>
      <c r="H171" s="219"/>
      <c r="I171" s="219"/>
      <c r="J171" s="220" t="s">
        <v>218</v>
      </c>
      <c r="K171" s="221">
        <v>600</v>
      </c>
      <c r="L171" s="222">
        <v>0</v>
      </c>
      <c r="M171" s="223"/>
      <c r="N171" s="224">
        <f>ROUND(L171*K171,2)</f>
        <v>0</v>
      </c>
      <c r="O171" s="224"/>
      <c r="P171" s="224"/>
      <c r="Q171" s="224"/>
      <c r="R171" s="46"/>
      <c r="T171" s="225" t="s">
        <v>22</v>
      </c>
      <c r="U171" s="54" t="s">
        <v>46</v>
      </c>
      <c r="V171" s="45"/>
      <c r="W171" s="226">
        <f>V171*K171</f>
        <v>0</v>
      </c>
      <c r="X171" s="226">
        <v>0</v>
      </c>
      <c r="Y171" s="226">
        <f>X171*K171</f>
        <v>0</v>
      </c>
      <c r="Z171" s="226">
        <v>0.75</v>
      </c>
      <c r="AA171" s="227">
        <f>Z171*K171</f>
        <v>450</v>
      </c>
      <c r="AR171" s="20" t="s">
        <v>157</v>
      </c>
      <c r="AT171" s="20" t="s">
        <v>153</v>
      </c>
      <c r="AU171" s="20" t="s">
        <v>92</v>
      </c>
      <c r="AY171" s="20" t="s">
        <v>152</v>
      </c>
      <c r="BE171" s="140">
        <f>IF(U171="základní",N171,0)</f>
        <v>0</v>
      </c>
      <c r="BF171" s="140">
        <f>IF(U171="snížená",N171,0)</f>
        <v>0</v>
      </c>
      <c r="BG171" s="140">
        <f>IF(U171="zákl. přenesená",N171,0)</f>
        <v>0</v>
      </c>
      <c r="BH171" s="140">
        <f>IF(U171="sníž. přenesená",N171,0)</f>
        <v>0</v>
      </c>
      <c r="BI171" s="140">
        <f>IF(U171="nulová",N171,0)</f>
        <v>0</v>
      </c>
      <c r="BJ171" s="20" t="s">
        <v>88</v>
      </c>
      <c r="BK171" s="140">
        <f>ROUND(L171*K171,2)</f>
        <v>0</v>
      </c>
      <c r="BL171" s="20" t="s">
        <v>157</v>
      </c>
      <c r="BM171" s="20" t="s">
        <v>299</v>
      </c>
    </row>
    <row r="172" spans="2:65" s="1" customFormat="1" ht="25.5" customHeight="1">
      <c r="B172" s="44"/>
      <c r="C172" s="217" t="s">
        <v>300</v>
      </c>
      <c r="D172" s="217" t="s">
        <v>153</v>
      </c>
      <c r="E172" s="218" t="s">
        <v>301</v>
      </c>
      <c r="F172" s="219" t="s">
        <v>302</v>
      </c>
      <c r="G172" s="219"/>
      <c r="H172" s="219"/>
      <c r="I172" s="219"/>
      <c r="J172" s="220" t="s">
        <v>218</v>
      </c>
      <c r="K172" s="221">
        <v>60</v>
      </c>
      <c r="L172" s="222">
        <v>0</v>
      </c>
      <c r="M172" s="223"/>
      <c r="N172" s="224">
        <f>ROUND(L172*K172,2)</f>
        <v>0</v>
      </c>
      <c r="O172" s="224"/>
      <c r="P172" s="224"/>
      <c r="Q172" s="224"/>
      <c r="R172" s="46"/>
      <c r="T172" s="225" t="s">
        <v>22</v>
      </c>
      <c r="U172" s="54" t="s">
        <v>46</v>
      </c>
      <c r="V172" s="45"/>
      <c r="W172" s="226">
        <f>V172*K172</f>
        <v>0</v>
      </c>
      <c r="X172" s="226">
        <v>0</v>
      </c>
      <c r="Y172" s="226">
        <f>X172*K172</f>
        <v>0</v>
      </c>
      <c r="Z172" s="226">
        <v>0.355</v>
      </c>
      <c r="AA172" s="227">
        <f>Z172*K172</f>
        <v>21.299999999999997</v>
      </c>
      <c r="AR172" s="20" t="s">
        <v>157</v>
      </c>
      <c r="AT172" s="20" t="s">
        <v>153</v>
      </c>
      <c r="AU172" s="20" t="s">
        <v>92</v>
      </c>
      <c r="AY172" s="20" t="s">
        <v>152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20" t="s">
        <v>88</v>
      </c>
      <c r="BK172" s="140">
        <f>ROUND(L172*K172,2)</f>
        <v>0</v>
      </c>
      <c r="BL172" s="20" t="s">
        <v>157</v>
      </c>
      <c r="BM172" s="20" t="s">
        <v>303</v>
      </c>
    </row>
    <row r="173" spans="2:65" s="1" customFormat="1" ht="16.5" customHeight="1">
      <c r="B173" s="44"/>
      <c r="C173" s="217" t="s">
        <v>304</v>
      </c>
      <c r="D173" s="217" t="s">
        <v>153</v>
      </c>
      <c r="E173" s="218" t="s">
        <v>305</v>
      </c>
      <c r="F173" s="219" t="s">
        <v>306</v>
      </c>
      <c r="G173" s="219"/>
      <c r="H173" s="219"/>
      <c r="I173" s="219"/>
      <c r="J173" s="220" t="s">
        <v>218</v>
      </c>
      <c r="K173" s="221">
        <v>30</v>
      </c>
      <c r="L173" s="222">
        <v>0</v>
      </c>
      <c r="M173" s="223"/>
      <c r="N173" s="224">
        <f>ROUND(L173*K173,2)</f>
        <v>0</v>
      </c>
      <c r="O173" s="224"/>
      <c r="P173" s="224"/>
      <c r="Q173" s="224"/>
      <c r="R173" s="46"/>
      <c r="T173" s="225" t="s">
        <v>22</v>
      </c>
      <c r="U173" s="54" t="s">
        <v>46</v>
      </c>
      <c r="V173" s="45"/>
      <c r="W173" s="226">
        <f>V173*K173</f>
        <v>0</v>
      </c>
      <c r="X173" s="226">
        <v>0</v>
      </c>
      <c r="Y173" s="226">
        <f>X173*K173</f>
        <v>0</v>
      </c>
      <c r="Z173" s="226">
        <v>0.1</v>
      </c>
      <c r="AA173" s="227">
        <f>Z173*K173</f>
        <v>3</v>
      </c>
      <c r="AR173" s="20" t="s">
        <v>157</v>
      </c>
      <c r="AT173" s="20" t="s">
        <v>153</v>
      </c>
      <c r="AU173" s="20" t="s">
        <v>92</v>
      </c>
      <c r="AY173" s="20" t="s">
        <v>152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20" t="s">
        <v>88</v>
      </c>
      <c r="BK173" s="140">
        <f>ROUND(L173*K173,2)</f>
        <v>0</v>
      </c>
      <c r="BL173" s="20" t="s">
        <v>157</v>
      </c>
      <c r="BM173" s="20" t="s">
        <v>307</v>
      </c>
    </row>
    <row r="174" spans="2:65" s="1" customFormat="1" ht="38.25" customHeight="1">
      <c r="B174" s="44"/>
      <c r="C174" s="217" t="s">
        <v>308</v>
      </c>
      <c r="D174" s="217" t="s">
        <v>153</v>
      </c>
      <c r="E174" s="218" t="s">
        <v>309</v>
      </c>
      <c r="F174" s="219" t="s">
        <v>310</v>
      </c>
      <c r="G174" s="219"/>
      <c r="H174" s="219"/>
      <c r="I174" s="219"/>
      <c r="J174" s="220" t="s">
        <v>161</v>
      </c>
      <c r="K174" s="221">
        <v>30</v>
      </c>
      <c r="L174" s="222">
        <v>0</v>
      </c>
      <c r="M174" s="223"/>
      <c r="N174" s="224">
        <f>ROUND(L174*K174,2)</f>
        <v>0</v>
      </c>
      <c r="O174" s="224"/>
      <c r="P174" s="224"/>
      <c r="Q174" s="224"/>
      <c r="R174" s="46"/>
      <c r="T174" s="225" t="s">
        <v>22</v>
      </c>
      <c r="U174" s="54" t="s">
        <v>46</v>
      </c>
      <c r="V174" s="45"/>
      <c r="W174" s="226">
        <f>V174*K174</f>
        <v>0</v>
      </c>
      <c r="X174" s="226">
        <v>0.1554</v>
      </c>
      <c r="Y174" s="226">
        <f>X174*K174</f>
        <v>4.662</v>
      </c>
      <c r="Z174" s="226">
        <v>0</v>
      </c>
      <c r="AA174" s="227">
        <f>Z174*K174</f>
        <v>0</v>
      </c>
      <c r="AR174" s="20" t="s">
        <v>157</v>
      </c>
      <c r="AT174" s="20" t="s">
        <v>153</v>
      </c>
      <c r="AU174" s="20" t="s">
        <v>92</v>
      </c>
      <c r="AY174" s="20" t="s">
        <v>152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20" t="s">
        <v>88</v>
      </c>
      <c r="BK174" s="140">
        <f>ROUND(L174*K174,2)</f>
        <v>0</v>
      </c>
      <c r="BL174" s="20" t="s">
        <v>157</v>
      </c>
      <c r="BM174" s="20" t="s">
        <v>311</v>
      </c>
    </row>
    <row r="175" spans="2:65" s="1" customFormat="1" ht="25.5" customHeight="1">
      <c r="B175" s="44"/>
      <c r="C175" s="229" t="s">
        <v>312</v>
      </c>
      <c r="D175" s="229" t="s">
        <v>183</v>
      </c>
      <c r="E175" s="230" t="s">
        <v>313</v>
      </c>
      <c r="F175" s="231" t="s">
        <v>314</v>
      </c>
      <c r="G175" s="231"/>
      <c r="H175" s="231"/>
      <c r="I175" s="231"/>
      <c r="J175" s="232" t="s">
        <v>269</v>
      </c>
      <c r="K175" s="233">
        <v>30</v>
      </c>
      <c r="L175" s="234">
        <v>0</v>
      </c>
      <c r="M175" s="235"/>
      <c r="N175" s="236">
        <f>ROUND(L175*K175,2)</f>
        <v>0</v>
      </c>
      <c r="O175" s="224"/>
      <c r="P175" s="224"/>
      <c r="Q175" s="224"/>
      <c r="R175" s="46"/>
      <c r="T175" s="225" t="s">
        <v>22</v>
      </c>
      <c r="U175" s="54" t="s">
        <v>46</v>
      </c>
      <c r="V175" s="45"/>
      <c r="W175" s="226">
        <f>V175*K175</f>
        <v>0</v>
      </c>
      <c r="X175" s="226">
        <v>0.0821</v>
      </c>
      <c r="Y175" s="226">
        <f>X175*K175</f>
        <v>2.463</v>
      </c>
      <c r="Z175" s="226">
        <v>0</v>
      </c>
      <c r="AA175" s="227">
        <f>Z175*K175</f>
        <v>0</v>
      </c>
      <c r="AR175" s="20" t="s">
        <v>187</v>
      </c>
      <c r="AT175" s="20" t="s">
        <v>183</v>
      </c>
      <c r="AU175" s="20" t="s">
        <v>92</v>
      </c>
      <c r="AY175" s="20" t="s">
        <v>152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20" t="s">
        <v>88</v>
      </c>
      <c r="BK175" s="140">
        <f>ROUND(L175*K175,2)</f>
        <v>0</v>
      </c>
      <c r="BL175" s="20" t="s">
        <v>157</v>
      </c>
      <c r="BM175" s="20" t="s">
        <v>315</v>
      </c>
    </row>
    <row r="176" spans="2:65" s="1" customFormat="1" ht="16.5" customHeight="1">
      <c r="B176" s="44"/>
      <c r="C176" s="217" t="s">
        <v>316</v>
      </c>
      <c r="D176" s="217" t="s">
        <v>153</v>
      </c>
      <c r="E176" s="218" t="s">
        <v>317</v>
      </c>
      <c r="F176" s="219" t="s">
        <v>318</v>
      </c>
      <c r="G176" s="219"/>
      <c r="H176" s="219"/>
      <c r="I176" s="219"/>
      <c r="J176" s="220" t="s">
        <v>269</v>
      </c>
      <c r="K176" s="221">
        <v>2</v>
      </c>
      <c r="L176" s="222">
        <v>0</v>
      </c>
      <c r="M176" s="223"/>
      <c r="N176" s="224">
        <f>ROUND(L176*K176,2)</f>
        <v>0</v>
      </c>
      <c r="O176" s="224"/>
      <c r="P176" s="224"/>
      <c r="Q176" s="224"/>
      <c r="R176" s="46"/>
      <c r="T176" s="225" t="s">
        <v>22</v>
      </c>
      <c r="U176" s="54" t="s">
        <v>46</v>
      </c>
      <c r="V176" s="45"/>
      <c r="W176" s="226">
        <f>V176*K176</f>
        <v>0</v>
      </c>
      <c r="X176" s="226">
        <v>0.00034</v>
      </c>
      <c r="Y176" s="226">
        <f>X176*K176</f>
        <v>0.00068</v>
      </c>
      <c r="Z176" s="226">
        <v>0</v>
      </c>
      <c r="AA176" s="227">
        <f>Z176*K176</f>
        <v>0</v>
      </c>
      <c r="AR176" s="20" t="s">
        <v>157</v>
      </c>
      <c r="AT176" s="20" t="s">
        <v>153</v>
      </c>
      <c r="AU176" s="20" t="s">
        <v>92</v>
      </c>
      <c r="AY176" s="20" t="s">
        <v>152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20" t="s">
        <v>88</v>
      </c>
      <c r="BK176" s="140">
        <f>ROUND(L176*K176,2)</f>
        <v>0</v>
      </c>
      <c r="BL176" s="20" t="s">
        <v>157</v>
      </c>
      <c r="BM176" s="20" t="s">
        <v>319</v>
      </c>
    </row>
    <row r="177" spans="2:65" s="1" customFormat="1" ht="38.25" customHeight="1">
      <c r="B177" s="44"/>
      <c r="C177" s="229" t="s">
        <v>320</v>
      </c>
      <c r="D177" s="229" t="s">
        <v>183</v>
      </c>
      <c r="E177" s="230" t="s">
        <v>321</v>
      </c>
      <c r="F177" s="231" t="s">
        <v>322</v>
      </c>
      <c r="G177" s="231"/>
      <c r="H177" s="231"/>
      <c r="I177" s="231"/>
      <c r="J177" s="232" t="s">
        <v>269</v>
      </c>
      <c r="K177" s="233">
        <v>2</v>
      </c>
      <c r="L177" s="234">
        <v>0</v>
      </c>
      <c r="M177" s="235"/>
      <c r="N177" s="236">
        <f>ROUND(L177*K177,2)</f>
        <v>0</v>
      </c>
      <c r="O177" s="224"/>
      <c r="P177" s="224"/>
      <c r="Q177" s="224"/>
      <c r="R177" s="46"/>
      <c r="T177" s="225" t="s">
        <v>22</v>
      </c>
      <c r="U177" s="54" t="s">
        <v>46</v>
      </c>
      <c r="V177" s="45"/>
      <c r="W177" s="226">
        <f>V177*K177</f>
        <v>0</v>
      </c>
      <c r="X177" s="226">
        <v>0.048</v>
      </c>
      <c r="Y177" s="226">
        <f>X177*K177</f>
        <v>0.096</v>
      </c>
      <c r="Z177" s="226">
        <v>0</v>
      </c>
      <c r="AA177" s="227">
        <f>Z177*K177</f>
        <v>0</v>
      </c>
      <c r="AR177" s="20" t="s">
        <v>187</v>
      </c>
      <c r="AT177" s="20" t="s">
        <v>183</v>
      </c>
      <c r="AU177" s="20" t="s">
        <v>92</v>
      </c>
      <c r="AY177" s="20" t="s">
        <v>152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0" t="s">
        <v>88</v>
      </c>
      <c r="BK177" s="140">
        <f>ROUND(L177*K177,2)</f>
        <v>0</v>
      </c>
      <c r="BL177" s="20" t="s">
        <v>157</v>
      </c>
      <c r="BM177" s="20" t="s">
        <v>323</v>
      </c>
    </row>
    <row r="178" spans="2:65" s="1" customFormat="1" ht="16.5" customHeight="1">
      <c r="B178" s="44"/>
      <c r="C178" s="229" t="s">
        <v>324</v>
      </c>
      <c r="D178" s="229" t="s">
        <v>183</v>
      </c>
      <c r="E178" s="230" t="s">
        <v>325</v>
      </c>
      <c r="F178" s="231" t="s">
        <v>326</v>
      </c>
      <c r="G178" s="231"/>
      <c r="H178" s="231"/>
      <c r="I178" s="231"/>
      <c r="J178" s="232" t="s">
        <v>269</v>
      </c>
      <c r="K178" s="233">
        <v>2</v>
      </c>
      <c r="L178" s="234">
        <v>0</v>
      </c>
      <c r="M178" s="235"/>
      <c r="N178" s="236">
        <f>ROUND(L178*K178,2)</f>
        <v>0</v>
      </c>
      <c r="O178" s="224"/>
      <c r="P178" s="224"/>
      <c r="Q178" s="224"/>
      <c r="R178" s="46"/>
      <c r="T178" s="225" t="s">
        <v>22</v>
      </c>
      <c r="U178" s="54" t="s">
        <v>46</v>
      </c>
      <c r="V178" s="45"/>
      <c r="W178" s="226">
        <f>V178*K178</f>
        <v>0</v>
      </c>
      <c r="X178" s="226">
        <v>0.0295</v>
      </c>
      <c r="Y178" s="226">
        <f>X178*K178</f>
        <v>0.059</v>
      </c>
      <c r="Z178" s="226">
        <v>0</v>
      </c>
      <c r="AA178" s="227">
        <f>Z178*K178</f>
        <v>0</v>
      </c>
      <c r="AR178" s="20" t="s">
        <v>187</v>
      </c>
      <c r="AT178" s="20" t="s">
        <v>183</v>
      </c>
      <c r="AU178" s="20" t="s">
        <v>92</v>
      </c>
      <c r="AY178" s="20" t="s">
        <v>152</v>
      </c>
      <c r="BE178" s="140">
        <f>IF(U178="základní",N178,0)</f>
        <v>0</v>
      </c>
      <c r="BF178" s="140">
        <f>IF(U178="snížená",N178,0)</f>
        <v>0</v>
      </c>
      <c r="BG178" s="140">
        <f>IF(U178="zákl. přenesená",N178,0)</f>
        <v>0</v>
      </c>
      <c r="BH178" s="140">
        <f>IF(U178="sníž. přenesená",N178,0)</f>
        <v>0</v>
      </c>
      <c r="BI178" s="140">
        <f>IF(U178="nulová",N178,0)</f>
        <v>0</v>
      </c>
      <c r="BJ178" s="20" t="s">
        <v>88</v>
      </c>
      <c r="BK178" s="140">
        <f>ROUND(L178*K178,2)</f>
        <v>0</v>
      </c>
      <c r="BL178" s="20" t="s">
        <v>157</v>
      </c>
      <c r="BM178" s="20" t="s">
        <v>327</v>
      </c>
    </row>
    <row r="179" spans="2:47" s="1" customFormat="1" ht="16.5" customHeight="1">
      <c r="B179" s="44"/>
      <c r="C179" s="45"/>
      <c r="D179" s="45"/>
      <c r="E179" s="45"/>
      <c r="F179" s="228" t="s">
        <v>328</v>
      </c>
      <c r="G179" s="65"/>
      <c r="H179" s="65"/>
      <c r="I179" s="65"/>
      <c r="J179" s="45"/>
      <c r="K179" s="45"/>
      <c r="L179" s="45"/>
      <c r="M179" s="45"/>
      <c r="N179" s="45"/>
      <c r="O179" s="45"/>
      <c r="P179" s="45"/>
      <c r="Q179" s="45"/>
      <c r="R179" s="46"/>
      <c r="T179" s="188"/>
      <c r="U179" s="45"/>
      <c r="V179" s="45"/>
      <c r="W179" s="45"/>
      <c r="X179" s="45"/>
      <c r="Y179" s="45"/>
      <c r="Z179" s="45"/>
      <c r="AA179" s="98"/>
      <c r="AT179" s="20" t="s">
        <v>164</v>
      </c>
      <c r="AU179" s="20" t="s">
        <v>92</v>
      </c>
    </row>
    <row r="180" spans="2:65" s="1" customFormat="1" ht="25.5" customHeight="1">
      <c r="B180" s="44"/>
      <c r="C180" s="217" t="s">
        <v>329</v>
      </c>
      <c r="D180" s="217" t="s">
        <v>153</v>
      </c>
      <c r="E180" s="218" t="s">
        <v>330</v>
      </c>
      <c r="F180" s="219" t="s">
        <v>331</v>
      </c>
      <c r="G180" s="219"/>
      <c r="H180" s="219"/>
      <c r="I180" s="219"/>
      <c r="J180" s="220" t="s">
        <v>332</v>
      </c>
      <c r="K180" s="221">
        <v>1</v>
      </c>
      <c r="L180" s="222">
        <v>0</v>
      </c>
      <c r="M180" s="223"/>
      <c r="N180" s="224">
        <f>ROUND(L180*K180,2)</f>
        <v>0</v>
      </c>
      <c r="O180" s="224"/>
      <c r="P180" s="224"/>
      <c r="Q180" s="224"/>
      <c r="R180" s="46"/>
      <c r="T180" s="225" t="s">
        <v>22</v>
      </c>
      <c r="U180" s="54" t="s">
        <v>46</v>
      </c>
      <c r="V180" s="45"/>
      <c r="W180" s="226">
        <f>V180*K180</f>
        <v>0</v>
      </c>
      <c r="X180" s="226">
        <v>1E-05</v>
      </c>
      <c r="Y180" s="226">
        <f>X180*K180</f>
        <v>1E-05</v>
      </c>
      <c r="Z180" s="226">
        <v>0</v>
      </c>
      <c r="AA180" s="227">
        <f>Z180*K180</f>
        <v>0</v>
      </c>
      <c r="AR180" s="20" t="s">
        <v>220</v>
      </c>
      <c r="AT180" s="20" t="s">
        <v>153</v>
      </c>
      <c r="AU180" s="20" t="s">
        <v>92</v>
      </c>
      <c r="AY180" s="20" t="s">
        <v>152</v>
      </c>
      <c r="BE180" s="140">
        <f>IF(U180="základní",N180,0)</f>
        <v>0</v>
      </c>
      <c r="BF180" s="140">
        <f>IF(U180="snížená",N180,0)</f>
        <v>0</v>
      </c>
      <c r="BG180" s="140">
        <f>IF(U180="zákl. přenesená",N180,0)</f>
        <v>0</v>
      </c>
      <c r="BH180" s="140">
        <f>IF(U180="sníž. přenesená",N180,0)</f>
        <v>0</v>
      </c>
      <c r="BI180" s="140">
        <f>IF(U180="nulová",N180,0)</f>
        <v>0</v>
      </c>
      <c r="BJ180" s="20" t="s">
        <v>88</v>
      </c>
      <c r="BK180" s="140">
        <f>ROUND(L180*K180,2)</f>
        <v>0</v>
      </c>
      <c r="BL180" s="20" t="s">
        <v>220</v>
      </c>
      <c r="BM180" s="20" t="s">
        <v>333</v>
      </c>
    </row>
    <row r="181" spans="2:65" s="1" customFormat="1" ht="25.5" customHeight="1">
      <c r="B181" s="44"/>
      <c r="C181" s="217" t="s">
        <v>334</v>
      </c>
      <c r="D181" s="217" t="s">
        <v>153</v>
      </c>
      <c r="E181" s="218" t="s">
        <v>335</v>
      </c>
      <c r="F181" s="219" t="s">
        <v>336</v>
      </c>
      <c r="G181" s="219"/>
      <c r="H181" s="219"/>
      <c r="I181" s="219"/>
      <c r="J181" s="220" t="s">
        <v>332</v>
      </c>
      <c r="K181" s="221">
        <v>1</v>
      </c>
      <c r="L181" s="222">
        <v>0</v>
      </c>
      <c r="M181" s="223"/>
      <c r="N181" s="224">
        <f>ROUND(L181*K181,2)</f>
        <v>0</v>
      </c>
      <c r="O181" s="224"/>
      <c r="P181" s="224"/>
      <c r="Q181" s="224"/>
      <c r="R181" s="46"/>
      <c r="T181" s="225" t="s">
        <v>22</v>
      </c>
      <c r="U181" s="54" t="s">
        <v>46</v>
      </c>
      <c r="V181" s="45"/>
      <c r="W181" s="226">
        <f>V181*K181</f>
        <v>0</v>
      </c>
      <c r="X181" s="226">
        <v>1E-05</v>
      </c>
      <c r="Y181" s="226">
        <f>X181*K181</f>
        <v>1E-05</v>
      </c>
      <c r="Z181" s="226">
        <v>0</v>
      </c>
      <c r="AA181" s="227">
        <f>Z181*K181</f>
        <v>0</v>
      </c>
      <c r="AR181" s="20" t="s">
        <v>220</v>
      </c>
      <c r="AT181" s="20" t="s">
        <v>153</v>
      </c>
      <c r="AU181" s="20" t="s">
        <v>92</v>
      </c>
      <c r="AY181" s="20" t="s">
        <v>152</v>
      </c>
      <c r="BE181" s="140">
        <f>IF(U181="základní",N181,0)</f>
        <v>0</v>
      </c>
      <c r="BF181" s="140">
        <f>IF(U181="snížená",N181,0)</f>
        <v>0</v>
      </c>
      <c r="BG181" s="140">
        <f>IF(U181="zákl. přenesená",N181,0)</f>
        <v>0</v>
      </c>
      <c r="BH181" s="140">
        <f>IF(U181="sníž. přenesená",N181,0)</f>
        <v>0</v>
      </c>
      <c r="BI181" s="140">
        <f>IF(U181="nulová",N181,0)</f>
        <v>0</v>
      </c>
      <c r="BJ181" s="20" t="s">
        <v>88</v>
      </c>
      <c r="BK181" s="140">
        <f>ROUND(L181*K181,2)</f>
        <v>0</v>
      </c>
      <c r="BL181" s="20" t="s">
        <v>220</v>
      </c>
      <c r="BM181" s="20" t="s">
        <v>337</v>
      </c>
    </row>
    <row r="182" spans="2:65" s="1" customFormat="1" ht="38.25" customHeight="1">
      <c r="B182" s="44"/>
      <c r="C182" s="217" t="s">
        <v>338</v>
      </c>
      <c r="D182" s="217" t="s">
        <v>153</v>
      </c>
      <c r="E182" s="218" t="s">
        <v>339</v>
      </c>
      <c r="F182" s="219" t="s">
        <v>340</v>
      </c>
      <c r="G182" s="219"/>
      <c r="H182" s="219"/>
      <c r="I182" s="219"/>
      <c r="J182" s="220" t="s">
        <v>332</v>
      </c>
      <c r="K182" s="221">
        <v>1</v>
      </c>
      <c r="L182" s="222">
        <v>0</v>
      </c>
      <c r="M182" s="223"/>
      <c r="N182" s="224">
        <f>ROUND(L182*K182,2)</f>
        <v>0</v>
      </c>
      <c r="O182" s="224"/>
      <c r="P182" s="224"/>
      <c r="Q182" s="224"/>
      <c r="R182" s="46"/>
      <c r="T182" s="225" t="s">
        <v>22</v>
      </c>
      <c r="U182" s="54" t="s">
        <v>46</v>
      </c>
      <c r="V182" s="45"/>
      <c r="W182" s="226">
        <f>V182*K182</f>
        <v>0</v>
      </c>
      <c r="X182" s="226">
        <v>0</v>
      </c>
      <c r="Y182" s="226">
        <f>X182*K182</f>
        <v>0</v>
      </c>
      <c r="Z182" s="226">
        <v>0</v>
      </c>
      <c r="AA182" s="227">
        <f>Z182*K182</f>
        <v>0</v>
      </c>
      <c r="AR182" s="20" t="s">
        <v>264</v>
      </c>
      <c r="AT182" s="20" t="s">
        <v>153</v>
      </c>
      <c r="AU182" s="20" t="s">
        <v>92</v>
      </c>
      <c r="AY182" s="20" t="s">
        <v>152</v>
      </c>
      <c r="BE182" s="140">
        <f>IF(U182="základní",N182,0)</f>
        <v>0</v>
      </c>
      <c r="BF182" s="140">
        <f>IF(U182="snížená",N182,0)</f>
        <v>0</v>
      </c>
      <c r="BG182" s="140">
        <f>IF(U182="zákl. přenesená",N182,0)</f>
        <v>0</v>
      </c>
      <c r="BH182" s="140">
        <f>IF(U182="sníž. přenesená",N182,0)</f>
        <v>0</v>
      </c>
      <c r="BI182" s="140">
        <f>IF(U182="nulová",N182,0)</f>
        <v>0</v>
      </c>
      <c r="BJ182" s="20" t="s">
        <v>88</v>
      </c>
      <c r="BK182" s="140">
        <f>ROUND(L182*K182,2)</f>
        <v>0</v>
      </c>
      <c r="BL182" s="20" t="s">
        <v>264</v>
      </c>
      <c r="BM182" s="20" t="s">
        <v>341</v>
      </c>
    </row>
    <row r="183" spans="2:47" s="1" customFormat="1" ht="16.5" customHeight="1">
      <c r="B183" s="44"/>
      <c r="C183" s="45"/>
      <c r="D183" s="45"/>
      <c r="E183" s="45"/>
      <c r="F183" s="228" t="s">
        <v>342</v>
      </c>
      <c r="G183" s="65"/>
      <c r="H183" s="65"/>
      <c r="I183" s="65"/>
      <c r="J183" s="45"/>
      <c r="K183" s="45"/>
      <c r="L183" s="45"/>
      <c r="M183" s="45"/>
      <c r="N183" s="45"/>
      <c r="O183" s="45"/>
      <c r="P183" s="45"/>
      <c r="Q183" s="45"/>
      <c r="R183" s="46"/>
      <c r="T183" s="188"/>
      <c r="U183" s="45"/>
      <c r="V183" s="45"/>
      <c r="W183" s="45"/>
      <c r="X183" s="45"/>
      <c r="Y183" s="45"/>
      <c r="Z183" s="45"/>
      <c r="AA183" s="98"/>
      <c r="AT183" s="20" t="s">
        <v>164</v>
      </c>
      <c r="AU183" s="20" t="s">
        <v>92</v>
      </c>
    </row>
    <row r="184" spans="2:65" s="1" customFormat="1" ht="38.25" customHeight="1">
      <c r="B184" s="44"/>
      <c r="C184" s="217" t="s">
        <v>343</v>
      </c>
      <c r="D184" s="217" t="s">
        <v>153</v>
      </c>
      <c r="E184" s="218" t="s">
        <v>344</v>
      </c>
      <c r="F184" s="219" t="s">
        <v>345</v>
      </c>
      <c r="G184" s="219"/>
      <c r="H184" s="219"/>
      <c r="I184" s="219"/>
      <c r="J184" s="220" t="s">
        <v>332</v>
      </c>
      <c r="K184" s="221">
        <v>1</v>
      </c>
      <c r="L184" s="222">
        <v>0</v>
      </c>
      <c r="M184" s="223"/>
      <c r="N184" s="224">
        <f>ROUND(L184*K184,2)</f>
        <v>0</v>
      </c>
      <c r="O184" s="224"/>
      <c r="P184" s="224"/>
      <c r="Q184" s="224"/>
      <c r="R184" s="46"/>
      <c r="T184" s="225" t="s">
        <v>22</v>
      </c>
      <c r="U184" s="54" t="s">
        <v>46</v>
      </c>
      <c r="V184" s="45"/>
      <c r="W184" s="226">
        <f>V184*K184</f>
        <v>0</v>
      </c>
      <c r="X184" s="226">
        <v>0</v>
      </c>
      <c r="Y184" s="226">
        <f>X184*K184</f>
        <v>0</v>
      </c>
      <c r="Z184" s="226">
        <v>0</v>
      </c>
      <c r="AA184" s="227">
        <f>Z184*K184</f>
        <v>0</v>
      </c>
      <c r="AR184" s="20" t="s">
        <v>264</v>
      </c>
      <c r="AT184" s="20" t="s">
        <v>153</v>
      </c>
      <c r="AU184" s="20" t="s">
        <v>92</v>
      </c>
      <c r="AY184" s="20" t="s">
        <v>152</v>
      </c>
      <c r="BE184" s="140">
        <f>IF(U184="základní",N184,0)</f>
        <v>0</v>
      </c>
      <c r="BF184" s="140">
        <f>IF(U184="snížená",N184,0)</f>
        <v>0</v>
      </c>
      <c r="BG184" s="140">
        <f>IF(U184="zákl. přenesená",N184,0)</f>
        <v>0</v>
      </c>
      <c r="BH184" s="140">
        <f>IF(U184="sníž. přenesená",N184,0)</f>
        <v>0</v>
      </c>
      <c r="BI184" s="140">
        <f>IF(U184="nulová",N184,0)</f>
        <v>0</v>
      </c>
      <c r="BJ184" s="20" t="s">
        <v>88</v>
      </c>
      <c r="BK184" s="140">
        <f>ROUND(L184*K184,2)</f>
        <v>0</v>
      </c>
      <c r="BL184" s="20" t="s">
        <v>264</v>
      </c>
      <c r="BM184" s="20" t="s">
        <v>346</v>
      </c>
    </row>
    <row r="185" spans="2:65" s="1" customFormat="1" ht="16.5" customHeight="1">
      <c r="B185" s="44"/>
      <c r="C185" s="217" t="s">
        <v>347</v>
      </c>
      <c r="D185" s="217" t="s">
        <v>153</v>
      </c>
      <c r="E185" s="218" t="s">
        <v>348</v>
      </c>
      <c r="F185" s="219" t="s">
        <v>349</v>
      </c>
      <c r="G185" s="219"/>
      <c r="H185" s="219"/>
      <c r="I185" s="219"/>
      <c r="J185" s="220" t="s">
        <v>161</v>
      </c>
      <c r="K185" s="221">
        <v>85</v>
      </c>
      <c r="L185" s="222">
        <v>0</v>
      </c>
      <c r="M185" s="223"/>
      <c r="N185" s="224">
        <f>ROUND(L185*K185,2)</f>
        <v>0</v>
      </c>
      <c r="O185" s="224"/>
      <c r="P185" s="224"/>
      <c r="Q185" s="224"/>
      <c r="R185" s="46"/>
      <c r="T185" s="225" t="s">
        <v>22</v>
      </c>
      <c r="U185" s="54" t="s">
        <v>46</v>
      </c>
      <c r="V185" s="45"/>
      <c r="W185" s="226">
        <f>V185*K185</f>
        <v>0</v>
      </c>
      <c r="X185" s="226">
        <v>0</v>
      </c>
      <c r="Y185" s="226">
        <f>X185*K185</f>
        <v>0</v>
      </c>
      <c r="Z185" s="226">
        <v>0</v>
      </c>
      <c r="AA185" s="227">
        <f>Z185*K185</f>
        <v>0</v>
      </c>
      <c r="AR185" s="20" t="s">
        <v>157</v>
      </c>
      <c r="AT185" s="20" t="s">
        <v>153</v>
      </c>
      <c r="AU185" s="20" t="s">
        <v>92</v>
      </c>
      <c r="AY185" s="20" t="s">
        <v>152</v>
      </c>
      <c r="BE185" s="140">
        <f>IF(U185="základní",N185,0)</f>
        <v>0</v>
      </c>
      <c r="BF185" s="140">
        <f>IF(U185="snížená",N185,0)</f>
        <v>0</v>
      </c>
      <c r="BG185" s="140">
        <f>IF(U185="zákl. přenesená",N185,0)</f>
        <v>0</v>
      </c>
      <c r="BH185" s="140">
        <f>IF(U185="sníž. přenesená",N185,0)</f>
        <v>0</v>
      </c>
      <c r="BI185" s="140">
        <f>IF(U185="nulová",N185,0)</f>
        <v>0</v>
      </c>
      <c r="BJ185" s="20" t="s">
        <v>88</v>
      </c>
      <c r="BK185" s="140">
        <f>ROUND(L185*K185,2)</f>
        <v>0</v>
      </c>
      <c r="BL185" s="20" t="s">
        <v>157</v>
      </c>
      <c r="BM185" s="20" t="s">
        <v>350</v>
      </c>
    </row>
    <row r="186" spans="2:65" s="1" customFormat="1" ht="38.25" customHeight="1">
      <c r="B186" s="44"/>
      <c r="C186" s="217" t="s">
        <v>351</v>
      </c>
      <c r="D186" s="217" t="s">
        <v>153</v>
      </c>
      <c r="E186" s="218" t="s">
        <v>352</v>
      </c>
      <c r="F186" s="219" t="s">
        <v>353</v>
      </c>
      <c r="G186" s="219"/>
      <c r="H186" s="219"/>
      <c r="I186" s="219"/>
      <c r="J186" s="220" t="s">
        <v>174</v>
      </c>
      <c r="K186" s="221">
        <v>4.5</v>
      </c>
      <c r="L186" s="222">
        <v>0</v>
      </c>
      <c r="M186" s="223"/>
      <c r="N186" s="224">
        <f>ROUND(L186*K186,2)</f>
        <v>0</v>
      </c>
      <c r="O186" s="224"/>
      <c r="P186" s="224"/>
      <c r="Q186" s="224"/>
      <c r="R186" s="46"/>
      <c r="T186" s="225" t="s">
        <v>22</v>
      </c>
      <c r="U186" s="54" t="s">
        <v>46</v>
      </c>
      <c r="V186" s="45"/>
      <c r="W186" s="226">
        <f>V186*K186</f>
        <v>0</v>
      </c>
      <c r="X186" s="226">
        <v>0</v>
      </c>
      <c r="Y186" s="226">
        <f>X186*K186</f>
        <v>0</v>
      </c>
      <c r="Z186" s="226">
        <v>2.2</v>
      </c>
      <c r="AA186" s="227">
        <f>Z186*K186</f>
        <v>9.9</v>
      </c>
      <c r="AR186" s="20" t="s">
        <v>157</v>
      </c>
      <c r="AT186" s="20" t="s">
        <v>153</v>
      </c>
      <c r="AU186" s="20" t="s">
        <v>92</v>
      </c>
      <c r="AY186" s="20" t="s">
        <v>152</v>
      </c>
      <c r="BE186" s="140">
        <f>IF(U186="základní",N186,0)</f>
        <v>0</v>
      </c>
      <c r="BF186" s="140">
        <f>IF(U186="snížená",N186,0)</f>
        <v>0</v>
      </c>
      <c r="BG186" s="140">
        <f>IF(U186="zákl. přenesená",N186,0)</f>
        <v>0</v>
      </c>
      <c r="BH186" s="140">
        <f>IF(U186="sníž. přenesená",N186,0)</f>
        <v>0</v>
      </c>
      <c r="BI186" s="140">
        <f>IF(U186="nulová",N186,0)</f>
        <v>0</v>
      </c>
      <c r="BJ186" s="20" t="s">
        <v>88</v>
      </c>
      <c r="BK186" s="140">
        <f>ROUND(L186*K186,2)</f>
        <v>0</v>
      </c>
      <c r="BL186" s="20" t="s">
        <v>157</v>
      </c>
      <c r="BM186" s="20" t="s">
        <v>354</v>
      </c>
    </row>
    <row r="187" spans="2:65" s="1" customFormat="1" ht="38.25" customHeight="1">
      <c r="B187" s="44"/>
      <c r="C187" s="217" t="s">
        <v>355</v>
      </c>
      <c r="D187" s="217" t="s">
        <v>153</v>
      </c>
      <c r="E187" s="218" t="s">
        <v>356</v>
      </c>
      <c r="F187" s="219" t="s">
        <v>357</v>
      </c>
      <c r="G187" s="219"/>
      <c r="H187" s="219"/>
      <c r="I187" s="219"/>
      <c r="J187" s="220" t="s">
        <v>174</v>
      </c>
      <c r="K187" s="221">
        <v>50</v>
      </c>
      <c r="L187" s="222">
        <v>0</v>
      </c>
      <c r="M187" s="223"/>
      <c r="N187" s="224">
        <f>ROUND(L187*K187,2)</f>
        <v>0</v>
      </c>
      <c r="O187" s="224"/>
      <c r="P187" s="224"/>
      <c r="Q187" s="224"/>
      <c r="R187" s="46"/>
      <c r="T187" s="225" t="s">
        <v>22</v>
      </c>
      <c r="U187" s="54" t="s">
        <v>46</v>
      </c>
      <c r="V187" s="45"/>
      <c r="W187" s="226">
        <f>V187*K187</f>
        <v>0</v>
      </c>
      <c r="X187" s="226">
        <v>0</v>
      </c>
      <c r="Y187" s="226">
        <f>X187*K187</f>
        <v>0</v>
      </c>
      <c r="Z187" s="226">
        <v>2.4</v>
      </c>
      <c r="AA187" s="227">
        <f>Z187*K187</f>
        <v>120</v>
      </c>
      <c r="AR187" s="20" t="s">
        <v>157</v>
      </c>
      <c r="AT187" s="20" t="s">
        <v>153</v>
      </c>
      <c r="AU187" s="20" t="s">
        <v>92</v>
      </c>
      <c r="AY187" s="20" t="s">
        <v>152</v>
      </c>
      <c r="BE187" s="140">
        <f>IF(U187="základní",N187,0)</f>
        <v>0</v>
      </c>
      <c r="BF187" s="140">
        <f>IF(U187="snížená",N187,0)</f>
        <v>0</v>
      </c>
      <c r="BG187" s="140">
        <f>IF(U187="zákl. přenesená",N187,0)</f>
        <v>0</v>
      </c>
      <c r="BH187" s="140">
        <f>IF(U187="sníž. přenesená",N187,0)</f>
        <v>0</v>
      </c>
      <c r="BI187" s="140">
        <f>IF(U187="nulová",N187,0)</f>
        <v>0</v>
      </c>
      <c r="BJ187" s="20" t="s">
        <v>88</v>
      </c>
      <c r="BK187" s="140">
        <f>ROUND(L187*K187,2)</f>
        <v>0</v>
      </c>
      <c r="BL187" s="20" t="s">
        <v>157</v>
      </c>
      <c r="BM187" s="20" t="s">
        <v>358</v>
      </c>
    </row>
    <row r="188" spans="2:65" s="1" customFormat="1" ht="25.5" customHeight="1">
      <c r="B188" s="44"/>
      <c r="C188" s="229" t="s">
        <v>359</v>
      </c>
      <c r="D188" s="229" t="s">
        <v>183</v>
      </c>
      <c r="E188" s="230" t="s">
        <v>360</v>
      </c>
      <c r="F188" s="231" t="s">
        <v>361</v>
      </c>
      <c r="G188" s="231"/>
      <c r="H188" s="231"/>
      <c r="I188" s="231"/>
      <c r="J188" s="232" t="s">
        <v>174</v>
      </c>
      <c r="K188" s="233">
        <v>50</v>
      </c>
      <c r="L188" s="234">
        <v>0</v>
      </c>
      <c r="M188" s="235"/>
      <c r="N188" s="236">
        <f>ROUND(L188*K188,2)</f>
        <v>0</v>
      </c>
      <c r="O188" s="224"/>
      <c r="P188" s="224"/>
      <c r="Q188" s="224"/>
      <c r="R188" s="46"/>
      <c r="T188" s="225" t="s">
        <v>22</v>
      </c>
      <c r="U188" s="54" t="s">
        <v>46</v>
      </c>
      <c r="V188" s="45"/>
      <c r="W188" s="226">
        <f>V188*K188</f>
        <v>0</v>
      </c>
      <c r="X188" s="226">
        <v>0</v>
      </c>
      <c r="Y188" s="226">
        <f>X188*K188</f>
        <v>0</v>
      </c>
      <c r="Z188" s="226">
        <v>0</v>
      </c>
      <c r="AA188" s="227">
        <f>Z188*K188</f>
        <v>0</v>
      </c>
      <c r="AR188" s="20" t="s">
        <v>187</v>
      </c>
      <c r="AT188" s="20" t="s">
        <v>183</v>
      </c>
      <c r="AU188" s="20" t="s">
        <v>92</v>
      </c>
      <c r="AY188" s="20" t="s">
        <v>152</v>
      </c>
      <c r="BE188" s="140">
        <f>IF(U188="základní",N188,0)</f>
        <v>0</v>
      </c>
      <c r="BF188" s="140">
        <f>IF(U188="snížená",N188,0)</f>
        <v>0</v>
      </c>
      <c r="BG188" s="140">
        <f>IF(U188="zákl. přenesená",N188,0)</f>
        <v>0</v>
      </c>
      <c r="BH188" s="140">
        <f>IF(U188="sníž. přenesená",N188,0)</f>
        <v>0</v>
      </c>
      <c r="BI188" s="140">
        <f>IF(U188="nulová",N188,0)</f>
        <v>0</v>
      </c>
      <c r="BJ188" s="20" t="s">
        <v>88</v>
      </c>
      <c r="BK188" s="140">
        <f>ROUND(L188*K188,2)</f>
        <v>0</v>
      </c>
      <c r="BL188" s="20" t="s">
        <v>157</v>
      </c>
      <c r="BM188" s="20" t="s">
        <v>362</v>
      </c>
    </row>
    <row r="189" spans="2:65" s="1" customFormat="1" ht="38.25" customHeight="1">
      <c r="B189" s="44"/>
      <c r="C189" s="217" t="s">
        <v>363</v>
      </c>
      <c r="D189" s="217" t="s">
        <v>153</v>
      </c>
      <c r="E189" s="218" t="s">
        <v>364</v>
      </c>
      <c r="F189" s="219" t="s">
        <v>365</v>
      </c>
      <c r="G189" s="219"/>
      <c r="H189" s="219"/>
      <c r="I189" s="219"/>
      <c r="J189" s="220" t="s">
        <v>174</v>
      </c>
      <c r="K189" s="221">
        <v>5</v>
      </c>
      <c r="L189" s="222">
        <v>0</v>
      </c>
      <c r="M189" s="223"/>
      <c r="N189" s="224">
        <f>ROUND(L189*K189,2)</f>
        <v>0</v>
      </c>
      <c r="O189" s="224"/>
      <c r="P189" s="224"/>
      <c r="Q189" s="224"/>
      <c r="R189" s="46"/>
      <c r="T189" s="225" t="s">
        <v>22</v>
      </c>
      <c r="U189" s="54" t="s">
        <v>46</v>
      </c>
      <c r="V189" s="45"/>
      <c r="W189" s="226">
        <f>V189*K189</f>
        <v>0</v>
      </c>
      <c r="X189" s="226">
        <v>0</v>
      </c>
      <c r="Y189" s="226">
        <f>X189*K189</f>
        <v>0</v>
      </c>
      <c r="Z189" s="226">
        <v>2.2</v>
      </c>
      <c r="AA189" s="227">
        <f>Z189*K189</f>
        <v>11</v>
      </c>
      <c r="AR189" s="20" t="s">
        <v>157</v>
      </c>
      <c r="AT189" s="20" t="s">
        <v>153</v>
      </c>
      <c r="AU189" s="20" t="s">
        <v>92</v>
      </c>
      <c r="AY189" s="20" t="s">
        <v>152</v>
      </c>
      <c r="BE189" s="140">
        <f>IF(U189="základní",N189,0)</f>
        <v>0</v>
      </c>
      <c r="BF189" s="140">
        <f>IF(U189="snížená",N189,0)</f>
        <v>0</v>
      </c>
      <c r="BG189" s="140">
        <f>IF(U189="zákl. přenesená",N189,0)</f>
        <v>0</v>
      </c>
      <c r="BH189" s="140">
        <f>IF(U189="sníž. přenesená",N189,0)</f>
        <v>0</v>
      </c>
      <c r="BI189" s="140">
        <f>IF(U189="nulová",N189,0)</f>
        <v>0</v>
      </c>
      <c r="BJ189" s="20" t="s">
        <v>88</v>
      </c>
      <c r="BK189" s="140">
        <f>ROUND(L189*K189,2)</f>
        <v>0</v>
      </c>
      <c r="BL189" s="20" t="s">
        <v>157</v>
      </c>
      <c r="BM189" s="20" t="s">
        <v>366</v>
      </c>
    </row>
    <row r="190" spans="2:65" s="1" customFormat="1" ht="38.25" customHeight="1">
      <c r="B190" s="44"/>
      <c r="C190" s="217" t="s">
        <v>367</v>
      </c>
      <c r="D190" s="217" t="s">
        <v>153</v>
      </c>
      <c r="E190" s="218" t="s">
        <v>368</v>
      </c>
      <c r="F190" s="219" t="s">
        <v>369</v>
      </c>
      <c r="G190" s="219"/>
      <c r="H190" s="219"/>
      <c r="I190" s="219"/>
      <c r="J190" s="220" t="s">
        <v>174</v>
      </c>
      <c r="K190" s="221">
        <v>2</v>
      </c>
      <c r="L190" s="222">
        <v>0</v>
      </c>
      <c r="M190" s="223"/>
      <c r="N190" s="224">
        <f>ROUND(L190*K190,2)</f>
        <v>0</v>
      </c>
      <c r="O190" s="224"/>
      <c r="P190" s="224"/>
      <c r="Q190" s="224"/>
      <c r="R190" s="46"/>
      <c r="T190" s="225" t="s">
        <v>22</v>
      </c>
      <c r="U190" s="54" t="s">
        <v>46</v>
      </c>
      <c r="V190" s="45"/>
      <c r="W190" s="226">
        <f>V190*K190</f>
        <v>0</v>
      </c>
      <c r="X190" s="226">
        <v>0</v>
      </c>
      <c r="Y190" s="226">
        <f>X190*K190</f>
        <v>0</v>
      </c>
      <c r="Z190" s="226">
        <v>2.2</v>
      </c>
      <c r="AA190" s="227">
        <f>Z190*K190</f>
        <v>4.4</v>
      </c>
      <c r="AR190" s="20" t="s">
        <v>157</v>
      </c>
      <c r="AT190" s="20" t="s">
        <v>153</v>
      </c>
      <c r="AU190" s="20" t="s">
        <v>92</v>
      </c>
      <c r="AY190" s="20" t="s">
        <v>152</v>
      </c>
      <c r="BE190" s="140">
        <f>IF(U190="základní",N190,0)</f>
        <v>0</v>
      </c>
      <c r="BF190" s="140">
        <f>IF(U190="snížená",N190,0)</f>
        <v>0</v>
      </c>
      <c r="BG190" s="140">
        <f>IF(U190="zákl. přenesená",N190,0)</f>
        <v>0</v>
      </c>
      <c r="BH190" s="140">
        <f>IF(U190="sníž. přenesená",N190,0)</f>
        <v>0</v>
      </c>
      <c r="BI190" s="140">
        <f>IF(U190="nulová",N190,0)</f>
        <v>0</v>
      </c>
      <c r="BJ190" s="20" t="s">
        <v>88</v>
      </c>
      <c r="BK190" s="140">
        <f>ROUND(L190*K190,2)</f>
        <v>0</v>
      </c>
      <c r="BL190" s="20" t="s">
        <v>157</v>
      </c>
      <c r="BM190" s="20" t="s">
        <v>370</v>
      </c>
    </row>
    <row r="191" spans="2:65" s="1" customFormat="1" ht="25.5" customHeight="1">
      <c r="B191" s="44"/>
      <c r="C191" s="229" t="s">
        <v>371</v>
      </c>
      <c r="D191" s="229" t="s">
        <v>183</v>
      </c>
      <c r="E191" s="230" t="s">
        <v>372</v>
      </c>
      <c r="F191" s="231" t="s">
        <v>373</v>
      </c>
      <c r="G191" s="231"/>
      <c r="H191" s="231"/>
      <c r="I191" s="231"/>
      <c r="J191" s="232" t="s">
        <v>186</v>
      </c>
      <c r="K191" s="233">
        <v>2</v>
      </c>
      <c r="L191" s="234">
        <v>0</v>
      </c>
      <c r="M191" s="235"/>
      <c r="N191" s="236">
        <f>ROUND(L191*K191,2)</f>
        <v>0</v>
      </c>
      <c r="O191" s="224"/>
      <c r="P191" s="224"/>
      <c r="Q191" s="224"/>
      <c r="R191" s="46"/>
      <c r="T191" s="225" t="s">
        <v>22</v>
      </c>
      <c r="U191" s="54" t="s">
        <v>46</v>
      </c>
      <c r="V191" s="45"/>
      <c r="W191" s="226">
        <f>V191*K191</f>
        <v>0</v>
      </c>
      <c r="X191" s="226">
        <v>0</v>
      </c>
      <c r="Y191" s="226">
        <f>X191*K191</f>
        <v>0</v>
      </c>
      <c r="Z191" s="226">
        <v>0</v>
      </c>
      <c r="AA191" s="227">
        <f>Z191*K191</f>
        <v>0</v>
      </c>
      <c r="AR191" s="20" t="s">
        <v>187</v>
      </c>
      <c r="AT191" s="20" t="s">
        <v>183</v>
      </c>
      <c r="AU191" s="20" t="s">
        <v>92</v>
      </c>
      <c r="AY191" s="20" t="s">
        <v>152</v>
      </c>
      <c r="BE191" s="140">
        <f>IF(U191="základní",N191,0)</f>
        <v>0</v>
      </c>
      <c r="BF191" s="140">
        <f>IF(U191="snížená",N191,0)</f>
        <v>0</v>
      </c>
      <c r="BG191" s="140">
        <f>IF(U191="zákl. přenesená",N191,0)</f>
        <v>0</v>
      </c>
      <c r="BH191" s="140">
        <f>IF(U191="sníž. přenesená",N191,0)</f>
        <v>0</v>
      </c>
      <c r="BI191" s="140">
        <f>IF(U191="nulová",N191,0)</f>
        <v>0</v>
      </c>
      <c r="BJ191" s="20" t="s">
        <v>88</v>
      </c>
      <c r="BK191" s="140">
        <f>ROUND(L191*K191,2)</f>
        <v>0</v>
      </c>
      <c r="BL191" s="20" t="s">
        <v>157</v>
      </c>
      <c r="BM191" s="20" t="s">
        <v>374</v>
      </c>
    </row>
    <row r="192" spans="2:65" s="1" customFormat="1" ht="16.5" customHeight="1">
      <c r="B192" s="44"/>
      <c r="C192" s="217" t="s">
        <v>375</v>
      </c>
      <c r="D192" s="217" t="s">
        <v>153</v>
      </c>
      <c r="E192" s="218" t="s">
        <v>376</v>
      </c>
      <c r="F192" s="219" t="s">
        <v>377</v>
      </c>
      <c r="G192" s="219"/>
      <c r="H192" s="219"/>
      <c r="I192" s="219"/>
      <c r="J192" s="220" t="s">
        <v>161</v>
      </c>
      <c r="K192" s="221">
        <v>5</v>
      </c>
      <c r="L192" s="222">
        <v>0</v>
      </c>
      <c r="M192" s="223"/>
      <c r="N192" s="224">
        <f>ROUND(L192*K192,2)</f>
        <v>0</v>
      </c>
      <c r="O192" s="224"/>
      <c r="P192" s="224"/>
      <c r="Q192" s="224"/>
      <c r="R192" s="46"/>
      <c r="T192" s="225" t="s">
        <v>22</v>
      </c>
      <c r="U192" s="54" t="s">
        <v>46</v>
      </c>
      <c r="V192" s="45"/>
      <c r="W192" s="226">
        <f>V192*K192</f>
        <v>0</v>
      </c>
      <c r="X192" s="226">
        <v>0</v>
      </c>
      <c r="Y192" s="226">
        <f>X192*K192</f>
        <v>0</v>
      </c>
      <c r="Z192" s="226">
        <v>0.063</v>
      </c>
      <c r="AA192" s="227">
        <f>Z192*K192</f>
        <v>0.315</v>
      </c>
      <c r="AR192" s="20" t="s">
        <v>157</v>
      </c>
      <c r="AT192" s="20" t="s">
        <v>153</v>
      </c>
      <c r="AU192" s="20" t="s">
        <v>92</v>
      </c>
      <c r="AY192" s="20" t="s">
        <v>152</v>
      </c>
      <c r="BE192" s="140">
        <f>IF(U192="základní",N192,0)</f>
        <v>0</v>
      </c>
      <c r="BF192" s="140">
        <f>IF(U192="snížená",N192,0)</f>
        <v>0</v>
      </c>
      <c r="BG192" s="140">
        <f>IF(U192="zákl. přenesená",N192,0)</f>
        <v>0</v>
      </c>
      <c r="BH192" s="140">
        <f>IF(U192="sníž. přenesená",N192,0)</f>
        <v>0</v>
      </c>
      <c r="BI192" s="140">
        <f>IF(U192="nulová",N192,0)</f>
        <v>0</v>
      </c>
      <c r="BJ192" s="20" t="s">
        <v>88</v>
      </c>
      <c r="BK192" s="140">
        <f>ROUND(L192*K192,2)</f>
        <v>0</v>
      </c>
      <c r="BL192" s="20" t="s">
        <v>157</v>
      </c>
      <c r="BM192" s="20" t="s">
        <v>378</v>
      </c>
    </row>
    <row r="193" spans="2:65" s="1" customFormat="1" ht="25.5" customHeight="1">
      <c r="B193" s="44"/>
      <c r="C193" s="217" t="s">
        <v>379</v>
      </c>
      <c r="D193" s="217" t="s">
        <v>153</v>
      </c>
      <c r="E193" s="218" t="s">
        <v>380</v>
      </c>
      <c r="F193" s="219" t="s">
        <v>381</v>
      </c>
      <c r="G193" s="219"/>
      <c r="H193" s="219"/>
      <c r="I193" s="219"/>
      <c r="J193" s="220" t="s">
        <v>382</v>
      </c>
      <c r="K193" s="221">
        <v>19</v>
      </c>
      <c r="L193" s="222">
        <v>0</v>
      </c>
      <c r="M193" s="223"/>
      <c r="N193" s="224">
        <f>ROUND(L193*K193,2)</f>
        <v>0</v>
      </c>
      <c r="O193" s="224"/>
      <c r="P193" s="224"/>
      <c r="Q193" s="224"/>
      <c r="R193" s="46"/>
      <c r="T193" s="225" t="s">
        <v>22</v>
      </c>
      <c r="U193" s="54" t="s">
        <v>46</v>
      </c>
      <c r="V193" s="45"/>
      <c r="W193" s="226">
        <f>V193*K193</f>
        <v>0</v>
      </c>
      <c r="X193" s="226">
        <v>0</v>
      </c>
      <c r="Y193" s="226">
        <f>X193*K193</f>
        <v>0</v>
      </c>
      <c r="Z193" s="226">
        <v>0</v>
      </c>
      <c r="AA193" s="227">
        <f>Z193*K193</f>
        <v>0</v>
      </c>
      <c r="AR193" s="20" t="s">
        <v>157</v>
      </c>
      <c r="AT193" s="20" t="s">
        <v>153</v>
      </c>
      <c r="AU193" s="20" t="s">
        <v>92</v>
      </c>
      <c r="AY193" s="20" t="s">
        <v>152</v>
      </c>
      <c r="BE193" s="140">
        <f>IF(U193="základní",N193,0)</f>
        <v>0</v>
      </c>
      <c r="BF193" s="140">
        <f>IF(U193="snížená",N193,0)</f>
        <v>0</v>
      </c>
      <c r="BG193" s="140">
        <f>IF(U193="zákl. přenesená",N193,0)</f>
        <v>0</v>
      </c>
      <c r="BH193" s="140">
        <f>IF(U193="sníž. přenesená",N193,0)</f>
        <v>0</v>
      </c>
      <c r="BI193" s="140">
        <f>IF(U193="nulová",N193,0)</f>
        <v>0</v>
      </c>
      <c r="BJ193" s="20" t="s">
        <v>88</v>
      </c>
      <c r="BK193" s="140">
        <f>ROUND(L193*K193,2)</f>
        <v>0</v>
      </c>
      <c r="BL193" s="20" t="s">
        <v>157</v>
      </c>
      <c r="BM193" s="20" t="s">
        <v>383</v>
      </c>
    </row>
    <row r="194" spans="2:47" s="1" customFormat="1" ht="16.5" customHeight="1">
      <c r="B194" s="44"/>
      <c r="C194" s="45"/>
      <c r="D194" s="45"/>
      <c r="E194" s="45"/>
      <c r="F194" s="228" t="s">
        <v>384</v>
      </c>
      <c r="G194" s="65"/>
      <c r="H194" s="65"/>
      <c r="I194" s="65"/>
      <c r="J194" s="45"/>
      <c r="K194" s="45"/>
      <c r="L194" s="45"/>
      <c r="M194" s="45"/>
      <c r="N194" s="45"/>
      <c r="O194" s="45"/>
      <c r="P194" s="45"/>
      <c r="Q194" s="45"/>
      <c r="R194" s="46"/>
      <c r="T194" s="188"/>
      <c r="U194" s="45"/>
      <c r="V194" s="45"/>
      <c r="W194" s="45"/>
      <c r="X194" s="45"/>
      <c r="Y194" s="45"/>
      <c r="Z194" s="45"/>
      <c r="AA194" s="98"/>
      <c r="AT194" s="20" t="s">
        <v>164</v>
      </c>
      <c r="AU194" s="20" t="s">
        <v>92</v>
      </c>
    </row>
    <row r="195" spans="2:63" s="9" customFormat="1" ht="29.85" customHeight="1">
      <c r="B195" s="204"/>
      <c r="C195" s="205"/>
      <c r="D195" s="214" t="s">
        <v>125</v>
      </c>
      <c r="E195" s="214"/>
      <c r="F195" s="214"/>
      <c r="G195" s="214"/>
      <c r="H195" s="214"/>
      <c r="I195" s="214"/>
      <c r="J195" s="214"/>
      <c r="K195" s="214"/>
      <c r="L195" s="214"/>
      <c r="M195" s="214"/>
      <c r="N195" s="215">
        <f>BK195</f>
        <v>0</v>
      </c>
      <c r="O195" s="216"/>
      <c r="P195" s="216"/>
      <c r="Q195" s="216"/>
      <c r="R195" s="207"/>
      <c r="T195" s="208"/>
      <c r="U195" s="205"/>
      <c r="V195" s="205"/>
      <c r="W195" s="209">
        <f>SUM(W196:W200)</f>
        <v>0</v>
      </c>
      <c r="X195" s="205"/>
      <c r="Y195" s="209">
        <f>SUM(Y196:Y200)</f>
        <v>0</v>
      </c>
      <c r="Z195" s="205"/>
      <c r="AA195" s="210">
        <f>SUM(AA196:AA200)</f>
        <v>0</v>
      </c>
      <c r="AR195" s="211" t="s">
        <v>88</v>
      </c>
      <c r="AT195" s="212" t="s">
        <v>80</v>
      </c>
      <c r="AU195" s="212" t="s">
        <v>88</v>
      </c>
      <c r="AY195" s="211" t="s">
        <v>152</v>
      </c>
      <c r="BK195" s="213">
        <f>SUM(BK196:BK200)</f>
        <v>0</v>
      </c>
    </row>
    <row r="196" spans="2:65" s="1" customFormat="1" ht="25.5" customHeight="1">
      <c r="B196" s="44"/>
      <c r="C196" s="217" t="s">
        <v>385</v>
      </c>
      <c r="D196" s="217" t="s">
        <v>153</v>
      </c>
      <c r="E196" s="218" t="s">
        <v>386</v>
      </c>
      <c r="F196" s="219" t="s">
        <v>387</v>
      </c>
      <c r="G196" s="219"/>
      <c r="H196" s="219"/>
      <c r="I196" s="219"/>
      <c r="J196" s="220" t="s">
        <v>186</v>
      </c>
      <c r="K196" s="221">
        <v>795.835</v>
      </c>
      <c r="L196" s="222">
        <v>0</v>
      </c>
      <c r="M196" s="223"/>
      <c r="N196" s="224">
        <f>ROUND(L196*K196,2)</f>
        <v>0</v>
      </c>
      <c r="O196" s="224"/>
      <c r="P196" s="224"/>
      <c r="Q196" s="224"/>
      <c r="R196" s="46"/>
      <c r="T196" s="225" t="s">
        <v>22</v>
      </c>
      <c r="U196" s="54" t="s">
        <v>46</v>
      </c>
      <c r="V196" s="45"/>
      <c r="W196" s="226">
        <f>V196*K196</f>
        <v>0</v>
      </c>
      <c r="X196" s="226">
        <v>0</v>
      </c>
      <c r="Y196" s="226">
        <f>X196*K196</f>
        <v>0</v>
      </c>
      <c r="Z196" s="226">
        <v>0</v>
      </c>
      <c r="AA196" s="227">
        <f>Z196*K196</f>
        <v>0</v>
      </c>
      <c r="AR196" s="20" t="s">
        <v>157</v>
      </c>
      <c r="AT196" s="20" t="s">
        <v>153</v>
      </c>
      <c r="AU196" s="20" t="s">
        <v>92</v>
      </c>
      <c r="AY196" s="20" t="s">
        <v>152</v>
      </c>
      <c r="BE196" s="140">
        <f>IF(U196="základní",N196,0)</f>
        <v>0</v>
      </c>
      <c r="BF196" s="140">
        <f>IF(U196="snížená",N196,0)</f>
        <v>0</v>
      </c>
      <c r="BG196" s="140">
        <f>IF(U196="zákl. přenesená",N196,0)</f>
        <v>0</v>
      </c>
      <c r="BH196" s="140">
        <f>IF(U196="sníž. přenesená",N196,0)</f>
        <v>0</v>
      </c>
      <c r="BI196" s="140">
        <f>IF(U196="nulová",N196,0)</f>
        <v>0</v>
      </c>
      <c r="BJ196" s="20" t="s">
        <v>88</v>
      </c>
      <c r="BK196" s="140">
        <f>ROUND(L196*K196,2)</f>
        <v>0</v>
      </c>
      <c r="BL196" s="20" t="s">
        <v>157</v>
      </c>
      <c r="BM196" s="20" t="s">
        <v>388</v>
      </c>
    </row>
    <row r="197" spans="2:65" s="1" customFormat="1" ht="25.5" customHeight="1">
      <c r="B197" s="44"/>
      <c r="C197" s="217" t="s">
        <v>389</v>
      </c>
      <c r="D197" s="217" t="s">
        <v>153</v>
      </c>
      <c r="E197" s="218" t="s">
        <v>390</v>
      </c>
      <c r="F197" s="219" t="s">
        <v>391</v>
      </c>
      <c r="G197" s="219"/>
      <c r="H197" s="219"/>
      <c r="I197" s="219"/>
      <c r="J197" s="220" t="s">
        <v>186</v>
      </c>
      <c r="K197" s="221">
        <v>15120.865</v>
      </c>
      <c r="L197" s="222">
        <v>0</v>
      </c>
      <c r="M197" s="223"/>
      <c r="N197" s="224">
        <f>ROUND(L197*K197,2)</f>
        <v>0</v>
      </c>
      <c r="O197" s="224"/>
      <c r="P197" s="224"/>
      <c r="Q197" s="224"/>
      <c r="R197" s="46"/>
      <c r="T197" s="225" t="s">
        <v>22</v>
      </c>
      <c r="U197" s="54" t="s">
        <v>46</v>
      </c>
      <c r="V197" s="45"/>
      <c r="W197" s="226">
        <f>V197*K197</f>
        <v>0</v>
      </c>
      <c r="X197" s="226">
        <v>0</v>
      </c>
      <c r="Y197" s="226">
        <f>X197*K197</f>
        <v>0</v>
      </c>
      <c r="Z197" s="226">
        <v>0</v>
      </c>
      <c r="AA197" s="227">
        <f>Z197*K197</f>
        <v>0</v>
      </c>
      <c r="AR197" s="20" t="s">
        <v>157</v>
      </c>
      <c r="AT197" s="20" t="s">
        <v>153</v>
      </c>
      <c r="AU197" s="20" t="s">
        <v>92</v>
      </c>
      <c r="AY197" s="20" t="s">
        <v>152</v>
      </c>
      <c r="BE197" s="140">
        <f>IF(U197="základní",N197,0)</f>
        <v>0</v>
      </c>
      <c r="BF197" s="140">
        <f>IF(U197="snížená",N197,0)</f>
        <v>0</v>
      </c>
      <c r="BG197" s="140">
        <f>IF(U197="zákl. přenesená",N197,0)</f>
        <v>0</v>
      </c>
      <c r="BH197" s="140">
        <f>IF(U197="sníž. přenesená",N197,0)</f>
        <v>0</v>
      </c>
      <c r="BI197" s="140">
        <f>IF(U197="nulová",N197,0)</f>
        <v>0</v>
      </c>
      <c r="BJ197" s="20" t="s">
        <v>88</v>
      </c>
      <c r="BK197" s="140">
        <f>ROUND(L197*K197,2)</f>
        <v>0</v>
      </c>
      <c r="BL197" s="20" t="s">
        <v>157</v>
      </c>
      <c r="BM197" s="20" t="s">
        <v>392</v>
      </c>
    </row>
    <row r="198" spans="2:65" s="1" customFormat="1" ht="25.5" customHeight="1">
      <c r="B198" s="44"/>
      <c r="C198" s="217" t="s">
        <v>393</v>
      </c>
      <c r="D198" s="217" t="s">
        <v>153</v>
      </c>
      <c r="E198" s="218" t="s">
        <v>394</v>
      </c>
      <c r="F198" s="219" t="s">
        <v>395</v>
      </c>
      <c r="G198" s="219"/>
      <c r="H198" s="219"/>
      <c r="I198" s="219"/>
      <c r="J198" s="220" t="s">
        <v>186</v>
      </c>
      <c r="K198" s="221">
        <v>795.835</v>
      </c>
      <c r="L198" s="222">
        <v>0</v>
      </c>
      <c r="M198" s="223"/>
      <c r="N198" s="224">
        <f>ROUND(L198*K198,2)</f>
        <v>0</v>
      </c>
      <c r="O198" s="224"/>
      <c r="P198" s="224"/>
      <c r="Q198" s="224"/>
      <c r="R198" s="46"/>
      <c r="T198" s="225" t="s">
        <v>22</v>
      </c>
      <c r="U198" s="54" t="s">
        <v>46</v>
      </c>
      <c r="V198" s="45"/>
      <c r="W198" s="226">
        <f>V198*K198</f>
        <v>0</v>
      </c>
      <c r="X198" s="226">
        <v>0</v>
      </c>
      <c r="Y198" s="226">
        <f>X198*K198</f>
        <v>0</v>
      </c>
      <c r="Z198" s="226">
        <v>0</v>
      </c>
      <c r="AA198" s="227">
        <f>Z198*K198</f>
        <v>0</v>
      </c>
      <c r="AR198" s="20" t="s">
        <v>157</v>
      </c>
      <c r="AT198" s="20" t="s">
        <v>153</v>
      </c>
      <c r="AU198" s="20" t="s">
        <v>92</v>
      </c>
      <c r="AY198" s="20" t="s">
        <v>152</v>
      </c>
      <c r="BE198" s="140">
        <f>IF(U198="základní",N198,0)</f>
        <v>0</v>
      </c>
      <c r="BF198" s="140">
        <f>IF(U198="snížená",N198,0)</f>
        <v>0</v>
      </c>
      <c r="BG198" s="140">
        <f>IF(U198="zákl. přenesená",N198,0)</f>
        <v>0</v>
      </c>
      <c r="BH198" s="140">
        <f>IF(U198="sníž. přenesená",N198,0)</f>
        <v>0</v>
      </c>
      <c r="BI198" s="140">
        <f>IF(U198="nulová",N198,0)</f>
        <v>0</v>
      </c>
      <c r="BJ198" s="20" t="s">
        <v>88</v>
      </c>
      <c r="BK198" s="140">
        <f>ROUND(L198*K198,2)</f>
        <v>0</v>
      </c>
      <c r="BL198" s="20" t="s">
        <v>157</v>
      </c>
      <c r="BM198" s="20" t="s">
        <v>396</v>
      </c>
    </row>
    <row r="199" spans="2:65" s="1" customFormat="1" ht="38.25" customHeight="1">
      <c r="B199" s="44"/>
      <c r="C199" s="217" t="s">
        <v>397</v>
      </c>
      <c r="D199" s="217" t="s">
        <v>153</v>
      </c>
      <c r="E199" s="218" t="s">
        <v>398</v>
      </c>
      <c r="F199" s="219" t="s">
        <v>399</v>
      </c>
      <c r="G199" s="219"/>
      <c r="H199" s="219"/>
      <c r="I199" s="219"/>
      <c r="J199" s="220" t="s">
        <v>186</v>
      </c>
      <c r="K199" s="221">
        <v>795.835</v>
      </c>
      <c r="L199" s="222">
        <v>0</v>
      </c>
      <c r="M199" s="223"/>
      <c r="N199" s="224">
        <f>ROUND(L199*K199,2)</f>
        <v>0</v>
      </c>
      <c r="O199" s="224"/>
      <c r="P199" s="224"/>
      <c r="Q199" s="224"/>
      <c r="R199" s="46"/>
      <c r="T199" s="225" t="s">
        <v>22</v>
      </c>
      <c r="U199" s="54" t="s">
        <v>46</v>
      </c>
      <c r="V199" s="45"/>
      <c r="W199" s="226">
        <f>V199*K199</f>
        <v>0</v>
      </c>
      <c r="X199" s="226">
        <v>0</v>
      </c>
      <c r="Y199" s="226">
        <f>X199*K199</f>
        <v>0</v>
      </c>
      <c r="Z199" s="226">
        <v>0</v>
      </c>
      <c r="AA199" s="227">
        <f>Z199*K199</f>
        <v>0</v>
      </c>
      <c r="AR199" s="20" t="s">
        <v>157</v>
      </c>
      <c r="AT199" s="20" t="s">
        <v>153</v>
      </c>
      <c r="AU199" s="20" t="s">
        <v>92</v>
      </c>
      <c r="AY199" s="20" t="s">
        <v>152</v>
      </c>
      <c r="BE199" s="140">
        <f>IF(U199="základní",N199,0)</f>
        <v>0</v>
      </c>
      <c r="BF199" s="140">
        <f>IF(U199="snížená",N199,0)</f>
        <v>0</v>
      </c>
      <c r="BG199" s="140">
        <f>IF(U199="zákl. přenesená",N199,0)</f>
        <v>0</v>
      </c>
      <c r="BH199" s="140">
        <f>IF(U199="sníž. přenesená",N199,0)</f>
        <v>0</v>
      </c>
      <c r="BI199" s="140">
        <f>IF(U199="nulová",N199,0)</f>
        <v>0</v>
      </c>
      <c r="BJ199" s="20" t="s">
        <v>88</v>
      </c>
      <c r="BK199" s="140">
        <f>ROUND(L199*K199,2)</f>
        <v>0</v>
      </c>
      <c r="BL199" s="20" t="s">
        <v>157</v>
      </c>
      <c r="BM199" s="20" t="s">
        <v>400</v>
      </c>
    </row>
    <row r="200" spans="2:47" s="1" customFormat="1" ht="16.5" customHeight="1">
      <c r="B200" s="44"/>
      <c r="C200" s="45"/>
      <c r="D200" s="45"/>
      <c r="E200" s="45"/>
      <c r="F200" s="228" t="s">
        <v>401</v>
      </c>
      <c r="G200" s="65"/>
      <c r="H200" s="65"/>
      <c r="I200" s="65"/>
      <c r="J200" s="45"/>
      <c r="K200" s="45"/>
      <c r="L200" s="45"/>
      <c r="M200" s="45"/>
      <c r="N200" s="45"/>
      <c r="O200" s="45"/>
      <c r="P200" s="45"/>
      <c r="Q200" s="45"/>
      <c r="R200" s="46"/>
      <c r="T200" s="188"/>
      <c r="U200" s="45"/>
      <c r="V200" s="45"/>
      <c r="W200" s="45"/>
      <c r="X200" s="45"/>
      <c r="Y200" s="45"/>
      <c r="Z200" s="45"/>
      <c r="AA200" s="98"/>
      <c r="AT200" s="20" t="s">
        <v>164</v>
      </c>
      <c r="AU200" s="20" t="s">
        <v>92</v>
      </c>
    </row>
    <row r="201" spans="2:63" s="9" customFormat="1" ht="37.4" customHeight="1">
      <c r="B201" s="204"/>
      <c r="C201" s="205"/>
      <c r="D201" s="206" t="s">
        <v>126</v>
      </c>
      <c r="E201" s="206"/>
      <c r="F201" s="206"/>
      <c r="G201" s="206"/>
      <c r="H201" s="206"/>
      <c r="I201" s="206"/>
      <c r="J201" s="206"/>
      <c r="K201" s="206"/>
      <c r="L201" s="206"/>
      <c r="M201" s="206"/>
      <c r="N201" s="239">
        <f>BK201</f>
        <v>0</v>
      </c>
      <c r="O201" s="240"/>
      <c r="P201" s="240"/>
      <c r="Q201" s="240"/>
      <c r="R201" s="207"/>
      <c r="T201" s="208"/>
      <c r="U201" s="205"/>
      <c r="V201" s="205"/>
      <c r="W201" s="209">
        <f>W202+SUM(W203:W207)</f>
        <v>0</v>
      </c>
      <c r="X201" s="205"/>
      <c r="Y201" s="209">
        <f>Y202+SUM(Y203:Y207)</f>
        <v>0</v>
      </c>
      <c r="Z201" s="205"/>
      <c r="AA201" s="210">
        <f>AA202+SUM(AA203:AA207)</f>
        <v>0</v>
      </c>
      <c r="AR201" s="211" t="s">
        <v>171</v>
      </c>
      <c r="AT201" s="212" t="s">
        <v>80</v>
      </c>
      <c r="AU201" s="212" t="s">
        <v>81</v>
      </c>
      <c r="AY201" s="211" t="s">
        <v>152</v>
      </c>
      <c r="BK201" s="213">
        <f>BK202+SUM(BK203:BK207)</f>
        <v>0</v>
      </c>
    </row>
    <row r="202" spans="2:65" s="1" customFormat="1" ht="16.5" customHeight="1">
      <c r="B202" s="44"/>
      <c r="C202" s="217" t="s">
        <v>402</v>
      </c>
      <c r="D202" s="217" t="s">
        <v>153</v>
      </c>
      <c r="E202" s="218" t="s">
        <v>403</v>
      </c>
      <c r="F202" s="219" t="s">
        <v>404</v>
      </c>
      <c r="G202" s="219"/>
      <c r="H202" s="219"/>
      <c r="I202" s="219"/>
      <c r="J202" s="220" t="s">
        <v>332</v>
      </c>
      <c r="K202" s="221">
        <v>1</v>
      </c>
      <c r="L202" s="222">
        <v>0</v>
      </c>
      <c r="M202" s="223"/>
      <c r="N202" s="224">
        <f>ROUND(L202*K202,2)</f>
        <v>0</v>
      </c>
      <c r="O202" s="224"/>
      <c r="P202" s="224"/>
      <c r="Q202" s="224"/>
      <c r="R202" s="46"/>
      <c r="T202" s="225" t="s">
        <v>22</v>
      </c>
      <c r="U202" s="54" t="s">
        <v>46</v>
      </c>
      <c r="V202" s="45"/>
      <c r="W202" s="226">
        <f>V202*K202</f>
        <v>0</v>
      </c>
      <c r="X202" s="226">
        <v>0</v>
      </c>
      <c r="Y202" s="226">
        <f>X202*K202</f>
        <v>0</v>
      </c>
      <c r="Z202" s="226">
        <v>0</v>
      </c>
      <c r="AA202" s="227">
        <f>Z202*K202</f>
        <v>0</v>
      </c>
      <c r="AR202" s="20" t="s">
        <v>405</v>
      </c>
      <c r="AT202" s="20" t="s">
        <v>153</v>
      </c>
      <c r="AU202" s="20" t="s">
        <v>88</v>
      </c>
      <c r="AY202" s="20" t="s">
        <v>152</v>
      </c>
      <c r="BE202" s="140">
        <f>IF(U202="základní",N202,0)</f>
        <v>0</v>
      </c>
      <c r="BF202" s="140">
        <f>IF(U202="snížená",N202,0)</f>
        <v>0</v>
      </c>
      <c r="BG202" s="140">
        <f>IF(U202="zákl. přenesená",N202,0)</f>
        <v>0</v>
      </c>
      <c r="BH202" s="140">
        <f>IF(U202="sníž. přenesená",N202,0)</f>
        <v>0</v>
      </c>
      <c r="BI202" s="140">
        <f>IF(U202="nulová",N202,0)</f>
        <v>0</v>
      </c>
      <c r="BJ202" s="20" t="s">
        <v>88</v>
      </c>
      <c r="BK202" s="140">
        <f>ROUND(L202*K202,2)</f>
        <v>0</v>
      </c>
      <c r="BL202" s="20" t="s">
        <v>405</v>
      </c>
      <c r="BM202" s="20" t="s">
        <v>406</v>
      </c>
    </row>
    <row r="203" spans="2:65" s="1" customFormat="1" ht="25.5" customHeight="1">
      <c r="B203" s="44"/>
      <c r="C203" s="217" t="s">
        <v>407</v>
      </c>
      <c r="D203" s="217" t="s">
        <v>153</v>
      </c>
      <c r="E203" s="218" t="s">
        <v>408</v>
      </c>
      <c r="F203" s="219" t="s">
        <v>409</v>
      </c>
      <c r="G203" s="219"/>
      <c r="H203" s="219"/>
      <c r="I203" s="219"/>
      <c r="J203" s="220" t="s">
        <v>332</v>
      </c>
      <c r="K203" s="221">
        <v>1</v>
      </c>
      <c r="L203" s="222">
        <v>0</v>
      </c>
      <c r="M203" s="223"/>
      <c r="N203" s="224">
        <f>ROUND(L203*K203,2)</f>
        <v>0</v>
      </c>
      <c r="O203" s="224"/>
      <c r="P203" s="224"/>
      <c r="Q203" s="224"/>
      <c r="R203" s="46"/>
      <c r="T203" s="225" t="s">
        <v>22</v>
      </c>
      <c r="U203" s="54" t="s">
        <v>46</v>
      </c>
      <c r="V203" s="45"/>
      <c r="W203" s="226">
        <f>V203*K203</f>
        <v>0</v>
      </c>
      <c r="X203" s="226">
        <v>0</v>
      </c>
      <c r="Y203" s="226">
        <f>X203*K203</f>
        <v>0</v>
      </c>
      <c r="Z203" s="226">
        <v>0</v>
      </c>
      <c r="AA203" s="227">
        <f>Z203*K203</f>
        <v>0</v>
      </c>
      <c r="AR203" s="20" t="s">
        <v>405</v>
      </c>
      <c r="AT203" s="20" t="s">
        <v>153</v>
      </c>
      <c r="AU203" s="20" t="s">
        <v>88</v>
      </c>
      <c r="AY203" s="20" t="s">
        <v>152</v>
      </c>
      <c r="BE203" s="140">
        <f>IF(U203="základní",N203,0)</f>
        <v>0</v>
      </c>
      <c r="BF203" s="140">
        <f>IF(U203="snížená",N203,0)</f>
        <v>0</v>
      </c>
      <c r="BG203" s="140">
        <f>IF(U203="zákl. přenesená",N203,0)</f>
        <v>0</v>
      </c>
      <c r="BH203" s="140">
        <f>IF(U203="sníž. přenesená",N203,0)</f>
        <v>0</v>
      </c>
      <c r="BI203" s="140">
        <f>IF(U203="nulová",N203,0)</f>
        <v>0</v>
      </c>
      <c r="BJ203" s="20" t="s">
        <v>88</v>
      </c>
      <c r="BK203" s="140">
        <f>ROUND(L203*K203,2)</f>
        <v>0</v>
      </c>
      <c r="BL203" s="20" t="s">
        <v>405</v>
      </c>
      <c r="BM203" s="20" t="s">
        <v>410</v>
      </c>
    </row>
    <row r="204" spans="2:65" s="1" customFormat="1" ht="25.5" customHeight="1">
      <c r="B204" s="44"/>
      <c r="C204" s="217" t="s">
        <v>411</v>
      </c>
      <c r="D204" s="217" t="s">
        <v>153</v>
      </c>
      <c r="E204" s="218" t="s">
        <v>412</v>
      </c>
      <c r="F204" s="219" t="s">
        <v>413</v>
      </c>
      <c r="G204" s="219"/>
      <c r="H204" s="219"/>
      <c r="I204" s="219"/>
      <c r="J204" s="220" t="s">
        <v>332</v>
      </c>
      <c r="K204" s="221">
        <v>1</v>
      </c>
      <c r="L204" s="222">
        <v>0</v>
      </c>
      <c r="M204" s="223"/>
      <c r="N204" s="224">
        <f>ROUND(L204*K204,2)</f>
        <v>0</v>
      </c>
      <c r="O204" s="224"/>
      <c r="P204" s="224"/>
      <c r="Q204" s="224"/>
      <c r="R204" s="46"/>
      <c r="T204" s="225" t="s">
        <v>22</v>
      </c>
      <c r="U204" s="54" t="s">
        <v>46</v>
      </c>
      <c r="V204" s="45"/>
      <c r="W204" s="226">
        <f>V204*K204</f>
        <v>0</v>
      </c>
      <c r="X204" s="226">
        <v>0</v>
      </c>
      <c r="Y204" s="226">
        <f>X204*K204</f>
        <v>0</v>
      </c>
      <c r="Z204" s="226">
        <v>0</v>
      </c>
      <c r="AA204" s="227">
        <f>Z204*K204</f>
        <v>0</v>
      </c>
      <c r="AR204" s="20" t="s">
        <v>405</v>
      </c>
      <c r="AT204" s="20" t="s">
        <v>153</v>
      </c>
      <c r="AU204" s="20" t="s">
        <v>88</v>
      </c>
      <c r="AY204" s="20" t="s">
        <v>152</v>
      </c>
      <c r="BE204" s="140">
        <f>IF(U204="základní",N204,0)</f>
        <v>0</v>
      </c>
      <c r="BF204" s="140">
        <f>IF(U204="snížená",N204,0)</f>
        <v>0</v>
      </c>
      <c r="BG204" s="140">
        <f>IF(U204="zákl. přenesená",N204,0)</f>
        <v>0</v>
      </c>
      <c r="BH204" s="140">
        <f>IF(U204="sníž. přenesená",N204,0)</f>
        <v>0</v>
      </c>
      <c r="BI204" s="140">
        <f>IF(U204="nulová",N204,0)</f>
        <v>0</v>
      </c>
      <c r="BJ204" s="20" t="s">
        <v>88</v>
      </c>
      <c r="BK204" s="140">
        <f>ROUND(L204*K204,2)</f>
        <v>0</v>
      </c>
      <c r="BL204" s="20" t="s">
        <v>405</v>
      </c>
      <c r="BM204" s="20" t="s">
        <v>414</v>
      </c>
    </row>
    <row r="205" spans="2:65" s="1" customFormat="1" ht="89.25" customHeight="1">
      <c r="B205" s="44"/>
      <c r="C205" s="217" t="s">
        <v>415</v>
      </c>
      <c r="D205" s="217" t="s">
        <v>153</v>
      </c>
      <c r="E205" s="218" t="s">
        <v>416</v>
      </c>
      <c r="F205" s="219" t="s">
        <v>417</v>
      </c>
      <c r="G205" s="219"/>
      <c r="H205" s="219"/>
      <c r="I205" s="219"/>
      <c r="J205" s="220" t="s">
        <v>332</v>
      </c>
      <c r="K205" s="221">
        <v>1</v>
      </c>
      <c r="L205" s="222">
        <v>0</v>
      </c>
      <c r="M205" s="223"/>
      <c r="N205" s="224">
        <f>ROUND(L205*K205,2)</f>
        <v>0</v>
      </c>
      <c r="O205" s="224"/>
      <c r="P205" s="224"/>
      <c r="Q205" s="224"/>
      <c r="R205" s="46"/>
      <c r="T205" s="225" t="s">
        <v>22</v>
      </c>
      <c r="U205" s="54" t="s">
        <v>46</v>
      </c>
      <c r="V205" s="45"/>
      <c r="W205" s="226">
        <f>V205*K205</f>
        <v>0</v>
      </c>
      <c r="X205" s="226">
        <v>0</v>
      </c>
      <c r="Y205" s="226">
        <f>X205*K205</f>
        <v>0</v>
      </c>
      <c r="Z205" s="226">
        <v>0</v>
      </c>
      <c r="AA205" s="227">
        <f>Z205*K205</f>
        <v>0</v>
      </c>
      <c r="AR205" s="20" t="s">
        <v>405</v>
      </c>
      <c r="AT205" s="20" t="s">
        <v>153</v>
      </c>
      <c r="AU205" s="20" t="s">
        <v>88</v>
      </c>
      <c r="AY205" s="20" t="s">
        <v>152</v>
      </c>
      <c r="BE205" s="140">
        <f>IF(U205="základní",N205,0)</f>
        <v>0</v>
      </c>
      <c r="BF205" s="140">
        <f>IF(U205="snížená",N205,0)</f>
        <v>0</v>
      </c>
      <c r="BG205" s="140">
        <f>IF(U205="zákl. přenesená",N205,0)</f>
        <v>0</v>
      </c>
      <c r="BH205" s="140">
        <f>IF(U205="sníž. přenesená",N205,0)</f>
        <v>0</v>
      </c>
      <c r="BI205" s="140">
        <f>IF(U205="nulová",N205,0)</f>
        <v>0</v>
      </c>
      <c r="BJ205" s="20" t="s">
        <v>88</v>
      </c>
      <c r="BK205" s="140">
        <f>ROUND(L205*K205,2)</f>
        <v>0</v>
      </c>
      <c r="BL205" s="20" t="s">
        <v>405</v>
      </c>
      <c r="BM205" s="20" t="s">
        <v>418</v>
      </c>
    </row>
    <row r="206" spans="2:47" s="1" customFormat="1" ht="36" customHeight="1">
      <c r="B206" s="44"/>
      <c r="C206" s="45"/>
      <c r="D206" s="45"/>
      <c r="E206" s="45"/>
      <c r="F206" s="228" t="s">
        <v>419</v>
      </c>
      <c r="G206" s="65"/>
      <c r="H206" s="65"/>
      <c r="I206" s="65"/>
      <c r="J206" s="45"/>
      <c r="K206" s="45"/>
      <c r="L206" s="45"/>
      <c r="M206" s="45"/>
      <c r="N206" s="45"/>
      <c r="O206" s="45"/>
      <c r="P206" s="45"/>
      <c r="Q206" s="45"/>
      <c r="R206" s="46"/>
      <c r="T206" s="188"/>
      <c r="U206" s="45"/>
      <c r="V206" s="45"/>
      <c r="W206" s="45"/>
      <c r="X206" s="45"/>
      <c r="Y206" s="45"/>
      <c r="Z206" s="45"/>
      <c r="AA206" s="98"/>
      <c r="AT206" s="20" t="s">
        <v>164</v>
      </c>
      <c r="AU206" s="20" t="s">
        <v>88</v>
      </c>
    </row>
    <row r="207" spans="2:63" s="9" customFormat="1" ht="29.85" customHeight="1">
      <c r="B207" s="204"/>
      <c r="C207" s="205"/>
      <c r="D207" s="214" t="s">
        <v>127</v>
      </c>
      <c r="E207" s="214"/>
      <c r="F207" s="214"/>
      <c r="G207" s="214"/>
      <c r="H207" s="214"/>
      <c r="I207" s="214"/>
      <c r="J207" s="214"/>
      <c r="K207" s="214"/>
      <c r="L207" s="214"/>
      <c r="M207" s="214"/>
      <c r="N207" s="215">
        <f>BK207</f>
        <v>0</v>
      </c>
      <c r="O207" s="216"/>
      <c r="P207" s="216"/>
      <c r="Q207" s="216"/>
      <c r="R207" s="207"/>
      <c r="T207" s="208"/>
      <c r="U207" s="205"/>
      <c r="V207" s="205"/>
      <c r="W207" s="209">
        <f>SUM(W208:W212)</f>
        <v>0</v>
      </c>
      <c r="X207" s="205"/>
      <c r="Y207" s="209">
        <f>SUM(Y208:Y212)</f>
        <v>0</v>
      </c>
      <c r="Z207" s="205"/>
      <c r="AA207" s="210">
        <f>SUM(AA208:AA212)</f>
        <v>0</v>
      </c>
      <c r="AR207" s="211" t="s">
        <v>171</v>
      </c>
      <c r="AT207" s="212" t="s">
        <v>80</v>
      </c>
      <c r="AU207" s="212" t="s">
        <v>88</v>
      </c>
      <c r="AY207" s="211" t="s">
        <v>152</v>
      </c>
      <c r="BK207" s="213">
        <f>SUM(BK208:BK212)</f>
        <v>0</v>
      </c>
    </row>
    <row r="208" spans="2:65" s="1" customFormat="1" ht="38.25" customHeight="1">
      <c r="B208" s="44"/>
      <c r="C208" s="217" t="s">
        <v>420</v>
      </c>
      <c r="D208" s="217" t="s">
        <v>153</v>
      </c>
      <c r="E208" s="218" t="s">
        <v>421</v>
      </c>
      <c r="F208" s="219" t="s">
        <v>422</v>
      </c>
      <c r="G208" s="219"/>
      <c r="H208" s="219"/>
      <c r="I208" s="219"/>
      <c r="J208" s="220" t="s">
        <v>332</v>
      </c>
      <c r="K208" s="221">
        <v>1</v>
      </c>
      <c r="L208" s="222">
        <v>0</v>
      </c>
      <c r="M208" s="223"/>
      <c r="N208" s="224">
        <f>ROUND(L208*K208,2)</f>
        <v>0</v>
      </c>
      <c r="O208" s="224"/>
      <c r="P208" s="224"/>
      <c r="Q208" s="224"/>
      <c r="R208" s="46"/>
      <c r="T208" s="225" t="s">
        <v>22</v>
      </c>
      <c r="U208" s="54" t="s">
        <v>46</v>
      </c>
      <c r="V208" s="45"/>
      <c r="W208" s="226">
        <f>V208*K208</f>
        <v>0</v>
      </c>
      <c r="X208" s="226">
        <v>0</v>
      </c>
      <c r="Y208" s="226">
        <f>X208*K208</f>
        <v>0</v>
      </c>
      <c r="Z208" s="226">
        <v>0</v>
      </c>
      <c r="AA208" s="227">
        <f>Z208*K208</f>
        <v>0</v>
      </c>
      <c r="AR208" s="20" t="s">
        <v>405</v>
      </c>
      <c r="AT208" s="20" t="s">
        <v>153</v>
      </c>
      <c r="AU208" s="20" t="s">
        <v>92</v>
      </c>
      <c r="AY208" s="20" t="s">
        <v>152</v>
      </c>
      <c r="BE208" s="140">
        <f>IF(U208="základní",N208,0)</f>
        <v>0</v>
      </c>
      <c r="BF208" s="140">
        <f>IF(U208="snížená",N208,0)</f>
        <v>0</v>
      </c>
      <c r="BG208" s="140">
        <f>IF(U208="zákl. přenesená",N208,0)</f>
        <v>0</v>
      </c>
      <c r="BH208" s="140">
        <f>IF(U208="sníž. přenesená",N208,0)</f>
        <v>0</v>
      </c>
      <c r="BI208" s="140">
        <f>IF(U208="nulová",N208,0)</f>
        <v>0</v>
      </c>
      <c r="BJ208" s="20" t="s">
        <v>88</v>
      </c>
      <c r="BK208" s="140">
        <f>ROUND(L208*K208,2)</f>
        <v>0</v>
      </c>
      <c r="BL208" s="20" t="s">
        <v>405</v>
      </c>
      <c r="BM208" s="20" t="s">
        <v>423</v>
      </c>
    </row>
    <row r="209" spans="2:65" s="1" customFormat="1" ht="25.5" customHeight="1">
      <c r="B209" s="44"/>
      <c r="C209" s="217" t="s">
        <v>264</v>
      </c>
      <c r="D209" s="217" t="s">
        <v>153</v>
      </c>
      <c r="E209" s="218" t="s">
        <v>424</v>
      </c>
      <c r="F209" s="219" t="s">
        <v>425</v>
      </c>
      <c r="G209" s="219"/>
      <c r="H209" s="219"/>
      <c r="I209" s="219"/>
      <c r="J209" s="220" t="s">
        <v>332</v>
      </c>
      <c r="K209" s="221">
        <v>1</v>
      </c>
      <c r="L209" s="222">
        <v>0</v>
      </c>
      <c r="M209" s="223"/>
      <c r="N209" s="224">
        <f>ROUND(L209*K209,2)</f>
        <v>0</v>
      </c>
      <c r="O209" s="224"/>
      <c r="P209" s="224"/>
      <c r="Q209" s="224"/>
      <c r="R209" s="46"/>
      <c r="T209" s="225" t="s">
        <v>22</v>
      </c>
      <c r="U209" s="54" t="s">
        <v>46</v>
      </c>
      <c r="V209" s="45"/>
      <c r="W209" s="226">
        <f>V209*K209</f>
        <v>0</v>
      </c>
      <c r="X209" s="226">
        <v>0</v>
      </c>
      <c r="Y209" s="226">
        <f>X209*K209</f>
        <v>0</v>
      </c>
      <c r="Z209" s="226">
        <v>0</v>
      </c>
      <c r="AA209" s="227">
        <f>Z209*K209</f>
        <v>0</v>
      </c>
      <c r="AR209" s="20" t="s">
        <v>157</v>
      </c>
      <c r="AT209" s="20" t="s">
        <v>153</v>
      </c>
      <c r="AU209" s="20" t="s">
        <v>92</v>
      </c>
      <c r="AY209" s="20" t="s">
        <v>152</v>
      </c>
      <c r="BE209" s="140">
        <f>IF(U209="základní",N209,0)</f>
        <v>0</v>
      </c>
      <c r="BF209" s="140">
        <f>IF(U209="snížená",N209,0)</f>
        <v>0</v>
      </c>
      <c r="BG209" s="140">
        <f>IF(U209="zákl. přenesená",N209,0)</f>
        <v>0</v>
      </c>
      <c r="BH209" s="140">
        <f>IF(U209="sníž. přenesená",N209,0)</f>
        <v>0</v>
      </c>
      <c r="BI209" s="140">
        <f>IF(U209="nulová",N209,0)</f>
        <v>0</v>
      </c>
      <c r="BJ209" s="20" t="s">
        <v>88</v>
      </c>
      <c r="BK209" s="140">
        <f>ROUND(L209*K209,2)</f>
        <v>0</v>
      </c>
      <c r="BL209" s="20" t="s">
        <v>157</v>
      </c>
      <c r="BM209" s="20" t="s">
        <v>426</v>
      </c>
    </row>
    <row r="210" spans="2:47" s="1" customFormat="1" ht="16.5" customHeight="1">
      <c r="B210" s="44"/>
      <c r="C210" s="45"/>
      <c r="D210" s="45"/>
      <c r="E210" s="45"/>
      <c r="F210" s="228" t="s">
        <v>427</v>
      </c>
      <c r="G210" s="65"/>
      <c r="H210" s="65"/>
      <c r="I210" s="65"/>
      <c r="J210" s="45"/>
      <c r="K210" s="45"/>
      <c r="L210" s="45"/>
      <c r="M210" s="45"/>
      <c r="N210" s="45"/>
      <c r="O210" s="45"/>
      <c r="P210" s="45"/>
      <c r="Q210" s="45"/>
      <c r="R210" s="46"/>
      <c r="T210" s="188"/>
      <c r="U210" s="45"/>
      <c r="V210" s="45"/>
      <c r="W210" s="45"/>
      <c r="X210" s="45"/>
      <c r="Y210" s="45"/>
      <c r="Z210" s="45"/>
      <c r="AA210" s="98"/>
      <c r="AT210" s="20" t="s">
        <v>164</v>
      </c>
      <c r="AU210" s="20" t="s">
        <v>92</v>
      </c>
    </row>
    <row r="211" spans="2:65" s="1" customFormat="1" ht="16.5" customHeight="1">
      <c r="B211" s="44"/>
      <c r="C211" s="217" t="s">
        <v>428</v>
      </c>
      <c r="D211" s="217" t="s">
        <v>153</v>
      </c>
      <c r="E211" s="218" t="s">
        <v>429</v>
      </c>
      <c r="F211" s="219" t="s">
        <v>430</v>
      </c>
      <c r="G211" s="219"/>
      <c r="H211" s="219"/>
      <c r="I211" s="219"/>
      <c r="J211" s="220" t="s">
        <v>332</v>
      </c>
      <c r="K211" s="221">
        <v>1</v>
      </c>
      <c r="L211" s="222">
        <v>0</v>
      </c>
      <c r="M211" s="223"/>
      <c r="N211" s="224">
        <f>ROUND(L211*K211,2)</f>
        <v>0</v>
      </c>
      <c r="O211" s="224"/>
      <c r="P211" s="224"/>
      <c r="Q211" s="224"/>
      <c r="R211" s="46"/>
      <c r="T211" s="225" t="s">
        <v>22</v>
      </c>
      <c r="U211" s="54" t="s">
        <v>46</v>
      </c>
      <c r="V211" s="45"/>
      <c r="W211" s="226">
        <f>V211*K211</f>
        <v>0</v>
      </c>
      <c r="X211" s="226">
        <v>0</v>
      </c>
      <c r="Y211" s="226">
        <f>X211*K211</f>
        <v>0</v>
      </c>
      <c r="Z211" s="226">
        <v>0</v>
      </c>
      <c r="AA211" s="227">
        <f>Z211*K211</f>
        <v>0</v>
      </c>
      <c r="AR211" s="20" t="s">
        <v>405</v>
      </c>
      <c r="AT211" s="20" t="s">
        <v>153</v>
      </c>
      <c r="AU211" s="20" t="s">
        <v>92</v>
      </c>
      <c r="AY211" s="20" t="s">
        <v>152</v>
      </c>
      <c r="BE211" s="140">
        <f>IF(U211="základní",N211,0)</f>
        <v>0</v>
      </c>
      <c r="BF211" s="140">
        <f>IF(U211="snížená",N211,0)</f>
        <v>0</v>
      </c>
      <c r="BG211" s="140">
        <f>IF(U211="zákl. přenesená",N211,0)</f>
        <v>0</v>
      </c>
      <c r="BH211" s="140">
        <f>IF(U211="sníž. přenesená",N211,0)</f>
        <v>0</v>
      </c>
      <c r="BI211" s="140">
        <f>IF(U211="nulová",N211,0)</f>
        <v>0</v>
      </c>
      <c r="BJ211" s="20" t="s">
        <v>88</v>
      </c>
      <c r="BK211" s="140">
        <f>ROUND(L211*K211,2)</f>
        <v>0</v>
      </c>
      <c r="BL211" s="20" t="s">
        <v>405</v>
      </c>
      <c r="BM211" s="20" t="s">
        <v>431</v>
      </c>
    </row>
    <row r="212" spans="2:47" s="1" customFormat="1" ht="16.5" customHeight="1">
      <c r="B212" s="44"/>
      <c r="C212" s="45"/>
      <c r="D212" s="45"/>
      <c r="E212" s="45"/>
      <c r="F212" s="228" t="s">
        <v>427</v>
      </c>
      <c r="G212" s="65"/>
      <c r="H212" s="65"/>
      <c r="I212" s="65"/>
      <c r="J212" s="45"/>
      <c r="K212" s="45"/>
      <c r="L212" s="45"/>
      <c r="M212" s="45"/>
      <c r="N212" s="45"/>
      <c r="O212" s="45"/>
      <c r="P212" s="45"/>
      <c r="Q212" s="45"/>
      <c r="R212" s="46"/>
      <c r="T212" s="188"/>
      <c r="U212" s="45"/>
      <c r="V212" s="45"/>
      <c r="W212" s="45"/>
      <c r="X212" s="45"/>
      <c r="Y212" s="45"/>
      <c r="Z212" s="45"/>
      <c r="AA212" s="98"/>
      <c r="AT212" s="20" t="s">
        <v>164</v>
      </c>
      <c r="AU212" s="20" t="s">
        <v>92</v>
      </c>
    </row>
    <row r="213" spans="2:63" s="1" customFormat="1" ht="49.9" customHeight="1">
      <c r="B213" s="44"/>
      <c r="C213" s="45"/>
      <c r="D213" s="206" t="s">
        <v>432</v>
      </c>
      <c r="E213" s="45"/>
      <c r="F213" s="45"/>
      <c r="G213" s="45"/>
      <c r="H213" s="45"/>
      <c r="I213" s="45"/>
      <c r="J213" s="45"/>
      <c r="K213" s="45"/>
      <c r="L213" s="45"/>
      <c r="M213" s="45"/>
      <c r="N213" s="239">
        <f>BK213</f>
        <v>0</v>
      </c>
      <c r="O213" s="240"/>
      <c r="P213" s="240"/>
      <c r="Q213" s="240"/>
      <c r="R213" s="46"/>
      <c r="T213" s="188"/>
      <c r="U213" s="45"/>
      <c r="V213" s="45"/>
      <c r="W213" s="45"/>
      <c r="X213" s="45"/>
      <c r="Y213" s="45"/>
      <c r="Z213" s="45"/>
      <c r="AA213" s="98"/>
      <c r="AT213" s="20" t="s">
        <v>80</v>
      </c>
      <c r="AU213" s="20" t="s">
        <v>81</v>
      </c>
      <c r="AY213" s="20" t="s">
        <v>433</v>
      </c>
      <c r="BK213" s="140">
        <f>BK214</f>
        <v>0</v>
      </c>
    </row>
    <row r="214" spans="2:63" s="1" customFormat="1" ht="22.3" customHeight="1">
      <c r="B214" s="44"/>
      <c r="C214" s="241" t="s">
        <v>22</v>
      </c>
      <c r="D214" s="241" t="s">
        <v>153</v>
      </c>
      <c r="E214" s="242" t="s">
        <v>22</v>
      </c>
      <c r="F214" s="243" t="s">
        <v>22</v>
      </c>
      <c r="G214" s="243"/>
      <c r="H214" s="243"/>
      <c r="I214" s="243"/>
      <c r="J214" s="244" t="s">
        <v>22</v>
      </c>
      <c r="K214" s="245"/>
      <c r="L214" s="222"/>
      <c r="M214" s="224"/>
      <c r="N214" s="224">
        <f>BK214</f>
        <v>0</v>
      </c>
      <c r="O214" s="224"/>
      <c r="P214" s="224"/>
      <c r="Q214" s="224"/>
      <c r="R214" s="46"/>
      <c r="T214" s="225" t="s">
        <v>22</v>
      </c>
      <c r="U214" s="246" t="s">
        <v>46</v>
      </c>
      <c r="V214" s="70"/>
      <c r="W214" s="70"/>
      <c r="X214" s="70"/>
      <c r="Y214" s="70"/>
      <c r="Z214" s="70"/>
      <c r="AA214" s="72"/>
      <c r="AT214" s="20" t="s">
        <v>433</v>
      </c>
      <c r="AU214" s="20" t="s">
        <v>88</v>
      </c>
      <c r="AY214" s="20" t="s">
        <v>433</v>
      </c>
      <c r="BE214" s="140">
        <f>IF(U214="základní",N214,0)</f>
        <v>0</v>
      </c>
      <c r="BF214" s="140">
        <f>IF(U214="snížená",N214,0)</f>
        <v>0</v>
      </c>
      <c r="BG214" s="140">
        <f>IF(U214="zákl. přenesená",N214,0)</f>
        <v>0</v>
      </c>
      <c r="BH214" s="140">
        <f>IF(U214="sníž. přenesená",N214,0)</f>
        <v>0</v>
      </c>
      <c r="BI214" s="140">
        <f>IF(U214="nulová",N214,0)</f>
        <v>0</v>
      </c>
      <c r="BJ214" s="20" t="s">
        <v>88</v>
      </c>
      <c r="BK214" s="140">
        <f>L214*K214</f>
        <v>0</v>
      </c>
    </row>
    <row r="215" spans="2:18" s="1" customFormat="1" ht="6.95" customHeight="1">
      <c r="B215" s="73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5"/>
    </row>
  </sheetData>
  <sheetProtection password="CC35" sheet="1" objects="1" scenarios="1" formatColumns="0" formatRows="0"/>
  <mergeCells count="29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4:I214"/>
    <mergeCell ref="L214:M214"/>
    <mergeCell ref="N214:Q214"/>
    <mergeCell ref="N123:Q123"/>
    <mergeCell ref="N124:Q124"/>
    <mergeCell ref="N125:Q125"/>
    <mergeCell ref="N159:Q159"/>
    <mergeCell ref="N167:Q167"/>
    <mergeCell ref="N195:Q195"/>
    <mergeCell ref="N201:Q201"/>
    <mergeCell ref="N207:Q207"/>
    <mergeCell ref="N213:Q213"/>
    <mergeCell ref="H1:K1"/>
    <mergeCell ref="S2:AC2"/>
  </mergeCells>
  <dataValidations count="2">
    <dataValidation type="list" allowBlank="1" showInputMessage="1" showErrorMessage="1" error="Povoleny jsou hodnoty K, M." sqref="D214:D215">
      <formula1>"K, M"</formula1>
    </dataValidation>
    <dataValidation type="list" allowBlank="1" showInputMessage="1" showErrorMessage="1" error="Povoleny jsou hodnoty základní, snížená, zákl. přenesená, sníž. přenesená, nulová." sqref="U214:U21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1"/>
      <c r="C1" s="11"/>
      <c r="D1" s="12" t="s">
        <v>1</v>
      </c>
      <c r="E1" s="11"/>
      <c r="F1" s="13" t="s">
        <v>107</v>
      </c>
      <c r="G1" s="13"/>
      <c r="H1" s="152" t="s">
        <v>108</v>
      </c>
      <c r="I1" s="152"/>
      <c r="J1" s="152"/>
      <c r="K1" s="152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91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92</v>
      </c>
    </row>
    <row r="4" spans="2:46" ht="36.95" customHeight="1">
      <c r="B4" s="24"/>
      <c r="C4" s="25" t="s">
        <v>112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19</v>
      </c>
      <c r="E6" s="29"/>
      <c r="F6" s="153" t="str">
        <f>'Rekapitulace stavby'!K6</f>
        <v>Demolice provozně stravovacího objektu, kotelny a kočárovny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113</v>
      </c>
      <c r="E7" s="45"/>
      <c r="F7" s="34" t="s">
        <v>434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pans="2:18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26. 10. 2017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30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31</v>
      </c>
      <c r="F12" s="45"/>
      <c r="G12" s="45"/>
      <c r="H12" s="45"/>
      <c r="I12" s="45"/>
      <c r="J12" s="45"/>
      <c r="K12" s="45"/>
      <c r="L12" s="45"/>
      <c r="M12" s="36" t="s">
        <v>32</v>
      </c>
      <c r="N12" s="45"/>
      <c r="O12" s="31" t="s">
        <v>22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33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32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35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36</v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">
        <v>37</v>
      </c>
      <c r="F18" s="45"/>
      <c r="G18" s="45"/>
      <c r="H18" s="45"/>
      <c r="I18" s="45"/>
      <c r="J18" s="45"/>
      <c r="K18" s="45"/>
      <c r="L18" s="45"/>
      <c r="M18" s="36" t="s">
        <v>32</v>
      </c>
      <c r="N18" s="45"/>
      <c r="O18" s="31" t="s">
        <v>22</v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">
        <v>22</v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">
        <v>40</v>
      </c>
      <c r="F21" s="45"/>
      <c r="G21" s="45"/>
      <c r="H21" s="45"/>
      <c r="I21" s="45"/>
      <c r="J21" s="45"/>
      <c r="K21" s="45"/>
      <c r="L21" s="45"/>
      <c r="M21" s="36" t="s">
        <v>32</v>
      </c>
      <c r="N21" s="45"/>
      <c r="O21" s="31" t="s">
        <v>22</v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6" t="s">
        <v>115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101</v>
      </c>
      <c r="E28" s="45"/>
      <c r="F28" s="45"/>
      <c r="G28" s="45"/>
      <c r="H28" s="45"/>
      <c r="I28" s="45"/>
      <c r="J28" s="45"/>
      <c r="K28" s="45"/>
      <c r="L28" s="45"/>
      <c r="M28" s="43">
        <f>N99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7" t="s">
        <v>44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45</v>
      </c>
      <c r="E32" s="52" t="s">
        <v>46</v>
      </c>
      <c r="F32" s="53">
        <v>0.21</v>
      </c>
      <c r="G32" s="159" t="s">
        <v>47</v>
      </c>
      <c r="H32" s="160">
        <f>ROUND((((SUM(BE99:BE106)+SUM(BE124:BE187))+SUM(BE189))),2)</f>
        <v>0</v>
      </c>
      <c r="I32" s="45"/>
      <c r="J32" s="45"/>
      <c r="K32" s="45"/>
      <c r="L32" s="45"/>
      <c r="M32" s="160">
        <f>ROUND(((ROUND((SUM(BE99:BE106)+SUM(BE124:BE187)),2)*F32)+SUM(BE189)*F32),2)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48</v>
      </c>
      <c r="F33" s="53">
        <v>0.15</v>
      </c>
      <c r="G33" s="159" t="s">
        <v>47</v>
      </c>
      <c r="H33" s="160">
        <f>ROUND((((SUM(BF99:BF106)+SUM(BF124:BF187))+SUM(BF189))),2)</f>
        <v>0</v>
      </c>
      <c r="I33" s="45"/>
      <c r="J33" s="45"/>
      <c r="K33" s="45"/>
      <c r="L33" s="45"/>
      <c r="M33" s="160">
        <f>ROUND(((ROUND((SUM(BF99:BF106)+SUM(BF124:BF187)),2)*F33)+SUM(BF189)*F33),2)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49</v>
      </c>
      <c r="F34" s="53">
        <v>0.21</v>
      </c>
      <c r="G34" s="159" t="s">
        <v>47</v>
      </c>
      <c r="H34" s="160">
        <f>ROUND((((SUM(BG99:BG106)+SUM(BG124:BG187))+SUM(BG189))),2)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50</v>
      </c>
      <c r="F35" s="53">
        <v>0.15</v>
      </c>
      <c r="G35" s="159" t="s">
        <v>47</v>
      </c>
      <c r="H35" s="160">
        <f>ROUND((((SUM(BH99:BH106)+SUM(BH124:BH187))+SUM(BH189))),2)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51</v>
      </c>
      <c r="F36" s="53">
        <v>0</v>
      </c>
      <c r="G36" s="159" t="s">
        <v>47</v>
      </c>
      <c r="H36" s="160">
        <f>ROUND((((SUM(BI99:BI106)+SUM(BI124:BI187))+SUM(BI189))),2)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9"/>
      <c r="D38" s="161" t="s">
        <v>52</v>
      </c>
      <c r="E38" s="101"/>
      <c r="F38" s="101"/>
      <c r="G38" s="162" t="s">
        <v>53</v>
      </c>
      <c r="H38" s="163" t="s">
        <v>54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55</v>
      </c>
      <c r="E50" s="65"/>
      <c r="F50" s="65"/>
      <c r="G50" s="65"/>
      <c r="H50" s="66"/>
      <c r="I50" s="45"/>
      <c r="J50" s="64" t="s">
        <v>56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57</v>
      </c>
      <c r="E59" s="70"/>
      <c r="F59" s="70"/>
      <c r="G59" s="71" t="s">
        <v>58</v>
      </c>
      <c r="H59" s="72"/>
      <c r="I59" s="45"/>
      <c r="J59" s="69" t="s">
        <v>57</v>
      </c>
      <c r="K59" s="70"/>
      <c r="L59" s="70"/>
      <c r="M59" s="70"/>
      <c r="N59" s="71" t="s">
        <v>58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59</v>
      </c>
      <c r="E61" s="65"/>
      <c r="F61" s="65"/>
      <c r="G61" s="65"/>
      <c r="H61" s="66"/>
      <c r="I61" s="45"/>
      <c r="J61" s="64" t="s">
        <v>60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57</v>
      </c>
      <c r="E70" s="70"/>
      <c r="F70" s="70"/>
      <c r="G70" s="71" t="s">
        <v>58</v>
      </c>
      <c r="H70" s="72"/>
      <c r="I70" s="45"/>
      <c r="J70" s="69" t="s">
        <v>57</v>
      </c>
      <c r="K70" s="70"/>
      <c r="L70" s="70"/>
      <c r="M70" s="70"/>
      <c r="N70" s="71" t="s">
        <v>58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4"/>
      <c r="C76" s="25" t="s">
        <v>116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pans="2:21" s="1" customFormat="1" ht="30" customHeight="1">
      <c r="B78" s="44"/>
      <c r="C78" s="36" t="s">
        <v>19</v>
      </c>
      <c r="D78" s="45"/>
      <c r="E78" s="45"/>
      <c r="F78" s="153" t="str">
        <f>F6</f>
        <v>Demolice provozně stravovacího objektu, kotelny a kočárovny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pans="2:21" s="1" customFormat="1" ht="36.95" customHeight="1">
      <c r="B79" s="44"/>
      <c r="C79" s="83" t="s">
        <v>113</v>
      </c>
      <c r="D79" s="45"/>
      <c r="E79" s="45"/>
      <c r="F79" s="85" t="str">
        <f>F7</f>
        <v>1 - Provozně stravovací objekt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pans="2:21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pans="2:21" s="1" customFormat="1" ht="18" customHeight="1">
      <c r="B81" s="44"/>
      <c r="C81" s="36" t="s">
        <v>24</v>
      </c>
      <c r="D81" s="45"/>
      <c r="E81" s="45"/>
      <c r="F81" s="31" t="str">
        <f>F9</f>
        <v>Kladruby nad Labem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26. 10. 2017</v>
      </c>
      <c r="N81" s="88"/>
      <c r="O81" s="88"/>
      <c r="P81" s="88"/>
      <c r="Q81" s="45"/>
      <c r="R81" s="46"/>
      <c r="T81" s="169"/>
      <c r="U81" s="169"/>
    </row>
    <row r="82" spans="2:21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pans="2:21" s="1" customFormat="1" ht="13.5">
      <c r="B83" s="44"/>
      <c r="C83" s="36" t="s">
        <v>28</v>
      </c>
      <c r="D83" s="45"/>
      <c r="E83" s="45"/>
      <c r="F83" s="31" t="str">
        <f>E12</f>
        <v>Národní hřebčín Kladruby nad Labem s.p.o.</v>
      </c>
      <c r="G83" s="45"/>
      <c r="H83" s="45"/>
      <c r="I83" s="45"/>
      <c r="J83" s="45"/>
      <c r="K83" s="36" t="s">
        <v>35</v>
      </c>
      <c r="L83" s="45"/>
      <c r="M83" s="31" t="str">
        <f>E18</f>
        <v>AWT Rekultivace a.s.</v>
      </c>
      <c r="N83" s="31"/>
      <c r="O83" s="31"/>
      <c r="P83" s="31"/>
      <c r="Q83" s="31"/>
      <c r="R83" s="46"/>
      <c r="T83" s="169"/>
      <c r="U83" s="169"/>
    </row>
    <row r="84" spans="2:21" s="1" customFormat="1" ht="14.4" customHeight="1">
      <c r="B84" s="44"/>
      <c r="C84" s="36" t="s">
        <v>33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>Ing. Lenka Kropáčová</v>
      </c>
      <c r="N84" s="31"/>
      <c r="O84" s="31"/>
      <c r="P84" s="31"/>
      <c r="Q84" s="31"/>
      <c r="R84" s="46"/>
      <c r="T84" s="169"/>
      <c r="U84" s="169"/>
    </row>
    <row r="85" spans="2:21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pans="2:21" s="1" customFormat="1" ht="29.25" customHeight="1">
      <c r="B86" s="44"/>
      <c r="C86" s="170" t="s">
        <v>117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118</v>
      </c>
      <c r="O86" s="149"/>
      <c r="P86" s="149"/>
      <c r="Q86" s="149"/>
      <c r="R86" s="46"/>
      <c r="T86" s="169"/>
      <c r="U86" s="169"/>
    </row>
    <row r="87" spans="2:21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pans="2:47" s="1" customFormat="1" ht="29.25" customHeight="1">
      <c r="B88" s="44"/>
      <c r="C88" s="171" t="s">
        <v>119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N124</f>
        <v>0</v>
      </c>
      <c r="O88" s="172"/>
      <c r="P88" s="172"/>
      <c r="Q88" s="172"/>
      <c r="R88" s="46"/>
      <c r="T88" s="169"/>
      <c r="U88" s="169"/>
      <c r="AU88" s="20" t="s">
        <v>120</v>
      </c>
    </row>
    <row r="89" spans="2:21" s="6" customFormat="1" ht="24.95" customHeight="1">
      <c r="B89" s="173"/>
      <c r="C89" s="174"/>
      <c r="D89" s="175" t="s">
        <v>121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N125</f>
        <v>0</v>
      </c>
      <c r="O89" s="174"/>
      <c r="P89" s="174"/>
      <c r="Q89" s="174"/>
      <c r="R89" s="177"/>
      <c r="T89" s="178"/>
      <c r="U89" s="178"/>
    </row>
    <row r="90" spans="2:21" s="7" customFormat="1" ht="19.9" customHeight="1">
      <c r="B90" s="179"/>
      <c r="C90" s="180"/>
      <c r="D90" s="134" t="s">
        <v>122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N126</f>
        <v>0</v>
      </c>
      <c r="O90" s="180"/>
      <c r="P90" s="180"/>
      <c r="Q90" s="180"/>
      <c r="R90" s="181"/>
      <c r="T90" s="182"/>
      <c r="U90" s="182"/>
    </row>
    <row r="91" spans="2:21" s="7" customFormat="1" ht="19.9" customHeight="1">
      <c r="B91" s="179"/>
      <c r="C91" s="180"/>
      <c r="D91" s="134" t="s">
        <v>124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N145</f>
        <v>0</v>
      </c>
      <c r="O91" s="180"/>
      <c r="P91" s="180"/>
      <c r="Q91" s="180"/>
      <c r="R91" s="181"/>
      <c r="T91" s="182"/>
      <c r="U91" s="182"/>
    </row>
    <row r="92" spans="2:21" s="7" customFormat="1" ht="19.9" customHeight="1">
      <c r="B92" s="179"/>
      <c r="C92" s="180"/>
      <c r="D92" s="134" t="s">
        <v>125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N171</f>
        <v>0</v>
      </c>
      <c r="O92" s="180"/>
      <c r="P92" s="180"/>
      <c r="Q92" s="180"/>
      <c r="R92" s="181"/>
      <c r="T92" s="182"/>
      <c r="U92" s="182"/>
    </row>
    <row r="93" spans="2:21" s="7" customFormat="1" ht="19.9" customHeight="1">
      <c r="B93" s="179"/>
      <c r="C93" s="180"/>
      <c r="D93" s="134" t="s">
        <v>435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N178</f>
        <v>0</v>
      </c>
      <c r="O93" s="180"/>
      <c r="P93" s="180"/>
      <c r="Q93" s="180"/>
      <c r="R93" s="181"/>
      <c r="T93" s="182"/>
      <c r="U93" s="182"/>
    </row>
    <row r="94" spans="2:21" s="7" customFormat="1" ht="19.9" customHeight="1">
      <c r="B94" s="179"/>
      <c r="C94" s="180"/>
      <c r="D94" s="134" t="s">
        <v>436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36">
        <f>N181</f>
        <v>0</v>
      </c>
      <c r="O94" s="180"/>
      <c r="P94" s="180"/>
      <c r="Q94" s="180"/>
      <c r="R94" s="181"/>
      <c r="T94" s="182"/>
      <c r="U94" s="182"/>
    </row>
    <row r="95" spans="2:21" s="7" customFormat="1" ht="19.9" customHeight="1">
      <c r="B95" s="179"/>
      <c r="C95" s="180"/>
      <c r="D95" s="134" t="s">
        <v>437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36">
        <f>N183</f>
        <v>0</v>
      </c>
      <c r="O95" s="180"/>
      <c r="P95" s="180"/>
      <c r="Q95" s="180"/>
      <c r="R95" s="181"/>
      <c r="T95" s="182"/>
      <c r="U95" s="182"/>
    </row>
    <row r="96" spans="2:21" s="7" customFormat="1" ht="19.9" customHeight="1">
      <c r="B96" s="179"/>
      <c r="C96" s="180"/>
      <c r="D96" s="134" t="s">
        <v>127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36">
        <f>N185</f>
        <v>0</v>
      </c>
      <c r="O96" s="180"/>
      <c r="P96" s="180"/>
      <c r="Q96" s="180"/>
      <c r="R96" s="181"/>
      <c r="T96" s="182"/>
      <c r="U96" s="182"/>
    </row>
    <row r="97" spans="2:21" s="6" customFormat="1" ht="21.8" customHeight="1">
      <c r="B97" s="173"/>
      <c r="C97" s="174"/>
      <c r="D97" s="175" t="s">
        <v>128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83">
        <f>N188</f>
        <v>0</v>
      </c>
      <c r="O97" s="174"/>
      <c r="P97" s="174"/>
      <c r="Q97" s="174"/>
      <c r="R97" s="177"/>
      <c r="T97" s="178"/>
      <c r="U97" s="178"/>
    </row>
    <row r="98" spans="2:21" s="1" customFormat="1" ht="21.8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/>
      <c r="T98" s="169"/>
      <c r="U98" s="169"/>
    </row>
    <row r="99" spans="2:21" s="1" customFormat="1" ht="29.25" customHeight="1">
      <c r="B99" s="44"/>
      <c r="C99" s="171" t="s">
        <v>129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172">
        <f>ROUND(N100+N101+N102+N103+N104+N105,2)</f>
        <v>0</v>
      </c>
      <c r="O99" s="184"/>
      <c r="P99" s="184"/>
      <c r="Q99" s="184"/>
      <c r="R99" s="46"/>
      <c r="T99" s="185"/>
      <c r="U99" s="186" t="s">
        <v>45</v>
      </c>
    </row>
    <row r="100" spans="2:65" s="1" customFormat="1" ht="18" customHeight="1">
      <c r="B100" s="44"/>
      <c r="C100" s="45"/>
      <c r="D100" s="141" t="s">
        <v>130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7"/>
      <c r="T100" s="188"/>
      <c r="U100" s="189" t="s">
        <v>46</v>
      </c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90" t="s">
        <v>131</v>
      </c>
      <c r="AZ100" s="187"/>
      <c r="BA100" s="187"/>
      <c r="BB100" s="187"/>
      <c r="BC100" s="187"/>
      <c r="BD100" s="187"/>
      <c r="BE100" s="191">
        <f>IF(U100="základní",N100,0)</f>
        <v>0</v>
      </c>
      <c r="BF100" s="191">
        <f>IF(U100="snížená",N100,0)</f>
        <v>0</v>
      </c>
      <c r="BG100" s="191">
        <f>IF(U100="zákl. přenesená",N100,0)</f>
        <v>0</v>
      </c>
      <c r="BH100" s="191">
        <f>IF(U100="sníž. přenesená",N100,0)</f>
        <v>0</v>
      </c>
      <c r="BI100" s="191">
        <f>IF(U100="nulová",N100,0)</f>
        <v>0</v>
      </c>
      <c r="BJ100" s="190" t="s">
        <v>88</v>
      </c>
      <c r="BK100" s="187"/>
      <c r="BL100" s="187"/>
      <c r="BM100" s="187"/>
    </row>
    <row r="101" spans="2:65" s="1" customFormat="1" ht="18" customHeight="1">
      <c r="B101" s="44"/>
      <c r="C101" s="45"/>
      <c r="D101" s="141" t="s">
        <v>132</v>
      </c>
      <c r="E101" s="134"/>
      <c r="F101" s="134"/>
      <c r="G101" s="134"/>
      <c r="H101" s="134"/>
      <c r="I101" s="45"/>
      <c r="J101" s="45"/>
      <c r="K101" s="45"/>
      <c r="L101" s="45"/>
      <c r="M101" s="45"/>
      <c r="N101" s="135">
        <f>ROUND(N88*T101,2)</f>
        <v>0</v>
      </c>
      <c r="O101" s="136"/>
      <c r="P101" s="136"/>
      <c r="Q101" s="136"/>
      <c r="R101" s="46"/>
      <c r="S101" s="187"/>
      <c r="T101" s="188"/>
      <c r="U101" s="189" t="s">
        <v>46</v>
      </c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90" t="s">
        <v>131</v>
      </c>
      <c r="AZ101" s="187"/>
      <c r="BA101" s="187"/>
      <c r="BB101" s="187"/>
      <c r="BC101" s="187"/>
      <c r="BD101" s="187"/>
      <c r="BE101" s="191">
        <f>IF(U101="základní",N101,0)</f>
        <v>0</v>
      </c>
      <c r="BF101" s="191">
        <f>IF(U101="snížená",N101,0)</f>
        <v>0</v>
      </c>
      <c r="BG101" s="191">
        <f>IF(U101="zákl. přenesená",N101,0)</f>
        <v>0</v>
      </c>
      <c r="BH101" s="191">
        <f>IF(U101="sníž. přenesená",N101,0)</f>
        <v>0</v>
      </c>
      <c r="BI101" s="191">
        <f>IF(U101="nulová",N101,0)</f>
        <v>0</v>
      </c>
      <c r="BJ101" s="190" t="s">
        <v>88</v>
      </c>
      <c r="BK101" s="187"/>
      <c r="BL101" s="187"/>
      <c r="BM101" s="187"/>
    </row>
    <row r="102" spans="2:65" s="1" customFormat="1" ht="18" customHeight="1">
      <c r="B102" s="44"/>
      <c r="C102" s="45"/>
      <c r="D102" s="141" t="s">
        <v>133</v>
      </c>
      <c r="E102" s="134"/>
      <c r="F102" s="134"/>
      <c r="G102" s="134"/>
      <c r="H102" s="134"/>
      <c r="I102" s="45"/>
      <c r="J102" s="45"/>
      <c r="K102" s="45"/>
      <c r="L102" s="45"/>
      <c r="M102" s="45"/>
      <c r="N102" s="135">
        <f>ROUND(N88*T102,2)</f>
        <v>0</v>
      </c>
      <c r="O102" s="136"/>
      <c r="P102" s="136"/>
      <c r="Q102" s="136"/>
      <c r="R102" s="46"/>
      <c r="S102" s="187"/>
      <c r="T102" s="188"/>
      <c r="U102" s="189" t="s">
        <v>46</v>
      </c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90" t="s">
        <v>131</v>
      </c>
      <c r="AZ102" s="187"/>
      <c r="BA102" s="187"/>
      <c r="BB102" s="187"/>
      <c r="BC102" s="187"/>
      <c r="BD102" s="187"/>
      <c r="BE102" s="191">
        <f>IF(U102="základní",N102,0)</f>
        <v>0</v>
      </c>
      <c r="BF102" s="191">
        <f>IF(U102="snížená",N102,0)</f>
        <v>0</v>
      </c>
      <c r="BG102" s="191">
        <f>IF(U102="zákl. přenesená",N102,0)</f>
        <v>0</v>
      </c>
      <c r="BH102" s="191">
        <f>IF(U102="sníž. přenesená",N102,0)</f>
        <v>0</v>
      </c>
      <c r="BI102" s="191">
        <f>IF(U102="nulová",N102,0)</f>
        <v>0</v>
      </c>
      <c r="BJ102" s="190" t="s">
        <v>88</v>
      </c>
      <c r="BK102" s="187"/>
      <c r="BL102" s="187"/>
      <c r="BM102" s="187"/>
    </row>
    <row r="103" spans="2:65" s="1" customFormat="1" ht="18" customHeight="1">
      <c r="B103" s="44"/>
      <c r="C103" s="45"/>
      <c r="D103" s="141" t="s">
        <v>134</v>
      </c>
      <c r="E103" s="134"/>
      <c r="F103" s="134"/>
      <c r="G103" s="134"/>
      <c r="H103" s="134"/>
      <c r="I103" s="45"/>
      <c r="J103" s="45"/>
      <c r="K103" s="45"/>
      <c r="L103" s="45"/>
      <c r="M103" s="45"/>
      <c r="N103" s="135">
        <f>ROUND(N88*T103,2)</f>
        <v>0</v>
      </c>
      <c r="O103" s="136"/>
      <c r="P103" s="136"/>
      <c r="Q103" s="136"/>
      <c r="R103" s="46"/>
      <c r="S103" s="187"/>
      <c r="T103" s="188"/>
      <c r="U103" s="189" t="s">
        <v>46</v>
      </c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90" t="s">
        <v>131</v>
      </c>
      <c r="AZ103" s="187"/>
      <c r="BA103" s="187"/>
      <c r="BB103" s="187"/>
      <c r="BC103" s="187"/>
      <c r="BD103" s="187"/>
      <c r="BE103" s="191">
        <f>IF(U103="základní",N103,0)</f>
        <v>0</v>
      </c>
      <c r="BF103" s="191">
        <f>IF(U103="snížená",N103,0)</f>
        <v>0</v>
      </c>
      <c r="BG103" s="191">
        <f>IF(U103="zákl. přenesená",N103,0)</f>
        <v>0</v>
      </c>
      <c r="BH103" s="191">
        <f>IF(U103="sníž. přenesená",N103,0)</f>
        <v>0</v>
      </c>
      <c r="BI103" s="191">
        <f>IF(U103="nulová",N103,0)</f>
        <v>0</v>
      </c>
      <c r="BJ103" s="190" t="s">
        <v>88</v>
      </c>
      <c r="BK103" s="187"/>
      <c r="BL103" s="187"/>
      <c r="BM103" s="187"/>
    </row>
    <row r="104" spans="2:65" s="1" customFormat="1" ht="18" customHeight="1">
      <c r="B104" s="44"/>
      <c r="C104" s="45"/>
      <c r="D104" s="141" t="s">
        <v>135</v>
      </c>
      <c r="E104" s="134"/>
      <c r="F104" s="134"/>
      <c r="G104" s="134"/>
      <c r="H104" s="134"/>
      <c r="I104" s="45"/>
      <c r="J104" s="45"/>
      <c r="K104" s="45"/>
      <c r="L104" s="45"/>
      <c r="M104" s="45"/>
      <c r="N104" s="135">
        <f>ROUND(N88*T104,2)</f>
        <v>0</v>
      </c>
      <c r="O104" s="136"/>
      <c r="P104" s="136"/>
      <c r="Q104" s="136"/>
      <c r="R104" s="46"/>
      <c r="S104" s="187"/>
      <c r="T104" s="188"/>
      <c r="U104" s="189" t="s">
        <v>46</v>
      </c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90" t="s">
        <v>131</v>
      </c>
      <c r="AZ104" s="187"/>
      <c r="BA104" s="187"/>
      <c r="BB104" s="187"/>
      <c r="BC104" s="187"/>
      <c r="BD104" s="187"/>
      <c r="BE104" s="191">
        <f>IF(U104="základní",N104,0)</f>
        <v>0</v>
      </c>
      <c r="BF104" s="191">
        <f>IF(U104="snížená",N104,0)</f>
        <v>0</v>
      </c>
      <c r="BG104" s="191">
        <f>IF(U104="zákl. přenesená",N104,0)</f>
        <v>0</v>
      </c>
      <c r="BH104" s="191">
        <f>IF(U104="sníž. přenesená",N104,0)</f>
        <v>0</v>
      </c>
      <c r="BI104" s="191">
        <f>IF(U104="nulová",N104,0)</f>
        <v>0</v>
      </c>
      <c r="BJ104" s="190" t="s">
        <v>88</v>
      </c>
      <c r="BK104" s="187"/>
      <c r="BL104" s="187"/>
      <c r="BM104" s="187"/>
    </row>
    <row r="105" spans="2:65" s="1" customFormat="1" ht="18" customHeight="1">
      <c r="B105" s="44"/>
      <c r="C105" s="45"/>
      <c r="D105" s="134" t="s">
        <v>136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135">
        <f>ROUND(N88*T105,2)</f>
        <v>0</v>
      </c>
      <c r="O105" s="136"/>
      <c r="P105" s="136"/>
      <c r="Q105" s="136"/>
      <c r="R105" s="46"/>
      <c r="S105" s="187"/>
      <c r="T105" s="192"/>
      <c r="U105" s="193" t="s">
        <v>46</v>
      </c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90" t="s">
        <v>137</v>
      </c>
      <c r="AZ105" s="187"/>
      <c r="BA105" s="187"/>
      <c r="BB105" s="187"/>
      <c r="BC105" s="187"/>
      <c r="BD105" s="187"/>
      <c r="BE105" s="191">
        <f>IF(U105="základní",N105,0)</f>
        <v>0</v>
      </c>
      <c r="BF105" s="191">
        <f>IF(U105="snížená",N105,0)</f>
        <v>0</v>
      </c>
      <c r="BG105" s="191">
        <f>IF(U105="zákl. přenesená",N105,0)</f>
        <v>0</v>
      </c>
      <c r="BH105" s="191">
        <f>IF(U105="sníž. přenesená",N105,0)</f>
        <v>0</v>
      </c>
      <c r="BI105" s="191">
        <f>IF(U105="nulová",N105,0)</f>
        <v>0</v>
      </c>
      <c r="BJ105" s="190" t="s">
        <v>88</v>
      </c>
      <c r="BK105" s="187"/>
      <c r="BL105" s="187"/>
      <c r="BM105" s="187"/>
    </row>
    <row r="106" spans="2:21" s="1" customFormat="1" ht="13.5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T106" s="169"/>
      <c r="U106" s="169"/>
    </row>
    <row r="107" spans="2:21" s="1" customFormat="1" ht="29.25" customHeight="1">
      <c r="B107" s="44"/>
      <c r="C107" s="148" t="s">
        <v>106</v>
      </c>
      <c r="D107" s="149"/>
      <c r="E107" s="149"/>
      <c r="F107" s="149"/>
      <c r="G107" s="149"/>
      <c r="H107" s="149"/>
      <c r="I107" s="149"/>
      <c r="J107" s="149"/>
      <c r="K107" s="149"/>
      <c r="L107" s="150">
        <f>ROUND(SUM(N88+N99),2)</f>
        <v>0</v>
      </c>
      <c r="M107" s="150"/>
      <c r="N107" s="150"/>
      <c r="O107" s="150"/>
      <c r="P107" s="150"/>
      <c r="Q107" s="150"/>
      <c r="R107" s="46"/>
      <c r="T107" s="169"/>
      <c r="U107" s="169"/>
    </row>
    <row r="108" spans="2:21" s="1" customFormat="1" ht="6.95" customHeight="1"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5"/>
      <c r="T108" s="169"/>
      <c r="U108" s="169"/>
    </row>
    <row r="112" spans="2:18" s="1" customFormat="1" ht="6.95" customHeight="1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8"/>
    </row>
    <row r="113" spans="2:18" s="1" customFormat="1" ht="36.95" customHeight="1">
      <c r="B113" s="44"/>
      <c r="C113" s="25" t="s">
        <v>138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30" customHeight="1">
      <c r="B115" s="44"/>
      <c r="C115" s="36" t="s">
        <v>19</v>
      </c>
      <c r="D115" s="45"/>
      <c r="E115" s="45"/>
      <c r="F115" s="153" t="str">
        <f>F6</f>
        <v>Demolice provozně stravovacího objektu, kotelny a kočárovny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5"/>
      <c r="R115" s="46"/>
    </row>
    <row r="116" spans="2:18" s="1" customFormat="1" ht="36.95" customHeight="1">
      <c r="B116" s="44"/>
      <c r="C116" s="83" t="s">
        <v>113</v>
      </c>
      <c r="D116" s="45"/>
      <c r="E116" s="45"/>
      <c r="F116" s="85" t="str">
        <f>F7</f>
        <v>1 - Provozně stravovací objekt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8" customHeight="1">
      <c r="B118" s="44"/>
      <c r="C118" s="36" t="s">
        <v>24</v>
      </c>
      <c r="D118" s="45"/>
      <c r="E118" s="45"/>
      <c r="F118" s="31" t="str">
        <f>F9</f>
        <v>Kladruby nad Labem</v>
      </c>
      <c r="G118" s="45"/>
      <c r="H118" s="45"/>
      <c r="I118" s="45"/>
      <c r="J118" s="45"/>
      <c r="K118" s="36" t="s">
        <v>26</v>
      </c>
      <c r="L118" s="45"/>
      <c r="M118" s="88" t="str">
        <f>IF(O9="","",O9)</f>
        <v>26. 10. 2017</v>
      </c>
      <c r="N118" s="88"/>
      <c r="O118" s="88"/>
      <c r="P118" s="88"/>
      <c r="Q118" s="45"/>
      <c r="R118" s="46"/>
    </row>
    <row r="119" spans="2:18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13.5">
      <c r="B120" s="44"/>
      <c r="C120" s="36" t="s">
        <v>28</v>
      </c>
      <c r="D120" s="45"/>
      <c r="E120" s="45"/>
      <c r="F120" s="31" t="str">
        <f>E12</f>
        <v>Národní hřebčín Kladruby nad Labem s.p.o.</v>
      </c>
      <c r="G120" s="45"/>
      <c r="H120" s="45"/>
      <c r="I120" s="45"/>
      <c r="J120" s="45"/>
      <c r="K120" s="36" t="s">
        <v>35</v>
      </c>
      <c r="L120" s="45"/>
      <c r="M120" s="31" t="str">
        <f>E18</f>
        <v>AWT Rekultivace a.s.</v>
      </c>
      <c r="N120" s="31"/>
      <c r="O120" s="31"/>
      <c r="P120" s="31"/>
      <c r="Q120" s="31"/>
      <c r="R120" s="46"/>
    </row>
    <row r="121" spans="2:18" s="1" customFormat="1" ht="14.4" customHeight="1">
      <c r="B121" s="44"/>
      <c r="C121" s="36" t="s">
        <v>33</v>
      </c>
      <c r="D121" s="45"/>
      <c r="E121" s="45"/>
      <c r="F121" s="31" t="str">
        <f>IF(E15="","",E15)</f>
        <v>Vyplň údaj</v>
      </c>
      <c r="G121" s="45"/>
      <c r="H121" s="45"/>
      <c r="I121" s="45"/>
      <c r="J121" s="45"/>
      <c r="K121" s="36" t="s">
        <v>39</v>
      </c>
      <c r="L121" s="45"/>
      <c r="M121" s="31" t="str">
        <f>E21</f>
        <v>Ing. Lenka Kropáčová</v>
      </c>
      <c r="N121" s="31"/>
      <c r="O121" s="31"/>
      <c r="P121" s="31"/>
      <c r="Q121" s="31"/>
      <c r="R121" s="46"/>
    </row>
    <row r="122" spans="2:18" s="1" customFormat="1" ht="10.3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27" s="8" customFormat="1" ht="29.25" customHeight="1">
      <c r="B123" s="194"/>
      <c r="C123" s="195" t="s">
        <v>139</v>
      </c>
      <c r="D123" s="196" t="s">
        <v>140</v>
      </c>
      <c r="E123" s="196" t="s">
        <v>63</v>
      </c>
      <c r="F123" s="196" t="s">
        <v>141</v>
      </c>
      <c r="G123" s="196"/>
      <c r="H123" s="196"/>
      <c r="I123" s="196"/>
      <c r="J123" s="196" t="s">
        <v>142</v>
      </c>
      <c r="K123" s="196" t="s">
        <v>143</v>
      </c>
      <c r="L123" s="196" t="s">
        <v>144</v>
      </c>
      <c r="M123" s="196"/>
      <c r="N123" s="196" t="s">
        <v>118</v>
      </c>
      <c r="O123" s="196"/>
      <c r="P123" s="196"/>
      <c r="Q123" s="197"/>
      <c r="R123" s="198"/>
      <c r="T123" s="104" t="s">
        <v>145</v>
      </c>
      <c r="U123" s="105" t="s">
        <v>45</v>
      </c>
      <c r="V123" s="105" t="s">
        <v>146</v>
      </c>
      <c r="W123" s="105" t="s">
        <v>147</v>
      </c>
      <c r="X123" s="105" t="s">
        <v>148</v>
      </c>
      <c r="Y123" s="105" t="s">
        <v>149</v>
      </c>
      <c r="Z123" s="105" t="s">
        <v>150</v>
      </c>
      <c r="AA123" s="106" t="s">
        <v>151</v>
      </c>
    </row>
    <row r="124" spans="2:63" s="1" customFormat="1" ht="29.25" customHeight="1">
      <c r="B124" s="44"/>
      <c r="C124" s="108" t="s">
        <v>115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199">
        <f>BK124</f>
        <v>0</v>
      </c>
      <c r="O124" s="200"/>
      <c r="P124" s="200"/>
      <c r="Q124" s="200"/>
      <c r="R124" s="46"/>
      <c r="T124" s="107"/>
      <c r="U124" s="65"/>
      <c r="V124" s="65"/>
      <c r="W124" s="201">
        <f>W125+W188</f>
        <v>0</v>
      </c>
      <c r="X124" s="65"/>
      <c r="Y124" s="201">
        <f>Y125+Y188</f>
        <v>990.018</v>
      </c>
      <c r="Z124" s="65"/>
      <c r="AA124" s="202">
        <f>AA125+AA188</f>
        <v>2710.074</v>
      </c>
      <c r="AT124" s="20" t="s">
        <v>80</v>
      </c>
      <c r="AU124" s="20" t="s">
        <v>120</v>
      </c>
      <c r="BK124" s="203">
        <f>BK125+BK188</f>
        <v>0</v>
      </c>
    </row>
    <row r="125" spans="2:63" s="9" customFormat="1" ht="37.4" customHeight="1">
      <c r="B125" s="204"/>
      <c r="C125" s="205"/>
      <c r="D125" s="206" t="s">
        <v>121</v>
      </c>
      <c r="E125" s="206"/>
      <c r="F125" s="206"/>
      <c r="G125" s="206"/>
      <c r="H125" s="206"/>
      <c r="I125" s="206"/>
      <c r="J125" s="206"/>
      <c r="K125" s="206"/>
      <c r="L125" s="206"/>
      <c r="M125" s="206"/>
      <c r="N125" s="183">
        <f>BK125</f>
        <v>0</v>
      </c>
      <c r="O125" s="176"/>
      <c r="P125" s="176"/>
      <c r="Q125" s="176"/>
      <c r="R125" s="207"/>
      <c r="T125" s="208"/>
      <c r="U125" s="205"/>
      <c r="V125" s="205"/>
      <c r="W125" s="209">
        <f>W126+W145+W171+W178+W181+W183+W185</f>
        <v>0</v>
      </c>
      <c r="X125" s="205"/>
      <c r="Y125" s="209">
        <f>Y126+Y145+Y171+Y178+Y181+Y183+Y185</f>
        <v>990.018</v>
      </c>
      <c r="Z125" s="205"/>
      <c r="AA125" s="210">
        <f>AA126+AA145+AA171+AA178+AA181+AA183+AA185</f>
        <v>2710.074</v>
      </c>
      <c r="AR125" s="211" t="s">
        <v>88</v>
      </c>
      <c r="AT125" s="212" t="s">
        <v>80</v>
      </c>
      <c r="AU125" s="212" t="s">
        <v>81</v>
      </c>
      <c r="AY125" s="211" t="s">
        <v>152</v>
      </c>
      <c r="BK125" s="213">
        <f>BK126+BK145+BK171+BK178+BK181+BK183+BK185</f>
        <v>0</v>
      </c>
    </row>
    <row r="126" spans="2:63" s="9" customFormat="1" ht="19.9" customHeight="1">
      <c r="B126" s="204"/>
      <c r="C126" s="205"/>
      <c r="D126" s="214" t="s">
        <v>122</v>
      </c>
      <c r="E126" s="214"/>
      <c r="F126" s="214"/>
      <c r="G126" s="214"/>
      <c r="H126" s="214"/>
      <c r="I126" s="214"/>
      <c r="J126" s="214"/>
      <c r="K126" s="214"/>
      <c r="L126" s="214"/>
      <c r="M126" s="214"/>
      <c r="N126" s="215">
        <f>BK126</f>
        <v>0</v>
      </c>
      <c r="O126" s="216"/>
      <c r="P126" s="216"/>
      <c r="Q126" s="216"/>
      <c r="R126" s="207"/>
      <c r="T126" s="208"/>
      <c r="U126" s="205"/>
      <c r="V126" s="205"/>
      <c r="W126" s="209">
        <f>SUM(W127:W144)</f>
        <v>0</v>
      </c>
      <c r="X126" s="205"/>
      <c r="Y126" s="209">
        <f>SUM(Y127:Y144)</f>
        <v>990.018</v>
      </c>
      <c r="Z126" s="205"/>
      <c r="AA126" s="210">
        <f>SUM(AA127:AA144)</f>
        <v>0</v>
      </c>
      <c r="AR126" s="211" t="s">
        <v>88</v>
      </c>
      <c r="AT126" s="212" t="s">
        <v>80</v>
      </c>
      <c r="AU126" s="212" t="s">
        <v>88</v>
      </c>
      <c r="AY126" s="211" t="s">
        <v>152</v>
      </c>
      <c r="BK126" s="213">
        <f>SUM(BK127:BK144)</f>
        <v>0</v>
      </c>
    </row>
    <row r="127" spans="2:65" s="1" customFormat="1" ht="25.5" customHeight="1">
      <c r="B127" s="44"/>
      <c r="C127" s="217" t="s">
        <v>88</v>
      </c>
      <c r="D127" s="217" t="s">
        <v>153</v>
      </c>
      <c r="E127" s="218" t="s">
        <v>154</v>
      </c>
      <c r="F127" s="219" t="s">
        <v>155</v>
      </c>
      <c r="G127" s="219"/>
      <c r="H127" s="219"/>
      <c r="I127" s="219"/>
      <c r="J127" s="220" t="s">
        <v>156</v>
      </c>
      <c r="K127" s="221">
        <v>45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46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157</v>
      </c>
      <c r="AT127" s="20" t="s">
        <v>153</v>
      </c>
      <c r="AU127" s="20" t="s">
        <v>92</v>
      </c>
      <c r="AY127" s="20" t="s">
        <v>152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88</v>
      </c>
      <c r="BK127" s="140">
        <f>ROUND(L127*K127,2)</f>
        <v>0</v>
      </c>
      <c r="BL127" s="20" t="s">
        <v>157</v>
      </c>
      <c r="BM127" s="20" t="s">
        <v>438</v>
      </c>
    </row>
    <row r="128" spans="2:65" s="1" customFormat="1" ht="25.5" customHeight="1">
      <c r="B128" s="44"/>
      <c r="C128" s="217" t="s">
        <v>92</v>
      </c>
      <c r="D128" s="217" t="s">
        <v>153</v>
      </c>
      <c r="E128" s="218" t="s">
        <v>172</v>
      </c>
      <c r="F128" s="219" t="s">
        <v>439</v>
      </c>
      <c r="G128" s="219"/>
      <c r="H128" s="219"/>
      <c r="I128" s="219"/>
      <c r="J128" s="220" t="s">
        <v>174</v>
      </c>
      <c r="K128" s="221">
        <v>130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46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157</v>
      </c>
      <c r="AT128" s="20" t="s">
        <v>153</v>
      </c>
      <c r="AU128" s="20" t="s">
        <v>92</v>
      </c>
      <c r="AY128" s="20" t="s">
        <v>152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88</v>
      </c>
      <c r="BK128" s="140">
        <f>ROUND(L128*K128,2)</f>
        <v>0</v>
      </c>
      <c r="BL128" s="20" t="s">
        <v>157</v>
      </c>
      <c r="BM128" s="20" t="s">
        <v>440</v>
      </c>
    </row>
    <row r="129" spans="2:65" s="1" customFormat="1" ht="25.5" customHeight="1">
      <c r="B129" s="44"/>
      <c r="C129" s="217" t="s">
        <v>95</v>
      </c>
      <c r="D129" s="217" t="s">
        <v>153</v>
      </c>
      <c r="E129" s="218" t="s">
        <v>441</v>
      </c>
      <c r="F129" s="219" t="s">
        <v>442</v>
      </c>
      <c r="G129" s="219"/>
      <c r="H129" s="219"/>
      <c r="I129" s="219"/>
      <c r="J129" s="220" t="s">
        <v>174</v>
      </c>
      <c r="K129" s="221">
        <v>420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46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157</v>
      </c>
      <c r="AT129" s="20" t="s">
        <v>153</v>
      </c>
      <c r="AU129" s="20" t="s">
        <v>92</v>
      </c>
      <c r="AY129" s="20" t="s">
        <v>152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88</v>
      </c>
      <c r="BK129" s="140">
        <f>ROUND(L129*K129,2)</f>
        <v>0</v>
      </c>
      <c r="BL129" s="20" t="s">
        <v>157</v>
      </c>
      <c r="BM129" s="20" t="s">
        <v>443</v>
      </c>
    </row>
    <row r="130" spans="2:47" s="1" customFormat="1" ht="24" customHeight="1">
      <c r="B130" s="44"/>
      <c r="C130" s="45"/>
      <c r="D130" s="45"/>
      <c r="E130" s="45"/>
      <c r="F130" s="228" t="s">
        <v>181</v>
      </c>
      <c r="G130" s="65"/>
      <c r="H130" s="65"/>
      <c r="I130" s="65"/>
      <c r="J130" s="45"/>
      <c r="K130" s="45"/>
      <c r="L130" s="45"/>
      <c r="M130" s="45"/>
      <c r="N130" s="45"/>
      <c r="O130" s="45"/>
      <c r="P130" s="45"/>
      <c r="Q130" s="45"/>
      <c r="R130" s="46"/>
      <c r="T130" s="188"/>
      <c r="U130" s="45"/>
      <c r="V130" s="45"/>
      <c r="W130" s="45"/>
      <c r="X130" s="45"/>
      <c r="Y130" s="45"/>
      <c r="Z130" s="45"/>
      <c r="AA130" s="98"/>
      <c r="AT130" s="20" t="s">
        <v>164</v>
      </c>
      <c r="AU130" s="20" t="s">
        <v>92</v>
      </c>
    </row>
    <row r="131" spans="2:65" s="1" customFormat="1" ht="16.5" customHeight="1">
      <c r="B131" s="44"/>
      <c r="C131" s="229" t="s">
        <v>157</v>
      </c>
      <c r="D131" s="229" t="s">
        <v>183</v>
      </c>
      <c r="E131" s="230" t="s">
        <v>184</v>
      </c>
      <c r="F131" s="231" t="s">
        <v>185</v>
      </c>
      <c r="G131" s="231"/>
      <c r="H131" s="231"/>
      <c r="I131" s="231"/>
      <c r="J131" s="232" t="s">
        <v>186</v>
      </c>
      <c r="K131" s="233">
        <v>630</v>
      </c>
      <c r="L131" s="234">
        <v>0</v>
      </c>
      <c r="M131" s="235"/>
      <c r="N131" s="236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46</v>
      </c>
      <c r="V131" s="45"/>
      <c r="W131" s="226">
        <f>V131*K131</f>
        <v>0</v>
      </c>
      <c r="X131" s="226">
        <v>1</v>
      </c>
      <c r="Y131" s="226">
        <f>X131*K131</f>
        <v>630</v>
      </c>
      <c r="Z131" s="226">
        <v>0</v>
      </c>
      <c r="AA131" s="227">
        <f>Z131*K131</f>
        <v>0</v>
      </c>
      <c r="AR131" s="20" t="s">
        <v>187</v>
      </c>
      <c r="AT131" s="20" t="s">
        <v>183</v>
      </c>
      <c r="AU131" s="20" t="s">
        <v>92</v>
      </c>
      <c r="AY131" s="20" t="s">
        <v>152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88</v>
      </c>
      <c r="BK131" s="140">
        <f>ROUND(L131*K131,2)</f>
        <v>0</v>
      </c>
      <c r="BL131" s="20" t="s">
        <v>157</v>
      </c>
      <c r="BM131" s="20" t="s">
        <v>444</v>
      </c>
    </row>
    <row r="132" spans="2:65" s="1" customFormat="1" ht="25.5" customHeight="1">
      <c r="B132" s="44"/>
      <c r="C132" s="217" t="s">
        <v>171</v>
      </c>
      <c r="D132" s="217" t="s">
        <v>153</v>
      </c>
      <c r="E132" s="218" t="s">
        <v>189</v>
      </c>
      <c r="F132" s="219" t="s">
        <v>190</v>
      </c>
      <c r="G132" s="219"/>
      <c r="H132" s="219"/>
      <c r="I132" s="219"/>
      <c r="J132" s="220" t="s">
        <v>174</v>
      </c>
      <c r="K132" s="221">
        <v>420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46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157</v>
      </c>
      <c r="AT132" s="20" t="s">
        <v>153</v>
      </c>
      <c r="AU132" s="20" t="s">
        <v>92</v>
      </c>
      <c r="AY132" s="20" t="s">
        <v>152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88</v>
      </c>
      <c r="BK132" s="140">
        <f>ROUND(L132*K132,2)</f>
        <v>0</v>
      </c>
      <c r="BL132" s="20" t="s">
        <v>157</v>
      </c>
      <c r="BM132" s="20" t="s">
        <v>445</v>
      </c>
    </row>
    <row r="133" spans="2:47" s="1" customFormat="1" ht="24" customHeight="1">
      <c r="B133" s="44"/>
      <c r="C133" s="45"/>
      <c r="D133" s="45"/>
      <c r="E133" s="45"/>
      <c r="F133" s="228" t="s">
        <v>181</v>
      </c>
      <c r="G133" s="65"/>
      <c r="H133" s="65"/>
      <c r="I133" s="65"/>
      <c r="J133" s="45"/>
      <c r="K133" s="45"/>
      <c r="L133" s="45"/>
      <c r="M133" s="45"/>
      <c r="N133" s="45"/>
      <c r="O133" s="45"/>
      <c r="P133" s="45"/>
      <c r="Q133" s="45"/>
      <c r="R133" s="46"/>
      <c r="T133" s="188"/>
      <c r="U133" s="45"/>
      <c r="V133" s="45"/>
      <c r="W133" s="45"/>
      <c r="X133" s="45"/>
      <c r="Y133" s="45"/>
      <c r="Z133" s="45"/>
      <c r="AA133" s="98"/>
      <c r="AT133" s="20" t="s">
        <v>164</v>
      </c>
      <c r="AU133" s="20" t="s">
        <v>92</v>
      </c>
    </row>
    <row r="134" spans="2:65" s="1" customFormat="1" ht="38.25" customHeight="1">
      <c r="B134" s="44"/>
      <c r="C134" s="217" t="s">
        <v>177</v>
      </c>
      <c r="D134" s="217" t="s">
        <v>153</v>
      </c>
      <c r="E134" s="218" t="s">
        <v>193</v>
      </c>
      <c r="F134" s="219" t="s">
        <v>446</v>
      </c>
      <c r="G134" s="219"/>
      <c r="H134" s="219"/>
      <c r="I134" s="219"/>
      <c r="J134" s="220" t="s">
        <v>174</v>
      </c>
      <c r="K134" s="221">
        <v>4200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46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157</v>
      </c>
      <c r="AT134" s="20" t="s">
        <v>153</v>
      </c>
      <c r="AU134" s="20" t="s">
        <v>92</v>
      </c>
      <c r="AY134" s="20" t="s">
        <v>152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88</v>
      </c>
      <c r="BK134" s="140">
        <f>ROUND(L134*K134,2)</f>
        <v>0</v>
      </c>
      <c r="BL134" s="20" t="s">
        <v>157</v>
      </c>
      <c r="BM134" s="20" t="s">
        <v>447</v>
      </c>
    </row>
    <row r="135" spans="2:47" s="1" customFormat="1" ht="24" customHeight="1">
      <c r="B135" s="44"/>
      <c r="C135" s="45"/>
      <c r="D135" s="45"/>
      <c r="E135" s="45"/>
      <c r="F135" s="228" t="s">
        <v>181</v>
      </c>
      <c r="G135" s="65"/>
      <c r="H135" s="65"/>
      <c r="I135" s="65"/>
      <c r="J135" s="45"/>
      <c r="K135" s="45"/>
      <c r="L135" s="45"/>
      <c r="M135" s="45"/>
      <c r="N135" s="45"/>
      <c r="O135" s="45"/>
      <c r="P135" s="45"/>
      <c r="Q135" s="45"/>
      <c r="R135" s="46"/>
      <c r="T135" s="188"/>
      <c r="U135" s="45"/>
      <c r="V135" s="45"/>
      <c r="W135" s="45"/>
      <c r="X135" s="45"/>
      <c r="Y135" s="45"/>
      <c r="Z135" s="45"/>
      <c r="AA135" s="98"/>
      <c r="AT135" s="20" t="s">
        <v>164</v>
      </c>
      <c r="AU135" s="20" t="s">
        <v>92</v>
      </c>
    </row>
    <row r="136" spans="2:65" s="1" customFormat="1" ht="25.5" customHeight="1">
      <c r="B136" s="44"/>
      <c r="C136" s="217" t="s">
        <v>182</v>
      </c>
      <c r="D136" s="217" t="s">
        <v>153</v>
      </c>
      <c r="E136" s="218" t="s">
        <v>197</v>
      </c>
      <c r="F136" s="219" t="s">
        <v>198</v>
      </c>
      <c r="G136" s="219"/>
      <c r="H136" s="219"/>
      <c r="I136" s="219"/>
      <c r="J136" s="220" t="s">
        <v>174</v>
      </c>
      <c r="K136" s="221">
        <v>550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46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157</v>
      </c>
      <c r="AT136" s="20" t="s">
        <v>153</v>
      </c>
      <c r="AU136" s="20" t="s">
        <v>92</v>
      </c>
      <c r="AY136" s="20" t="s">
        <v>152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88</v>
      </c>
      <c r="BK136" s="140">
        <f>ROUND(L136*K136,2)</f>
        <v>0</v>
      </c>
      <c r="BL136" s="20" t="s">
        <v>157</v>
      </c>
      <c r="BM136" s="20" t="s">
        <v>448</v>
      </c>
    </row>
    <row r="137" spans="2:65" s="1" customFormat="1" ht="25.5" customHeight="1">
      <c r="B137" s="44"/>
      <c r="C137" s="217" t="s">
        <v>187</v>
      </c>
      <c r="D137" s="217" t="s">
        <v>153</v>
      </c>
      <c r="E137" s="218" t="s">
        <v>201</v>
      </c>
      <c r="F137" s="219" t="s">
        <v>202</v>
      </c>
      <c r="G137" s="219"/>
      <c r="H137" s="219"/>
      <c r="I137" s="219"/>
      <c r="J137" s="220" t="s">
        <v>174</v>
      </c>
      <c r="K137" s="221">
        <v>240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46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157</v>
      </c>
      <c r="AT137" s="20" t="s">
        <v>153</v>
      </c>
      <c r="AU137" s="20" t="s">
        <v>92</v>
      </c>
      <c r="AY137" s="20" t="s">
        <v>152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88</v>
      </c>
      <c r="BK137" s="140">
        <f>ROUND(L137*K137,2)</f>
        <v>0</v>
      </c>
      <c r="BL137" s="20" t="s">
        <v>157</v>
      </c>
      <c r="BM137" s="20" t="s">
        <v>449</v>
      </c>
    </row>
    <row r="138" spans="2:65" s="1" customFormat="1" ht="16.5" customHeight="1">
      <c r="B138" s="44"/>
      <c r="C138" s="229" t="s">
        <v>192</v>
      </c>
      <c r="D138" s="229" t="s">
        <v>183</v>
      </c>
      <c r="E138" s="230" t="s">
        <v>205</v>
      </c>
      <c r="F138" s="231" t="s">
        <v>206</v>
      </c>
      <c r="G138" s="231"/>
      <c r="H138" s="231"/>
      <c r="I138" s="231"/>
      <c r="J138" s="232" t="s">
        <v>186</v>
      </c>
      <c r="K138" s="233">
        <v>360</v>
      </c>
      <c r="L138" s="234">
        <v>0</v>
      </c>
      <c r="M138" s="235"/>
      <c r="N138" s="236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46</v>
      </c>
      <c r="V138" s="45"/>
      <c r="W138" s="226">
        <f>V138*K138</f>
        <v>0</v>
      </c>
      <c r="X138" s="226">
        <v>1</v>
      </c>
      <c r="Y138" s="226">
        <f>X138*K138</f>
        <v>360</v>
      </c>
      <c r="Z138" s="226">
        <v>0</v>
      </c>
      <c r="AA138" s="227">
        <f>Z138*K138</f>
        <v>0</v>
      </c>
      <c r="AR138" s="20" t="s">
        <v>187</v>
      </c>
      <c r="AT138" s="20" t="s">
        <v>183</v>
      </c>
      <c r="AU138" s="20" t="s">
        <v>92</v>
      </c>
      <c r="AY138" s="20" t="s">
        <v>152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88</v>
      </c>
      <c r="BK138" s="140">
        <f>ROUND(L138*K138,2)</f>
        <v>0</v>
      </c>
      <c r="BL138" s="20" t="s">
        <v>157</v>
      </c>
      <c r="BM138" s="20" t="s">
        <v>450</v>
      </c>
    </row>
    <row r="139" spans="2:65" s="1" customFormat="1" ht="38.25" customHeight="1">
      <c r="B139" s="44"/>
      <c r="C139" s="217" t="s">
        <v>196</v>
      </c>
      <c r="D139" s="217" t="s">
        <v>153</v>
      </c>
      <c r="E139" s="218" t="s">
        <v>209</v>
      </c>
      <c r="F139" s="219" t="s">
        <v>210</v>
      </c>
      <c r="G139" s="219"/>
      <c r="H139" s="219"/>
      <c r="I139" s="219"/>
      <c r="J139" s="220" t="s">
        <v>174</v>
      </c>
      <c r="K139" s="221">
        <v>240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46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157</v>
      </c>
      <c r="AT139" s="20" t="s">
        <v>153</v>
      </c>
      <c r="AU139" s="20" t="s">
        <v>92</v>
      </c>
      <c r="AY139" s="20" t="s">
        <v>152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88</v>
      </c>
      <c r="BK139" s="140">
        <f>ROUND(L139*K139,2)</f>
        <v>0</v>
      </c>
      <c r="BL139" s="20" t="s">
        <v>157</v>
      </c>
      <c r="BM139" s="20" t="s">
        <v>451</v>
      </c>
    </row>
    <row r="140" spans="2:65" s="1" customFormat="1" ht="38.25" customHeight="1">
      <c r="B140" s="44"/>
      <c r="C140" s="217" t="s">
        <v>200</v>
      </c>
      <c r="D140" s="217" t="s">
        <v>153</v>
      </c>
      <c r="E140" s="218" t="s">
        <v>213</v>
      </c>
      <c r="F140" s="219" t="s">
        <v>214</v>
      </c>
      <c r="G140" s="219"/>
      <c r="H140" s="219"/>
      <c r="I140" s="219"/>
      <c r="J140" s="220" t="s">
        <v>174</v>
      </c>
      <c r="K140" s="221">
        <v>3360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46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157</v>
      </c>
      <c r="AT140" s="20" t="s">
        <v>153</v>
      </c>
      <c r="AU140" s="20" t="s">
        <v>92</v>
      </c>
      <c r="AY140" s="20" t="s">
        <v>152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88</v>
      </c>
      <c r="BK140" s="140">
        <f>ROUND(L140*K140,2)</f>
        <v>0</v>
      </c>
      <c r="BL140" s="20" t="s">
        <v>157</v>
      </c>
      <c r="BM140" s="20" t="s">
        <v>452</v>
      </c>
    </row>
    <row r="141" spans="2:65" s="1" customFormat="1" ht="38.25" customHeight="1">
      <c r="B141" s="44"/>
      <c r="C141" s="217" t="s">
        <v>204</v>
      </c>
      <c r="D141" s="217" t="s">
        <v>153</v>
      </c>
      <c r="E141" s="218" t="s">
        <v>216</v>
      </c>
      <c r="F141" s="219" t="s">
        <v>217</v>
      </c>
      <c r="G141" s="219"/>
      <c r="H141" s="219"/>
      <c r="I141" s="219"/>
      <c r="J141" s="220" t="s">
        <v>218</v>
      </c>
      <c r="K141" s="221">
        <v>1200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46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157</v>
      </c>
      <c r="AT141" s="20" t="s">
        <v>153</v>
      </c>
      <c r="AU141" s="20" t="s">
        <v>92</v>
      </c>
      <c r="AY141" s="20" t="s">
        <v>152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88</v>
      </c>
      <c r="BK141" s="140">
        <f>ROUND(L141*K141,2)</f>
        <v>0</v>
      </c>
      <c r="BL141" s="20" t="s">
        <v>157</v>
      </c>
      <c r="BM141" s="20" t="s">
        <v>453</v>
      </c>
    </row>
    <row r="142" spans="2:65" s="1" customFormat="1" ht="38.25" customHeight="1">
      <c r="B142" s="44"/>
      <c r="C142" s="217" t="s">
        <v>208</v>
      </c>
      <c r="D142" s="217" t="s">
        <v>153</v>
      </c>
      <c r="E142" s="218" t="s">
        <v>454</v>
      </c>
      <c r="F142" s="219" t="s">
        <v>455</v>
      </c>
      <c r="G142" s="219"/>
      <c r="H142" s="219"/>
      <c r="I142" s="219"/>
      <c r="J142" s="220" t="s">
        <v>218</v>
      </c>
      <c r="K142" s="221">
        <v>1200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46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157</v>
      </c>
      <c r="AT142" s="20" t="s">
        <v>153</v>
      </c>
      <c r="AU142" s="20" t="s">
        <v>92</v>
      </c>
      <c r="AY142" s="20" t="s">
        <v>152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88</v>
      </c>
      <c r="BK142" s="140">
        <f>ROUND(L142*K142,2)</f>
        <v>0</v>
      </c>
      <c r="BL142" s="20" t="s">
        <v>157</v>
      </c>
      <c r="BM142" s="20" t="s">
        <v>456</v>
      </c>
    </row>
    <row r="143" spans="2:47" s="1" customFormat="1" ht="16.5" customHeight="1">
      <c r="B143" s="44"/>
      <c r="C143" s="45"/>
      <c r="D143" s="45"/>
      <c r="E143" s="45"/>
      <c r="F143" s="228" t="s">
        <v>224</v>
      </c>
      <c r="G143" s="65"/>
      <c r="H143" s="65"/>
      <c r="I143" s="65"/>
      <c r="J143" s="45"/>
      <c r="K143" s="45"/>
      <c r="L143" s="45"/>
      <c r="M143" s="45"/>
      <c r="N143" s="45"/>
      <c r="O143" s="45"/>
      <c r="P143" s="45"/>
      <c r="Q143" s="45"/>
      <c r="R143" s="46"/>
      <c r="T143" s="188"/>
      <c r="U143" s="45"/>
      <c r="V143" s="45"/>
      <c r="W143" s="45"/>
      <c r="X143" s="45"/>
      <c r="Y143" s="45"/>
      <c r="Z143" s="45"/>
      <c r="AA143" s="98"/>
      <c r="AT143" s="20" t="s">
        <v>164</v>
      </c>
      <c r="AU143" s="20" t="s">
        <v>92</v>
      </c>
    </row>
    <row r="144" spans="2:65" s="1" customFormat="1" ht="16.5" customHeight="1">
      <c r="B144" s="44"/>
      <c r="C144" s="229" t="s">
        <v>212</v>
      </c>
      <c r="D144" s="229" t="s">
        <v>183</v>
      </c>
      <c r="E144" s="230" t="s">
        <v>226</v>
      </c>
      <c r="F144" s="231" t="s">
        <v>227</v>
      </c>
      <c r="G144" s="231"/>
      <c r="H144" s="231"/>
      <c r="I144" s="231"/>
      <c r="J144" s="232" t="s">
        <v>228</v>
      </c>
      <c r="K144" s="233">
        <v>18</v>
      </c>
      <c r="L144" s="234">
        <v>0</v>
      </c>
      <c r="M144" s="235"/>
      <c r="N144" s="236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46</v>
      </c>
      <c r="V144" s="45"/>
      <c r="W144" s="226">
        <f>V144*K144</f>
        <v>0</v>
      </c>
      <c r="X144" s="226">
        <v>0.001</v>
      </c>
      <c r="Y144" s="226">
        <f>X144*K144</f>
        <v>0.018000000000000002</v>
      </c>
      <c r="Z144" s="226">
        <v>0</v>
      </c>
      <c r="AA144" s="227">
        <f>Z144*K144</f>
        <v>0</v>
      </c>
      <c r="AR144" s="20" t="s">
        <v>187</v>
      </c>
      <c r="AT144" s="20" t="s">
        <v>183</v>
      </c>
      <c r="AU144" s="20" t="s">
        <v>92</v>
      </c>
      <c r="AY144" s="20" t="s">
        <v>152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88</v>
      </c>
      <c r="BK144" s="140">
        <f>ROUND(L144*K144,2)</f>
        <v>0</v>
      </c>
      <c r="BL144" s="20" t="s">
        <v>157</v>
      </c>
      <c r="BM144" s="20" t="s">
        <v>457</v>
      </c>
    </row>
    <row r="145" spans="2:63" s="9" customFormat="1" ht="29.85" customHeight="1">
      <c r="B145" s="204"/>
      <c r="C145" s="205"/>
      <c r="D145" s="214" t="s">
        <v>124</v>
      </c>
      <c r="E145" s="214"/>
      <c r="F145" s="214"/>
      <c r="G145" s="214"/>
      <c r="H145" s="214"/>
      <c r="I145" s="214"/>
      <c r="J145" s="214"/>
      <c r="K145" s="214"/>
      <c r="L145" s="214"/>
      <c r="M145" s="214"/>
      <c r="N145" s="237">
        <f>BK145</f>
        <v>0</v>
      </c>
      <c r="O145" s="238"/>
      <c r="P145" s="238"/>
      <c r="Q145" s="238"/>
      <c r="R145" s="207"/>
      <c r="T145" s="208"/>
      <c r="U145" s="205"/>
      <c r="V145" s="205"/>
      <c r="W145" s="209">
        <f>SUM(W146:W170)</f>
        <v>0</v>
      </c>
      <c r="X145" s="205"/>
      <c r="Y145" s="209">
        <f>SUM(Y146:Y170)</f>
        <v>0</v>
      </c>
      <c r="Z145" s="205"/>
      <c r="AA145" s="210">
        <f>SUM(AA146:AA170)</f>
        <v>2710.074</v>
      </c>
      <c r="AR145" s="211" t="s">
        <v>88</v>
      </c>
      <c r="AT145" s="212" t="s">
        <v>80</v>
      </c>
      <c r="AU145" s="212" t="s">
        <v>88</v>
      </c>
      <c r="AY145" s="211" t="s">
        <v>152</v>
      </c>
      <c r="BK145" s="213">
        <f>SUM(BK146:BK170)</f>
        <v>0</v>
      </c>
    </row>
    <row r="146" spans="2:65" s="1" customFormat="1" ht="51" customHeight="1">
      <c r="B146" s="44"/>
      <c r="C146" s="217" t="s">
        <v>11</v>
      </c>
      <c r="D146" s="217" t="s">
        <v>153</v>
      </c>
      <c r="E146" s="218" t="s">
        <v>339</v>
      </c>
      <c r="F146" s="219" t="s">
        <v>458</v>
      </c>
      <c r="G146" s="219"/>
      <c r="H146" s="219"/>
      <c r="I146" s="219"/>
      <c r="J146" s="220" t="s">
        <v>332</v>
      </c>
      <c r="K146" s="221">
        <v>1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46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0.222</v>
      </c>
      <c r="AA146" s="227">
        <f>Z146*K146</f>
        <v>0.222</v>
      </c>
      <c r="AR146" s="20" t="s">
        <v>157</v>
      </c>
      <c r="AT146" s="20" t="s">
        <v>153</v>
      </c>
      <c r="AU146" s="20" t="s">
        <v>92</v>
      </c>
      <c r="AY146" s="20" t="s">
        <v>152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88</v>
      </c>
      <c r="BK146" s="140">
        <f>ROUND(L146*K146,2)</f>
        <v>0</v>
      </c>
      <c r="BL146" s="20" t="s">
        <v>157</v>
      </c>
      <c r="BM146" s="20" t="s">
        <v>459</v>
      </c>
    </row>
    <row r="147" spans="2:47" s="1" customFormat="1" ht="60" customHeight="1">
      <c r="B147" s="44"/>
      <c r="C147" s="45"/>
      <c r="D147" s="45"/>
      <c r="E147" s="45"/>
      <c r="F147" s="228" t="s">
        <v>460</v>
      </c>
      <c r="G147" s="65"/>
      <c r="H147" s="65"/>
      <c r="I147" s="65"/>
      <c r="J147" s="45"/>
      <c r="K147" s="45"/>
      <c r="L147" s="45"/>
      <c r="M147" s="45"/>
      <c r="N147" s="45"/>
      <c r="O147" s="45"/>
      <c r="P147" s="45"/>
      <c r="Q147" s="45"/>
      <c r="R147" s="46"/>
      <c r="T147" s="188"/>
      <c r="U147" s="45"/>
      <c r="V147" s="45"/>
      <c r="W147" s="45"/>
      <c r="X147" s="45"/>
      <c r="Y147" s="45"/>
      <c r="Z147" s="45"/>
      <c r="AA147" s="98"/>
      <c r="AT147" s="20" t="s">
        <v>164</v>
      </c>
      <c r="AU147" s="20" t="s">
        <v>92</v>
      </c>
    </row>
    <row r="148" spans="2:65" s="1" customFormat="1" ht="38.25" customHeight="1">
      <c r="B148" s="44"/>
      <c r="C148" s="217" t="s">
        <v>220</v>
      </c>
      <c r="D148" s="217" t="s">
        <v>153</v>
      </c>
      <c r="E148" s="218" t="s">
        <v>461</v>
      </c>
      <c r="F148" s="219" t="s">
        <v>462</v>
      </c>
      <c r="G148" s="219"/>
      <c r="H148" s="219"/>
      <c r="I148" s="219"/>
      <c r="J148" s="220" t="s">
        <v>218</v>
      </c>
      <c r="K148" s="221">
        <v>1800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46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</v>
      </c>
      <c r="AA148" s="227">
        <f>Z148*K148</f>
        <v>0</v>
      </c>
      <c r="AR148" s="20" t="s">
        <v>157</v>
      </c>
      <c r="AT148" s="20" t="s">
        <v>153</v>
      </c>
      <c r="AU148" s="20" t="s">
        <v>92</v>
      </c>
      <c r="AY148" s="20" t="s">
        <v>152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88</v>
      </c>
      <c r="BK148" s="140">
        <f>ROUND(L148*K148,2)</f>
        <v>0</v>
      </c>
      <c r="BL148" s="20" t="s">
        <v>157</v>
      </c>
      <c r="BM148" s="20" t="s">
        <v>463</v>
      </c>
    </row>
    <row r="149" spans="2:47" s="1" customFormat="1" ht="36" customHeight="1">
      <c r="B149" s="44"/>
      <c r="C149" s="45"/>
      <c r="D149" s="45"/>
      <c r="E149" s="45"/>
      <c r="F149" s="228" t="s">
        <v>464</v>
      </c>
      <c r="G149" s="65"/>
      <c r="H149" s="65"/>
      <c r="I149" s="65"/>
      <c r="J149" s="45"/>
      <c r="K149" s="45"/>
      <c r="L149" s="45"/>
      <c r="M149" s="45"/>
      <c r="N149" s="45"/>
      <c r="O149" s="45"/>
      <c r="P149" s="45"/>
      <c r="Q149" s="45"/>
      <c r="R149" s="46"/>
      <c r="T149" s="188"/>
      <c r="U149" s="45"/>
      <c r="V149" s="45"/>
      <c r="W149" s="45"/>
      <c r="X149" s="45"/>
      <c r="Y149" s="45"/>
      <c r="Z149" s="45"/>
      <c r="AA149" s="98"/>
      <c r="AT149" s="20" t="s">
        <v>164</v>
      </c>
      <c r="AU149" s="20" t="s">
        <v>92</v>
      </c>
    </row>
    <row r="150" spans="2:65" s="1" customFormat="1" ht="38.25" customHeight="1">
      <c r="B150" s="44"/>
      <c r="C150" s="217" t="s">
        <v>225</v>
      </c>
      <c r="D150" s="217" t="s">
        <v>153</v>
      </c>
      <c r="E150" s="218" t="s">
        <v>465</v>
      </c>
      <c r="F150" s="219" t="s">
        <v>466</v>
      </c>
      <c r="G150" s="219"/>
      <c r="H150" s="219"/>
      <c r="I150" s="219"/>
      <c r="J150" s="220" t="s">
        <v>218</v>
      </c>
      <c r="K150" s="221">
        <v>162000</v>
      </c>
      <c r="L150" s="222">
        <v>0</v>
      </c>
      <c r="M150" s="223"/>
      <c r="N150" s="224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46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0</v>
      </c>
      <c r="AA150" s="227">
        <f>Z150*K150</f>
        <v>0</v>
      </c>
      <c r="AR150" s="20" t="s">
        <v>157</v>
      </c>
      <c r="AT150" s="20" t="s">
        <v>153</v>
      </c>
      <c r="AU150" s="20" t="s">
        <v>92</v>
      </c>
      <c r="AY150" s="20" t="s">
        <v>152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88</v>
      </c>
      <c r="BK150" s="140">
        <f>ROUND(L150*K150,2)</f>
        <v>0</v>
      </c>
      <c r="BL150" s="20" t="s">
        <v>157</v>
      </c>
      <c r="BM150" s="20" t="s">
        <v>467</v>
      </c>
    </row>
    <row r="151" spans="2:47" s="1" customFormat="1" ht="48" customHeight="1">
      <c r="B151" s="44"/>
      <c r="C151" s="45"/>
      <c r="D151" s="45"/>
      <c r="E151" s="45"/>
      <c r="F151" s="228" t="s">
        <v>468</v>
      </c>
      <c r="G151" s="65"/>
      <c r="H151" s="65"/>
      <c r="I151" s="65"/>
      <c r="J151" s="45"/>
      <c r="K151" s="45"/>
      <c r="L151" s="45"/>
      <c r="M151" s="45"/>
      <c r="N151" s="45"/>
      <c r="O151" s="45"/>
      <c r="P151" s="45"/>
      <c r="Q151" s="45"/>
      <c r="R151" s="46"/>
      <c r="T151" s="188"/>
      <c r="U151" s="45"/>
      <c r="V151" s="45"/>
      <c r="W151" s="45"/>
      <c r="X151" s="45"/>
      <c r="Y151" s="45"/>
      <c r="Z151" s="45"/>
      <c r="AA151" s="98"/>
      <c r="AT151" s="20" t="s">
        <v>164</v>
      </c>
      <c r="AU151" s="20" t="s">
        <v>92</v>
      </c>
    </row>
    <row r="152" spans="2:65" s="1" customFormat="1" ht="38.25" customHeight="1">
      <c r="B152" s="44"/>
      <c r="C152" s="217" t="s">
        <v>230</v>
      </c>
      <c r="D152" s="217" t="s">
        <v>153</v>
      </c>
      <c r="E152" s="218" t="s">
        <v>469</v>
      </c>
      <c r="F152" s="219" t="s">
        <v>470</v>
      </c>
      <c r="G152" s="219"/>
      <c r="H152" s="219"/>
      <c r="I152" s="219"/>
      <c r="J152" s="220" t="s">
        <v>218</v>
      </c>
      <c r="K152" s="221">
        <v>1800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46"/>
      <c r="T152" s="225" t="s">
        <v>22</v>
      </c>
      <c r="U152" s="54" t="s">
        <v>46</v>
      </c>
      <c r="V152" s="45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0" t="s">
        <v>157</v>
      </c>
      <c r="AT152" s="20" t="s">
        <v>153</v>
      </c>
      <c r="AU152" s="20" t="s">
        <v>92</v>
      </c>
      <c r="AY152" s="20" t="s">
        <v>152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88</v>
      </c>
      <c r="BK152" s="140">
        <f>ROUND(L152*K152,2)</f>
        <v>0</v>
      </c>
      <c r="BL152" s="20" t="s">
        <v>157</v>
      </c>
      <c r="BM152" s="20" t="s">
        <v>471</v>
      </c>
    </row>
    <row r="153" spans="2:47" s="1" customFormat="1" ht="36" customHeight="1">
      <c r="B153" s="44"/>
      <c r="C153" s="45"/>
      <c r="D153" s="45"/>
      <c r="E153" s="45"/>
      <c r="F153" s="228" t="s">
        <v>464</v>
      </c>
      <c r="G153" s="65"/>
      <c r="H153" s="65"/>
      <c r="I153" s="65"/>
      <c r="J153" s="45"/>
      <c r="K153" s="45"/>
      <c r="L153" s="45"/>
      <c r="M153" s="45"/>
      <c r="N153" s="45"/>
      <c r="O153" s="45"/>
      <c r="P153" s="45"/>
      <c r="Q153" s="45"/>
      <c r="R153" s="46"/>
      <c r="T153" s="188"/>
      <c r="U153" s="45"/>
      <c r="V153" s="45"/>
      <c r="W153" s="45"/>
      <c r="X153" s="45"/>
      <c r="Y153" s="45"/>
      <c r="Z153" s="45"/>
      <c r="AA153" s="98"/>
      <c r="AT153" s="20" t="s">
        <v>164</v>
      </c>
      <c r="AU153" s="20" t="s">
        <v>92</v>
      </c>
    </row>
    <row r="154" spans="2:65" s="1" customFormat="1" ht="25.5" customHeight="1">
      <c r="B154" s="44"/>
      <c r="C154" s="217" t="s">
        <v>235</v>
      </c>
      <c r="D154" s="217" t="s">
        <v>153</v>
      </c>
      <c r="E154" s="218" t="s">
        <v>472</v>
      </c>
      <c r="F154" s="219" t="s">
        <v>473</v>
      </c>
      <c r="G154" s="219"/>
      <c r="H154" s="219"/>
      <c r="I154" s="219"/>
      <c r="J154" s="220" t="s">
        <v>218</v>
      </c>
      <c r="K154" s="221">
        <v>2750</v>
      </c>
      <c r="L154" s="222">
        <v>0</v>
      </c>
      <c r="M154" s="223"/>
      <c r="N154" s="224">
        <f>ROUND(L154*K154,2)</f>
        <v>0</v>
      </c>
      <c r="O154" s="224"/>
      <c r="P154" s="224"/>
      <c r="Q154" s="224"/>
      <c r="R154" s="46"/>
      <c r="T154" s="225" t="s">
        <v>22</v>
      </c>
      <c r="U154" s="54" t="s">
        <v>46</v>
      </c>
      <c r="V154" s="45"/>
      <c r="W154" s="226">
        <f>V154*K154</f>
        <v>0</v>
      </c>
      <c r="X154" s="226">
        <v>0</v>
      </c>
      <c r="Y154" s="226">
        <f>X154*K154</f>
        <v>0</v>
      </c>
      <c r="Z154" s="226">
        <v>0</v>
      </c>
      <c r="AA154" s="227">
        <f>Z154*K154</f>
        <v>0</v>
      </c>
      <c r="AR154" s="20" t="s">
        <v>157</v>
      </c>
      <c r="AT154" s="20" t="s">
        <v>153</v>
      </c>
      <c r="AU154" s="20" t="s">
        <v>92</v>
      </c>
      <c r="AY154" s="20" t="s">
        <v>152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88</v>
      </c>
      <c r="BK154" s="140">
        <f>ROUND(L154*K154,2)</f>
        <v>0</v>
      </c>
      <c r="BL154" s="20" t="s">
        <v>157</v>
      </c>
      <c r="BM154" s="20" t="s">
        <v>474</v>
      </c>
    </row>
    <row r="155" spans="2:47" s="1" customFormat="1" ht="36" customHeight="1">
      <c r="B155" s="44"/>
      <c r="C155" s="45"/>
      <c r="D155" s="45"/>
      <c r="E155" s="45"/>
      <c r="F155" s="228" t="s">
        <v>464</v>
      </c>
      <c r="G155" s="65"/>
      <c r="H155" s="65"/>
      <c r="I155" s="65"/>
      <c r="J155" s="45"/>
      <c r="K155" s="45"/>
      <c r="L155" s="45"/>
      <c r="M155" s="45"/>
      <c r="N155" s="45"/>
      <c r="O155" s="45"/>
      <c r="P155" s="45"/>
      <c r="Q155" s="45"/>
      <c r="R155" s="46"/>
      <c r="T155" s="188"/>
      <c r="U155" s="45"/>
      <c r="V155" s="45"/>
      <c r="W155" s="45"/>
      <c r="X155" s="45"/>
      <c r="Y155" s="45"/>
      <c r="Z155" s="45"/>
      <c r="AA155" s="98"/>
      <c r="AT155" s="20" t="s">
        <v>164</v>
      </c>
      <c r="AU155" s="20" t="s">
        <v>92</v>
      </c>
    </row>
    <row r="156" spans="2:65" s="1" customFormat="1" ht="25.5" customHeight="1">
      <c r="B156" s="44"/>
      <c r="C156" s="217" t="s">
        <v>240</v>
      </c>
      <c r="D156" s="217" t="s">
        <v>153</v>
      </c>
      <c r="E156" s="218" t="s">
        <v>475</v>
      </c>
      <c r="F156" s="219" t="s">
        <v>476</v>
      </c>
      <c r="G156" s="219"/>
      <c r="H156" s="219"/>
      <c r="I156" s="219"/>
      <c r="J156" s="220" t="s">
        <v>218</v>
      </c>
      <c r="K156" s="221">
        <v>247500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46"/>
      <c r="T156" s="225" t="s">
        <v>22</v>
      </c>
      <c r="U156" s="54" t="s">
        <v>46</v>
      </c>
      <c r="V156" s="45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0" t="s">
        <v>157</v>
      </c>
      <c r="AT156" s="20" t="s">
        <v>153</v>
      </c>
      <c r="AU156" s="20" t="s">
        <v>92</v>
      </c>
      <c r="AY156" s="20" t="s">
        <v>152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0" t="s">
        <v>88</v>
      </c>
      <c r="BK156" s="140">
        <f>ROUND(L156*K156,2)</f>
        <v>0</v>
      </c>
      <c r="BL156" s="20" t="s">
        <v>157</v>
      </c>
      <c r="BM156" s="20" t="s">
        <v>477</v>
      </c>
    </row>
    <row r="157" spans="2:47" s="1" customFormat="1" ht="36" customHeight="1">
      <c r="B157" s="44"/>
      <c r="C157" s="45"/>
      <c r="D157" s="45"/>
      <c r="E157" s="45"/>
      <c r="F157" s="228" t="s">
        <v>464</v>
      </c>
      <c r="G157" s="65"/>
      <c r="H157" s="65"/>
      <c r="I157" s="65"/>
      <c r="J157" s="45"/>
      <c r="K157" s="45"/>
      <c r="L157" s="45"/>
      <c r="M157" s="45"/>
      <c r="N157" s="45"/>
      <c r="O157" s="45"/>
      <c r="P157" s="45"/>
      <c r="Q157" s="45"/>
      <c r="R157" s="46"/>
      <c r="T157" s="188"/>
      <c r="U157" s="45"/>
      <c r="V157" s="45"/>
      <c r="W157" s="45"/>
      <c r="X157" s="45"/>
      <c r="Y157" s="45"/>
      <c r="Z157" s="45"/>
      <c r="AA157" s="98"/>
      <c r="AT157" s="20" t="s">
        <v>164</v>
      </c>
      <c r="AU157" s="20" t="s">
        <v>92</v>
      </c>
    </row>
    <row r="158" spans="2:65" s="1" customFormat="1" ht="25.5" customHeight="1">
      <c r="B158" s="44"/>
      <c r="C158" s="217" t="s">
        <v>10</v>
      </c>
      <c r="D158" s="217" t="s">
        <v>153</v>
      </c>
      <c r="E158" s="218" t="s">
        <v>478</v>
      </c>
      <c r="F158" s="219" t="s">
        <v>479</v>
      </c>
      <c r="G158" s="219"/>
      <c r="H158" s="219"/>
      <c r="I158" s="219"/>
      <c r="J158" s="220" t="s">
        <v>218</v>
      </c>
      <c r="K158" s="221">
        <v>2750</v>
      </c>
      <c r="L158" s="222">
        <v>0</v>
      </c>
      <c r="M158" s="223"/>
      <c r="N158" s="224">
        <f>ROUND(L158*K158,2)</f>
        <v>0</v>
      </c>
      <c r="O158" s="224"/>
      <c r="P158" s="224"/>
      <c r="Q158" s="224"/>
      <c r="R158" s="46"/>
      <c r="T158" s="225" t="s">
        <v>22</v>
      </c>
      <c r="U158" s="54" t="s">
        <v>46</v>
      </c>
      <c r="V158" s="45"/>
      <c r="W158" s="226">
        <f>V158*K158</f>
        <v>0</v>
      </c>
      <c r="X158" s="226">
        <v>0</v>
      </c>
      <c r="Y158" s="226">
        <f>X158*K158</f>
        <v>0</v>
      </c>
      <c r="Z158" s="226">
        <v>0</v>
      </c>
      <c r="AA158" s="227">
        <f>Z158*K158</f>
        <v>0</v>
      </c>
      <c r="AR158" s="20" t="s">
        <v>157</v>
      </c>
      <c r="AT158" s="20" t="s">
        <v>153</v>
      </c>
      <c r="AU158" s="20" t="s">
        <v>92</v>
      </c>
      <c r="AY158" s="20" t="s">
        <v>152</v>
      </c>
      <c r="BE158" s="140">
        <f>IF(U158="základní",N158,0)</f>
        <v>0</v>
      </c>
      <c r="BF158" s="140">
        <f>IF(U158="snížená",N158,0)</f>
        <v>0</v>
      </c>
      <c r="BG158" s="140">
        <f>IF(U158="zákl. přenesená",N158,0)</f>
        <v>0</v>
      </c>
      <c r="BH158" s="140">
        <f>IF(U158="sníž. přenesená",N158,0)</f>
        <v>0</v>
      </c>
      <c r="BI158" s="140">
        <f>IF(U158="nulová",N158,0)</f>
        <v>0</v>
      </c>
      <c r="BJ158" s="20" t="s">
        <v>88</v>
      </c>
      <c r="BK158" s="140">
        <f>ROUND(L158*K158,2)</f>
        <v>0</v>
      </c>
      <c r="BL158" s="20" t="s">
        <v>157</v>
      </c>
      <c r="BM158" s="20" t="s">
        <v>480</v>
      </c>
    </row>
    <row r="159" spans="2:47" s="1" customFormat="1" ht="16.5" customHeight="1">
      <c r="B159" s="44"/>
      <c r="C159" s="45"/>
      <c r="D159" s="45"/>
      <c r="E159" s="45"/>
      <c r="F159" s="228" t="s">
        <v>481</v>
      </c>
      <c r="G159" s="65"/>
      <c r="H159" s="65"/>
      <c r="I159" s="65"/>
      <c r="J159" s="45"/>
      <c r="K159" s="45"/>
      <c r="L159" s="45"/>
      <c r="M159" s="45"/>
      <c r="N159" s="45"/>
      <c r="O159" s="45"/>
      <c r="P159" s="45"/>
      <c r="Q159" s="45"/>
      <c r="R159" s="46"/>
      <c r="T159" s="188"/>
      <c r="U159" s="45"/>
      <c r="V159" s="45"/>
      <c r="W159" s="45"/>
      <c r="X159" s="45"/>
      <c r="Y159" s="45"/>
      <c r="Z159" s="45"/>
      <c r="AA159" s="98"/>
      <c r="AT159" s="20" t="s">
        <v>164</v>
      </c>
      <c r="AU159" s="20" t="s">
        <v>92</v>
      </c>
    </row>
    <row r="160" spans="2:65" s="1" customFormat="1" ht="25.5" customHeight="1">
      <c r="B160" s="44"/>
      <c r="C160" s="217" t="s">
        <v>246</v>
      </c>
      <c r="D160" s="217" t="s">
        <v>153</v>
      </c>
      <c r="E160" s="218" t="s">
        <v>301</v>
      </c>
      <c r="F160" s="219" t="s">
        <v>482</v>
      </c>
      <c r="G160" s="219"/>
      <c r="H160" s="219"/>
      <c r="I160" s="219"/>
      <c r="J160" s="220" t="s">
        <v>332</v>
      </c>
      <c r="K160" s="221">
        <v>1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46"/>
      <c r="T160" s="225" t="s">
        <v>22</v>
      </c>
      <c r="U160" s="54" t="s">
        <v>46</v>
      </c>
      <c r="V160" s="45"/>
      <c r="W160" s="226">
        <f>V160*K160</f>
        <v>0</v>
      </c>
      <c r="X160" s="226">
        <v>0</v>
      </c>
      <c r="Y160" s="226">
        <f>X160*K160</f>
        <v>0</v>
      </c>
      <c r="Z160" s="226">
        <v>0.222</v>
      </c>
      <c r="AA160" s="227">
        <f>Z160*K160</f>
        <v>0.222</v>
      </c>
      <c r="AR160" s="20" t="s">
        <v>157</v>
      </c>
      <c r="AT160" s="20" t="s">
        <v>153</v>
      </c>
      <c r="AU160" s="20" t="s">
        <v>92</v>
      </c>
      <c r="AY160" s="20" t="s">
        <v>152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0" t="s">
        <v>88</v>
      </c>
      <c r="BK160" s="140">
        <f>ROUND(L160*K160,2)</f>
        <v>0</v>
      </c>
      <c r="BL160" s="20" t="s">
        <v>157</v>
      </c>
      <c r="BM160" s="20" t="s">
        <v>483</v>
      </c>
    </row>
    <row r="161" spans="2:65" s="1" customFormat="1" ht="38.25" customHeight="1">
      <c r="B161" s="44"/>
      <c r="C161" s="217" t="s">
        <v>250</v>
      </c>
      <c r="D161" s="217" t="s">
        <v>153</v>
      </c>
      <c r="E161" s="218" t="s">
        <v>412</v>
      </c>
      <c r="F161" s="219" t="s">
        <v>484</v>
      </c>
      <c r="G161" s="219"/>
      <c r="H161" s="219"/>
      <c r="I161" s="219"/>
      <c r="J161" s="220" t="s">
        <v>218</v>
      </c>
      <c r="K161" s="221">
        <v>1900</v>
      </c>
      <c r="L161" s="222">
        <v>0</v>
      </c>
      <c r="M161" s="223"/>
      <c r="N161" s="224">
        <f>ROUND(L161*K161,2)</f>
        <v>0</v>
      </c>
      <c r="O161" s="224"/>
      <c r="P161" s="224"/>
      <c r="Q161" s="224"/>
      <c r="R161" s="46"/>
      <c r="T161" s="225" t="s">
        <v>22</v>
      </c>
      <c r="U161" s="54" t="s">
        <v>46</v>
      </c>
      <c r="V161" s="45"/>
      <c r="W161" s="226">
        <f>V161*K161</f>
        <v>0</v>
      </c>
      <c r="X161" s="226">
        <v>0</v>
      </c>
      <c r="Y161" s="226">
        <f>X161*K161</f>
        <v>0</v>
      </c>
      <c r="Z161" s="226">
        <v>0.03</v>
      </c>
      <c r="AA161" s="227">
        <f>Z161*K161</f>
        <v>57</v>
      </c>
      <c r="AR161" s="20" t="s">
        <v>157</v>
      </c>
      <c r="AT161" s="20" t="s">
        <v>153</v>
      </c>
      <c r="AU161" s="20" t="s">
        <v>92</v>
      </c>
      <c r="AY161" s="20" t="s">
        <v>152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20" t="s">
        <v>88</v>
      </c>
      <c r="BK161" s="140">
        <f>ROUND(L161*K161,2)</f>
        <v>0</v>
      </c>
      <c r="BL161" s="20" t="s">
        <v>157</v>
      </c>
      <c r="BM161" s="20" t="s">
        <v>485</v>
      </c>
    </row>
    <row r="162" spans="2:65" s="1" customFormat="1" ht="38.25" customHeight="1">
      <c r="B162" s="44"/>
      <c r="C162" s="229" t="s">
        <v>253</v>
      </c>
      <c r="D162" s="229" t="s">
        <v>183</v>
      </c>
      <c r="E162" s="230" t="s">
        <v>486</v>
      </c>
      <c r="F162" s="231" t="s">
        <v>487</v>
      </c>
      <c r="G162" s="231"/>
      <c r="H162" s="231"/>
      <c r="I162" s="231"/>
      <c r="J162" s="232" t="s">
        <v>332</v>
      </c>
      <c r="K162" s="233">
        <v>1</v>
      </c>
      <c r="L162" s="234">
        <v>0</v>
      </c>
      <c r="M162" s="235"/>
      <c r="N162" s="236">
        <f>ROUND(L162*K162,2)</f>
        <v>0</v>
      </c>
      <c r="O162" s="224"/>
      <c r="P162" s="224"/>
      <c r="Q162" s="224"/>
      <c r="R162" s="46"/>
      <c r="T162" s="225" t="s">
        <v>22</v>
      </c>
      <c r="U162" s="54" t="s">
        <v>46</v>
      </c>
      <c r="V162" s="45"/>
      <c r="W162" s="226">
        <f>V162*K162</f>
        <v>0</v>
      </c>
      <c r="X162" s="226">
        <v>0</v>
      </c>
      <c r="Y162" s="226">
        <f>X162*K162</f>
        <v>0</v>
      </c>
      <c r="Z162" s="226">
        <v>0</v>
      </c>
      <c r="AA162" s="227">
        <f>Z162*K162</f>
        <v>0</v>
      </c>
      <c r="AR162" s="20" t="s">
        <v>187</v>
      </c>
      <c r="AT162" s="20" t="s">
        <v>183</v>
      </c>
      <c r="AU162" s="20" t="s">
        <v>92</v>
      </c>
      <c r="AY162" s="20" t="s">
        <v>152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88</v>
      </c>
      <c r="BK162" s="140">
        <f>ROUND(L162*K162,2)</f>
        <v>0</v>
      </c>
      <c r="BL162" s="20" t="s">
        <v>157</v>
      </c>
      <c r="BM162" s="20" t="s">
        <v>488</v>
      </c>
    </row>
    <row r="163" spans="2:65" s="1" customFormat="1" ht="25.5" customHeight="1">
      <c r="B163" s="44"/>
      <c r="C163" s="217" t="s">
        <v>257</v>
      </c>
      <c r="D163" s="217" t="s">
        <v>153</v>
      </c>
      <c r="E163" s="218" t="s">
        <v>344</v>
      </c>
      <c r="F163" s="219" t="s">
        <v>489</v>
      </c>
      <c r="G163" s="219"/>
      <c r="H163" s="219"/>
      <c r="I163" s="219"/>
      <c r="J163" s="220" t="s">
        <v>218</v>
      </c>
      <c r="K163" s="221">
        <v>370</v>
      </c>
      <c r="L163" s="222">
        <v>0</v>
      </c>
      <c r="M163" s="223"/>
      <c r="N163" s="224">
        <f>ROUND(L163*K163,2)</f>
        <v>0</v>
      </c>
      <c r="O163" s="224"/>
      <c r="P163" s="224"/>
      <c r="Q163" s="224"/>
      <c r="R163" s="46"/>
      <c r="T163" s="225" t="s">
        <v>22</v>
      </c>
      <c r="U163" s="54" t="s">
        <v>46</v>
      </c>
      <c r="V163" s="45"/>
      <c r="W163" s="226">
        <f>V163*K163</f>
        <v>0</v>
      </c>
      <c r="X163" s="226">
        <v>0</v>
      </c>
      <c r="Y163" s="226">
        <f>X163*K163</f>
        <v>0</v>
      </c>
      <c r="Z163" s="226">
        <v>0.09</v>
      </c>
      <c r="AA163" s="227">
        <f>Z163*K163</f>
        <v>33.3</v>
      </c>
      <c r="AR163" s="20" t="s">
        <v>157</v>
      </c>
      <c r="AT163" s="20" t="s">
        <v>153</v>
      </c>
      <c r="AU163" s="20" t="s">
        <v>92</v>
      </c>
      <c r="AY163" s="20" t="s">
        <v>152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0" t="s">
        <v>88</v>
      </c>
      <c r="BK163" s="140">
        <f>ROUND(L163*K163,2)</f>
        <v>0</v>
      </c>
      <c r="BL163" s="20" t="s">
        <v>157</v>
      </c>
      <c r="BM163" s="20" t="s">
        <v>490</v>
      </c>
    </row>
    <row r="164" spans="2:65" s="1" customFormat="1" ht="25.5" customHeight="1">
      <c r="B164" s="44"/>
      <c r="C164" s="217" t="s">
        <v>261</v>
      </c>
      <c r="D164" s="217" t="s">
        <v>153</v>
      </c>
      <c r="E164" s="218" t="s">
        <v>408</v>
      </c>
      <c r="F164" s="219" t="s">
        <v>491</v>
      </c>
      <c r="G164" s="219"/>
      <c r="H164" s="219"/>
      <c r="I164" s="219"/>
      <c r="J164" s="220" t="s">
        <v>218</v>
      </c>
      <c r="K164" s="221">
        <v>910</v>
      </c>
      <c r="L164" s="222">
        <v>0</v>
      </c>
      <c r="M164" s="223"/>
      <c r="N164" s="224">
        <f>ROUND(L164*K164,2)</f>
        <v>0</v>
      </c>
      <c r="O164" s="224"/>
      <c r="P164" s="224"/>
      <c r="Q164" s="224"/>
      <c r="R164" s="46"/>
      <c r="T164" s="225" t="s">
        <v>22</v>
      </c>
      <c r="U164" s="54" t="s">
        <v>46</v>
      </c>
      <c r="V164" s="45"/>
      <c r="W164" s="226">
        <f>V164*K164</f>
        <v>0</v>
      </c>
      <c r="X164" s="226">
        <v>0</v>
      </c>
      <c r="Y164" s="226">
        <f>X164*K164</f>
        <v>0</v>
      </c>
      <c r="Z164" s="226">
        <v>0.09</v>
      </c>
      <c r="AA164" s="227">
        <f>Z164*K164</f>
        <v>81.89999999999999</v>
      </c>
      <c r="AR164" s="20" t="s">
        <v>157</v>
      </c>
      <c r="AT164" s="20" t="s">
        <v>153</v>
      </c>
      <c r="AU164" s="20" t="s">
        <v>92</v>
      </c>
      <c r="AY164" s="20" t="s">
        <v>152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20" t="s">
        <v>88</v>
      </c>
      <c r="BK164" s="140">
        <f>ROUND(L164*K164,2)</f>
        <v>0</v>
      </c>
      <c r="BL164" s="20" t="s">
        <v>157</v>
      </c>
      <c r="BM164" s="20" t="s">
        <v>492</v>
      </c>
    </row>
    <row r="165" spans="2:65" s="1" customFormat="1" ht="25.5" customHeight="1">
      <c r="B165" s="44"/>
      <c r="C165" s="217" t="s">
        <v>266</v>
      </c>
      <c r="D165" s="217" t="s">
        <v>153</v>
      </c>
      <c r="E165" s="218" t="s">
        <v>348</v>
      </c>
      <c r="F165" s="219" t="s">
        <v>493</v>
      </c>
      <c r="G165" s="219"/>
      <c r="H165" s="219"/>
      <c r="I165" s="219"/>
      <c r="J165" s="220" t="s">
        <v>218</v>
      </c>
      <c r="K165" s="221">
        <v>910</v>
      </c>
      <c r="L165" s="222">
        <v>0</v>
      </c>
      <c r="M165" s="223"/>
      <c r="N165" s="224">
        <f>ROUND(L165*K165,2)</f>
        <v>0</v>
      </c>
      <c r="O165" s="224"/>
      <c r="P165" s="224"/>
      <c r="Q165" s="224"/>
      <c r="R165" s="46"/>
      <c r="T165" s="225" t="s">
        <v>22</v>
      </c>
      <c r="U165" s="54" t="s">
        <v>46</v>
      </c>
      <c r="V165" s="45"/>
      <c r="W165" s="226">
        <f>V165*K165</f>
        <v>0</v>
      </c>
      <c r="X165" s="226">
        <v>0</v>
      </c>
      <c r="Y165" s="226">
        <f>X165*K165</f>
        <v>0</v>
      </c>
      <c r="Z165" s="226">
        <v>0.018</v>
      </c>
      <c r="AA165" s="227">
        <f>Z165*K165</f>
        <v>16.38</v>
      </c>
      <c r="AR165" s="20" t="s">
        <v>157</v>
      </c>
      <c r="AT165" s="20" t="s">
        <v>153</v>
      </c>
      <c r="AU165" s="20" t="s">
        <v>92</v>
      </c>
      <c r="AY165" s="20" t="s">
        <v>152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88</v>
      </c>
      <c r="BK165" s="140">
        <f>ROUND(L165*K165,2)</f>
        <v>0</v>
      </c>
      <c r="BL165" s="20" t="s">
        <v>157</v>
      </c>
      <c r="BM165" s="20" t="s">
        <v>494</v>
      </c>
    </row>
    <row r="166" spans="2:65" s="1" customFormat="1" ht="25.5" customHeight="1">
      <c r="B166" s="44"/>
      <c r="C166" s="217" t="s">
        <v>272</v>
      </c>
      <c r="D166" s="217" t="s">
        <v>153</v>
      </c>
      <c r="E166" s="218" t="s">
        <v>495</v>
      </c>
      <c r="F166" s="219" t="s">
        <v>496</v>
      </c>
      <c r="G166" s="219"/>
      <c r="H166" s="219"/>
      <c r="I166" s="219"/>
      <c r="J166" s="220" t="s">
        <v>218</v>
      </c>
      <c r="K166" s="221">
        <v>910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46"/>
      <c r="T166" s="225" t="s">
        <v>22</v>
      </c>
      <c r="U166" s="54" t="s">
        <v>46</v>
      </c>
      <c r="V166" s="45"/>
      <c r="W166" s="226">
        <f>V166*K166</f>
        <v>0</v>
      </c>
      <c r="X166" s="226">
        <v>0</v>
      </c>
      <c r="Y166" s="226">
        <f>X166*K166</f>
        <v>0</v>
      </c>
      <c r="Z166" s="226">
        <v>0.025</v>
      </c>
      <c r="AA166" s="227">
        <f>Z166*K166</f>
        <v>22.75</v>
      </c>
      <c r="AR166" s="20" t="s">
        <v>157</v>
      </c>
      <c r="AT166" s="20" t="s">
        <v>153</v>
      </c>
      <c r="AU166" s="20" t="s">
        <v>92</v>
      </c>
      <c r="AY166" s="20" t="s">
        <v>152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0" t="s">
        <v>88</v>
      </c>
      <c r="BK166" s="140">
        <f>ROUND(L166*K166,2)</f>
        <v>0</v>
      </c>
      <c r="BL166" s="20" t="s">
        <v>157</v>
      </c>
      <c r="BM166" s="20" t="s">
        <v>497</v>
      </c>
    </row>
    <row r="167" spans="2:65" s="1" customFormat="1" ht="25.5" customHeight="1">
      <c r="B167" s="44"/>
      <c r="C167" s="217" t="s">
        <v>276</v>
      </c>
      <c r="D167" s="217" t="s">
        <v>153</v>
      </c>
      <c r="E167" s="218" t="s">
        <v>498</v>
      </c>
      <c r="F167" s="219" t="s">
        <v>499</v>
      </c>
      <c r="G167" s="219"/>
      <c r="H167" s="219"/>
      <c r="I167" s="219"/>
      <c r="J167" s="220" t="s">
        <v>186</v>
      </c>
      <c r="K167" s="221">
        <v>45.5</v>
      </c>
      <c r="L167" s="222">
        <v>0</v>
      </c>
      <c r="M167" s="223"/>
      <c r="N167" s="224">
        <f>ROUND(L167*K167,2)</f>
        <v>0</v>
      </c>
      <c r="O167" s="224"/>
      <c r="P167" s="224"/>
      <c r="Q167" s="224"/>
      <c r="R167" s="46"/>
      <c r="T167" s="225" t="s">
        <v>22</v>
      </c>
      <c r="U167" s="54" t="s">
        <v>46</v>
      </c>
      <c r="V167" s="45"/>
      <c r="W167" s="226">
        <f>V167*K167</f>
        <v>0</v>
      </c>
      <c r="X167" s="226">
        <v>0</v>
      </c>
      <c r="Y167" s="226">
        <f>X167*K167</f>
        <v>0</v>
      </c>
      <c r="Z167" s="226">
        <v>1</v>
      </c>
      <c r="AA167" s="227">
        <f>Z167*K167</f>
        <v>45.5</v>
      </c>
      <c r="AR167" s="20" t="s">
        <v>157</v>
      </c>
      <c r="AT167" s="20" t="s">
        <v>153</v>
      </c>
      <c r="AU167" s="20" t="s">
        <v>92</v>
      </c>
      <c r="AY167" s="20" t="s">
        <v>152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20" t="s">
        <v>88</v>
      </c>
      <c r="BK167" s="140">
        <f>ROUND(L167*K167,2)</f>
        <v>0</v>
      </c>
      <c r="BL167" s="20" t="s">
        <v>157</v>
      </c>
      <c r="BM167" s="20" t="s">
        <v>500</v>
      </c>
    </row>
    <row r="168" spans="2:47" s="1" customFormat="1" ht="24" customHeight="1">
      <c r="B168" s="44"/>
      <c r="C168" s="45"/>
      <c r="D168" s="45"/>
      <c r="E168" s="45"/>
      <c r="F168" s="228" t="s">
        <v>501</v>
      </c>
      <c r="G168" s="65"/>
      <c r="H168" s="65"/>
      <c r="I168" s="65"/>
      <c r="J168" s="45"/>
      <c r="K168" s="45"/>
      <c r="L168" s="45"/>
      <c r="M168" s="45"/>
      <c r="N168" s="45"/>
      <c r="O168" s="45"/>
      <c r="P168" s="45"/>
      <c r="Q168" s="45"/>
      <c r="R168" s="46"/>
      <c r="T168" s="188"/>
      <c r="U168" s="45"/>
      <c r="V168" s="45"/>
      <c r="W168" s="45"/>
      <c r="X168" s="45"/>
      <c r="Y168" s="45"/>
      <c r="Z168" s="45"/>
      <c r="AA168" s="98"/>
      <c r="AT168" s="20" t="s">
        <v>164</v>
      </c>
      <c r="AU168" s="20" t="s">
        <v>92</v>
      </c>
    </row>
    <row r="169" spans="2:65" s="1" customFormat="1" ht="38.25" customHeight="1">
      <c r="B169" s="44"/>
      <c r="C169" s="217" t="s">
        <v>280</v>
      </c>
      <c r="D169" s="217" t="s">
        <v>153</v>
      </c>
      <c r="E169" s="218" t="s">
        <v>502</v>
      </c>
      <c r="F169" s="219" t="s">
        <v>503</v>
      </c>
      <c r="G169" s="219"/>
      <c r="H169" s="219"/>
      <c r="I169" s="219"/>
      <c r="J169" s="220" t="s">
        <v>174</v>
      </c>
      <c r="K169" s="221">
        <v>8100</v>
      </c>
      <c r="L169" s="222">
        <v>0</v>
      </c>
      <c r="M169" s="223"/>
      <c r="N169" s="224">
        <f>ROUND(L169*K169,2)</f>
        <v>0</v>
      </c>
      <c r="O169" s="224"/>
      <c r="P169" s="224"/>
      <c r="Q169" s="224"/>
      <c r="R169" s="46"/>
      <c r="T169" s="225" t="s">
        <v>22</v>
      </c>
      <c r="U169" s="54" t="s">
        <v>46</v>
      </c>
      <c r="V169" s="45"/>
      <c r="W169" s="226">
        <f>V169*K169</f>
        <v>0</v>
      </c>
      <c r="X169" s="226">
        <v>0</v>
      </c>
      <c r="Y169" s="226">
        <f>X169*K169</f>
        <v>0</v>
      </c>
      <c r="Z169" s="226">
        <v>0.16</v>
      </c>
      <c r="AA169" s="227">
        <f>Z169*K169</f>
        <v>1296</v>
      </c>
      <c r="AR169" s="20" t="s">
        <v>157</v>
      </c>
      <c r="AT169" s="20" t="s">
        <v>153</v>
      </c>
      <c r="AU169" s="20" t="s">
        <v>92</v>
      </c>
      <c r="AY169" s="20" t="s">
        <v>152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0" t="s">
        <v>88</v>
      </c>
      <c r="BK169" s="140">
        <f>ROUND(L169*K169,2)</f>
        <v>0</v>
      </c>
      <c r="BL169" s="20" t="s">
        <v>157</v>
      </c>
      <c r="BM169" s="20" t="s">
        <v>504</v>
      </c>
    </row>
    <row r="170" spans="2:65" s="1" customFormat="1" ht="25.5" customHeight="1">
      <c r="B170" s="44"/>
      <c r="C170" s="217" t="s">
        <v>284</v>
      </c>
      <c r="D170" s="217" t="s">
        <v>153</v>
      </c>
      <c r="E170" s="218" t="s">
        <v>505</v>
      </c>
      <c r="F170" s="219" t="s">
        <v>506</v>
      </c>
      <c r="G170" s="219"/>
      <c r="H170" s="219"/>
      <c r="I170" s="219"/>
      <c r="J170" s="220" t="s">
        <v>174</v>
      </c>
      <c r="K170" s="221">
        <v>480</v>
      </c>
      <c r="L170" s="222">
        <v>0</v>
      </c>
      <c r="M170" s="223"/>
      <c r="N170" s="224">
        <f>ROUND(L170*K170,2)</f>
        <v>0</v>
      </c>
      <c r="O170" s="224"/>
      <c r="P170" s="224"/>
      <c r="Q170" s="224"/>
      <c r="R170" s="46"/>
      <c r="T170" s="225" t="s">
        <v>22</v>
      </c>
      <c r="U170" s="54" t="s">
        <v>46</v>
      </c>
      <c r="V170" s="45"/>
      <c r="W170" s="226">
        <f>V170*K170</f>
        <v>0</v>
      </c>
      <c r="X170" s="226">
        <v>0</v>
      </c>
      <c r="Y170" s="226">
        <f>X170*K170</f>
        <v>0</v>
      </c>
      <c r="Z170" s="226">
        <v>2.41</v>
      </c>
      <c r="AA170" s="227">
        <f>Z170*K170</f>
        <v>1156.8000000000002</v>
      </c>
      <c r="AR170" s="20" t="s">
        <v>157</v>
      </c>
      <c r="AT170" s="20" t="s">
        <v>153</v>
      </c>
      <c r="AU170" s="20" t="s">
        <v>92</v>
      </c>
      <c r="AY170" s="20" t="s">
        <v>152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0" t="s">
        <v>88</v>
      </c>
      <c r="BK170" s="140">
        <f>ROUND(L170*K170,2)</f>
        <v>0</v>
      </c>
      <c r="BL170" s="20" t="s">
        <v>157</v>
      </c>
      <c r="BM170" s="20" t="s">
        <v>507</v>
      </c>
    </row>
    <row r="171" spans="2:63" s="9" customFormat="1" ht="29.85" customHeight="1">
      <c r="B171" s="204"/>
      <c r="C171" s="205"/>
      <c r="D171" s="214" t="s">
        <v>125</v>
      </c>
      <c r="E171" s="214"/>
      <c r="F171" s="214"/>
      <c r="G171" s="214"/>
      <c r="H171" s="214"/>
      <c r="I171" s="214"/>
      <c r="J171" s="214"/>
      <c r="K171" s="214"/>
      <c r="L171" s="214"/>
      <c r="M171" s="214"/>
      <c r="N171" s="237">
        <f>BK171</f>
        <v>0</v>
      </c>
      <c r="O171" s="238"/>
      <c r="P171" s="238"/>
      <c r="Q171" s="238"/>
      <c r="R171" s="207"/>
      <c r="T171" s="208"/>
      <c r="U171" s="205"/>
      <c r="V171" s="205"/>
      <c r="W171" s="209">
        <f>SUM(W172:W177)</f>
        <v>0</v>
      </c>
      <c r="X171" s="205"/>
      <c r="Y171" s="209">
        <f>SUM(Y172:Y177)</f>
        <v>0</v>
      </c>
      <c r="Z171" s="205"/>
      <c r="AA171" s="210">
        <f>SUM(AA172:AA177)</f>
        <v>0</v>
      </c>
      <c r="AR171" s="211" t="s">
        <v>88</v>
      </c>
      <c r="AT171" s="212" t="s">
        <v>80</v>
      </c>
      <c r="AU171" s="212" t="s">
        <v>88</v>
      </c>
      <c r="AY171" s="211" t="s">
        <v>152</v>
      </c>
      <c r="BK171" s="213">
        <f>SUM(BK172:BK177)</f>
        <v>0</v>
      </c>
    </row>
    <row r="172" spans="2:65" s="1" customFormat="1" ht="25.5" customHeight="1">
      <c r="B172" s="44"/>
      <c r="C172" s="217" t="s">
        <v>288</v>
      </c>
      <c r="D172" s="217" t="s">
        <v>153</v>
      </c>
      <c r="E172" s="218" t="s">
        <v>386</v>
      </c>
      <c r="F172" s="219" t="s">
        <v>387</v>
      </c>
      <c r="G172" s="219"/>
      <c r="H172" s="219"/>
      <c r="I172" s="219"/>
      <c r="J172" s="220" t="s">
        <v>186</v>
      </c>
      <c r="K172" s="221">
        <v>2710.074</v>
      </c>
      <c r="L172" s="222">
        <v>0</v>
      </c>
      <c r="M172" s="223"/>
      <c r="N172" s="224">
        <f>ROUND(L172*K172,2)</f>
        <v>0</v>
      </c>
      <c r="O172" s="224"/>
      <c r="P172" s="224"/>
      <c r="Q172" s="224"/>
      <c r="R172" s="46"/>
      <c r="T172" s="225" t="s">
        <v>22</v>
      </c>
      <c r="U172" s="54" t="s">
        <v>46</v>
      </c>
      <c r="V172" s="45"/>
      <c r="W172" s="226">
        <f>V172*K172</f>
        <v>0</v>
      </c>
      <c r="X172" s="226">
        <v>0</v>
      </c>
      <c r="Y172" s="226">
        <f>X172*K172</f>
        <v>0</v>
      </c>
      <c r="Z172" s="226">
        <v>0</v>
      </c>
      <c r="AA172" s="227">
        <f>Z172*K172</f>
        <v>0</v>
      </c>
      <c r="AR172" s="20" t="s">
        <v>157</v>
      </c>
      <c r="AT172" s="20" t="s">
        <v>153</v>
      </c>
      <c r="AU172" s="20" t="s">
        <v>92</v>
      </c>
      <c r="AY172" s="20" t="s">
        <v>152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20" t="s">
        <v>88</v>
      </c>
      <c r="BK172" s="140">
        <f>ROUND(L172*K172,2)</f>
        <v>0</v>
      </c>
      <c r="BL172" s="20" t="s">
        <v>157</v>
      </c>
      <c r="BM172" s="20" t="s">
        <v>508</v>
      </c>
    </row>
    <row r="173" spans="2:65" s="1" customFormat="1" ht="25.5" customHeight="1">
      <c r="B173" s="44"/>
      <c r="C173" s="217" t="s">
        <v>292</v>
      </c>
      <c r="D173" s="217" t="s">
        <v>153</v>
      </c>
      <c r="E173" s="218" t="s">
        <v>390</v>
      </c>
      <c r="F173" s="219" t="s">
        <v>391</v>
      </c>
      <c r="G173" s="219"/>
      <c r="H173" s="219"/>
      <c r="I173" s="219"/>
      <c r="J173" s="220" t="s">
        <v>186</v>
      </c>
      <c r="K173" s="221">
        <v>51491.406</v>
      </c>
      <c r="L173" s="222">
        <v>0</v>
      </c>
      <c r="M173" s="223"/>
      <c r="N173" s="224">
        <f>ROUND(L173*K173,2)</f>
        <v>0</v>
      </c>
      <c r="O173" s="224"/>
      <c r="P173" s="224"/>
      <c r="Q173" s="224"/>
      <c r="R173" s="46"/>
      <c r="T173" s="225" t="s">
        <v>22</v>
      </c>
      <c r="U173" s="54" t="s">
        <v>46</v>
      </c>
      <c r="V173" s="45"/>
      <c r="W173" s="226">
        <f>V173*K173</f>
        <v>0</v>
      </c>
      <c r="X173" s="226">
        <v>0</v>
      </c>
      <c r="Y173" s="226">
        <f>X173*K173</f>
        <v>0</v>
      </c>
      <c r="Z173" s="226">
        <v>0</v>
      </c>
      <c r="AA173" s="227">
        <f>Z173*K173</f>
        <v>0</v>
      </c>
      <c r="AR173" s="20" t="s">
        <v>157</v>
      </c>
      <c r="AT173" s="20" t="s">
        <v>153</v>
      </c>
      <c r="AU173" s="20" t="s">
        <v>92</v>
      </c>
      <c r="AY173" s="20" t="s">
        <v>152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20" t="s">
        <v>88</v>
      </c>
      <c r="BK173" s="140">
        <f>ROUND(L173*K173,2)</f>
        <v>0</v>
      </c>
      <c r="BL173" s="20" t="s">
        <v>157</v>
      </c>
      <c r="BM173" s="20" t="s">
        <v>509</v>
      </c>
    </row>
    <row r="174" spans="2:65" s="1" customFormat="1" ht="25.5" customHeight="1">
      <c r="B174" s="44"/>
      <c r="C174" s="217" t="s">
        <v>296</v>
      </c>
      <c r="D174" s="217" t="s">
        <v>153</v>
      </c>
      <c r="E174" s="218" t="s">
        <v>394</v>
      </c>
      <c r="F174" s="219" t="s">
        <v>395</v>
      </c>
      <c r="G174" s="219"/>
      <c r="H174" s="219"/>
      <c r="I174" s="219"/>
      <c r="J174" s="220" t="s">
        <v>186</v>
      </c>
      <c r="K174" s="221">
        <v>2710.074</v>
      </c>
      <c r="L174" s="222">
        <v>0</v>
      </c>
      <c r="M174" s="223"/>
      <c r="N174" s="224">
        <f>ROUND(L174*K174,2)</f>
        <v>0</v>
      </c>
      <c r="O174" s="224"/>
      <c r="P174" s="224"/>
      <c r="Q174" s="224"/>
      <c r="R174" s="46"/>
      <c r="T174" s="225" t="s">
        <v>22</v>
      </c>
      <c r="U174" s="54" t="s">
        <v>46</v>
      </c>
      <c r="V174" s="45"/>
      <c r="W174" s="226">
        <f>V174*K174</f>
        <v>0</v>
      </c>
      <c r="X174" s="226">
        <v>0</v>
      </c>
      <c r="Y174" s="226">
        <f>X174*K174</f>
        <v>0</v>
      </c>
      <c r="Z174" s="226">
        <v>0</v>
      </c>
      <c r="AA174" s="227">
        <f>Z174*K174</f>
        <v>0</v>
      </c>
      <c r="AR174" s="20" t="s">
        <v>157</v>
      </c>
      <c r="AT174" s="20" t="s">
        <v>153</v>
      </c>
      <c r="AU174" s="20" t="s">
        <v>92</v>
      </c>
      <c r="AY174" s="20" t="s">
        <v>152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20" t="s">
        <v>88</v>
      </c>
      <c r="BK174" s="140">
        <f>ROUND(L174*K174,2)</f>
        <v>0</v>
      </c>
      <c r="BL174" s="20" t="s">
        <v>157</v>
      </c>
      <c r="BM174" s="20" t="s">
        <v>510</v>
      </c>
    </row>
    <row r="175" spans="2:65" s="1" customFormat="1" ht="38.25" customHeight="1">
      <c r="B175" s="44"/>
      <c r="C175" s="217" t="s">
        <v>300</v>
      </c>
      <c r="D175" s="217" t="s">
        <v>153</v>
      </c>
      <c r="E175" s="218" t="s">
        <v>511</v>
      </c>
      <c r="F175" s="219" t="s">
        <v>512</v>
      </c>
      <c r="G175" s="219"/>
      <c r="H175" s="219"/>
      <c r="I175" s="219"/>
      <c r="J175" s="220" t="s">
        <v>186</v>
      </c>
      <c r="K175" s="221">
        <v>1200</v>
      </c>
      <c r="L175" s="222">
        <v>0</v>
      </c>
      <c r="M175" s="223"/>
      <c r="N175" s="224">
        <f>ROUND(L175*K175,2)</f>
        <v>0</v>
      </c>
      <c r="O175" s="224"/>
      <c r="P175" s="224"/>
      <c r="Q175" s="224"/>
      <c r="R175" s="46"/>
      <c r="T175" s="225" t="s">
        <v>22</v>
      </c>
      <c r="U175" s="54" t="s">
        <v>46</v>
      </c>
      <c r="V175" s="45"/>
      <c r="W175" s="226">
        <f>V175*K175</f>
        <v>0</v>
      </c>
      <c r="X175" s="226">
        <v>0</v>
      </c>
      <c r="Y175" s="226">
        <f>X175*K175</f>
        <v>0</v>
      </c>
      <c r="Z175" s="226">
        <v>0</v>
      </c>
      <c r="AA175" s="227">
        <f>Z175*K175</f>
        <v>0</v>
      </c>
      <c r="AR175" s="20" t="s">
        <v>157</v>
      </c>
      <c r="AT175" s="20" t="s">
        <v>153</v>
      </c>
      <c r="AU175" s="20" t="s">
        <v>92</v>
      </c>
      <c r="AY175" s="20" t="s">
        <v>152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20" t="s">
        <v>88</v>
      </c>
      <c r="BK175" s="140">
        <f>ROUND(L175*K175,2)</f>
        <v>0</v>
      </c>
      <c r="BL175" s="20" t="s">
        <v>157</v>
      </c>
      <c r="BM175" s="20" t="s">
        <v>513</v>
      </c>
    </row>
    <row r="176" spans="2:65" s="1" customFormat="1" ht="25.5" customHeight="1">
      <c r="B176" s="44"/>
      <c r="C176" s="217" t="s">
        <v>304</v>
      </c>
      <c r="D176" s="217" t="s">
        <v>153</v>
      </c>
      <c r="E176" s="218" t="s">
        <v>514</v>
      </c>
      <c r="F176" s="219" t="s">
        <v>515</v>
      </c>
      <c r="G176" s="219"/>
      <c r="H176" s="219"/>
      <c r="I176" s="219"/>
      <c r="J176" s="220" t="s">
        <v>186</v>
      </c>
      <c r="K176" s="221">
        <v>190</v>
      </c>
      <c r="L176" s="222">
        <v>0</v>
      </c>
      <c r="M176" s="223"/>
      <c r="N176" s="224">
        <f>ROUND(L176*K176,2)</f>
        <v>0</v>
      </c>
      <c r="O176" s="224"/>
      <c r="P176" s="224"/>
      <c r="Q176" s="224"/>
      <c r="R176" s="46"/>
      <c r="T176" s="225" t="s">
        <v>22</v>
      </c>
      <c r="U176" s="54" t="s">
        <v>46</v>
      </c>
      <c r="V176" s="45"/>
      <c r="W176" s="226">
        <f>V176*K176</f>
        <v>0</v>
      </c>
      <c r="X176" s="226">
        <v>0</v>
      </c>
      <c r="Y176" s="226">
        <f>X176*K176</f>
        <v>0</v>
      </c>
      <c r="Z176" s="226">
        <v>0</v>
      </c>
      <c r="AA176" s="227">
        <f>Z176*K176</f>
        <v>0</v>
      </c>
      <c r="AR176" s="20" t="s">
        <v>157</v>
      </c>
      <c r="AT176" s="20" t="s">
        <v>153</v>
      </c>
      <c r="AU176" s="20" t="s">
        <v>92</v>
      </c>
      <c r="AY176" s="20" t="s">
        <v>152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20" t="s">
        <v>88</v>
      </c>
      <c r="BK176" s="140">
        <f>ROUND(L176*K176,2)</f>
        <v>0</v>
      </c>
      <c r="BL176" s="20" t="s">
        <v>157</v>
      </c>
      <c r="BM176" s="20" t="s">
        <v>516</v>
      </c>
    </row>
    <row r="177" spans="2:65" s="1" customFormat="1" ht="38.25" customHeight="1">
      <c r="B177" s="44"/>
      <c r="C177" s="217" t="s">
        <v>308</v>
      </c>
      <c r="D177" s="217" t="s">
        <v>153</v>
      </c>
      <c r="E177" s="218" t="s">
        <v>398</v>
      </c>
      <c r="F177" s="219" t="s">
        <v>399</v>
      </c>
      <c r="G177" s="219"/>
      <c r="H177" s="219"/>
      <c r="I177" s="219"/>
      <c r="J177" s="220" t="s">
        <v>186</v>
      </c>
      <c r="K177" s="221">
        <v>1310</v>
      </c>
      <c r="L177" s="222">
        <v>0</v>
      </c>
      <c r="M177" s="223"/>
      <c r="N177" s="224">
        <f>ROUND(L177*K177,2)</f>
        <v>0</v>
      </c>
      <c r="O177" s="224"/>
      <c r="P177" s="224"/>
      <c r="Q177" s="224"/>
      <c r="R177" s="46"/>
      <c r="T177" s="225" t="s">
        <v>22</v>
      </c>
      <c r="U177" s="54" t="s">
        <v>46</v>
      </c>
      <c r="V177" s="45"/>
      <c r="W177" s="226">
        <f>V177*K177</f>
        <v>0</v>
      </c>
      <c r="X177" s="226">
        <v>0</v>
      </c>
      <c r="Y177" s="226">
        <f>X177*K177</f>
        <v>0</v>
      </c>
      <c r="Z177" s="226">
        <v>0</v>
      </c>
      <c r="AA177" s="227">
        <f>Z177*K177</f>
        <v>0</v>
      </c>
      <c r="AR177" s="20" t="s">
        <v>157</v>
      </c>
      <c r="AT177" s="20" t="s">
        <v>153</v>
      </c>
      <c r="AU177" s="20" t="s">
        <v>92</v>
      </c>
      <c r="AY177" s="20" t="s">
        <v>152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0" t="s">
        <v>88</v>
      </c>
      <c r="BK177" s="140">
        <f>ROUND(L177*K177,2)</f>
        <v>0</v>
      </c>
      <c r="BL177" s="20" t="s">
        <v>157</v>
      </c>
      <c r="BM177" s="20" t="s">
        <v>517</v>
      </c>
    </row>
    <row r="178" spans="2:63" s="9" customFormat="1" ht="29.85" customHeight="1">
      <c r="B178" s="204"/>
      <c r="C178" s="205"/>
      <c r="D178" s="214" t="s">
        <v>435</v>
      </c>
      <c r="E178" s="214"/>
      <c r="F178" s="214"/>
      <c r="G178" s="214"/>
      <c r="H178" s="214"/>
      <c r="I178" s="214"/>
      <c r="J178" s="214"/>
      <c r="K178" s="214"/>
      <c r="L178" s="214"/>
      <c r="M178" s="214"/>
      <c r="N178" s="237">
        <f>BK178</f>
        <v>0</v>
      </c>
      <c r="O178" s="238"/>
      <c r="P178" s="238"/>
      <c r="Q178" s="238"/>
      <c r="R178" s="207"/>
      <c r="T178" s="208"/>
      <c r="U178" s="205"/>
      <c r="V178" s="205"/>
      <c r="W178" s="209">
        <f>SUM(W179:W180)</f>
        <v>0</v>
      </c>
      <c r="X178" s="205"/>
      <c r="Y178" s="209">
        <f>SUM(Y179:Y180)</f>
        <v>0</v>
      </c>
      <c r="Z178" s="205"/>
      <c r="AA178" s="210">
        <f>SUM(AA179:AA180)</f>
        <v>0</v>
      </c>
      <c r="AR178" s="211" t="s">
        <v>171</v>
      </c>
      <c r="AT178" s="212" t="s">
        <v>80</v>
      </c>
      <c r="AU178" s="212" t="s">
        <v>88</v>
      </c>
      <c r="AY178" s="211" t="s">
        <v>152</v>
      </c>
      <c r="BK178" s="213">
        <f>SUM(BK179:BK180)</f>
        <v>0</v>
      </c>
    </row>
    <row r="179" spans="2:65" s="1" customFormat="1" ht="89.25" customHeight="1">
      <c r="B179" s="44"/>
      <c r="C179" s="217" t="s">
        <v>312</v>
      </c>
      <c r="D179" s="217" t="s">
        <v>153</v>
      </c>
      <c r="E179" s="218" t="s">
        <v>416</v>
      </c>
      <c r="F179" s="219" t="s">
        <v>417</v>
      </c>
      <c r="G179" s="219"/>
      <c r="H179" s="219"/>
      <c r="I179" s="219"/>
      <c r="J179" s="220" t="s">
        <v>332</v>
      </c>
      <c r="K179" s="221">
        <v>1</v>
      </c>
      <c r="L179" s="222">
        <v>0</v>
      </c>
      <c r="M179" s="223"/>
      <c r="N179" s="224">
        <f>ROUND(L179*K179,2)</f>
        <v>0</v>
      </c>
      <c r="O179" s="224"/>
      <c r="P179" s="224"/>
      <c r="Q179" s="224"/>
      <c r="R179" s="46"/>
      <c r="T179" s="225" t="s">
        <v>22</v>
      </c>
      <c r="U179" s="54" t="s">
        <v>46</v>
      </c>
      <c r="V179" s="45"/>
      <c r="W179" s="226">
        <f>V179*K179</f>
        <v>0</v>
      </c>
      <c r="X179" s="226">
        <v>0</v>
      </c>
      <c r="Y179" s="226">
        <f>X179*K179</f>
        <v>0</v>
      </c>
      <c r="Z179" s="226">
        <v>0</v>
      </c>
      <c r="AA179" s="227">
        <f>Z179*K179</f>
        <v>0</v>
      </c>
      <c r="AR179" s="20" t="s">
        <v>405</v>
      </c>
      <c r="AT179" s="20" t="s">
        <v>153</v>
      </c>
      <c r="AU179" s="20" t="s">
        <v>92</v>
      </c>
      <c r="AY179" s="20" t="s">
        <v>152</v>
      </c>
      <c r="BE179" s="140">
        <f>IF(U179="základní",N179,0)</f>
        <v>0</v>
      </c>
      <c r="BF179" s="140">
        <f>IF(U179="snížená",N179,0)</f>
        <v>0</v>
      </c>
      <c r="BG179" s="140">
        <f>IF(U179="zákl. přenesená",N179,0)</f>
        <v>0</v>
      </c>
      <c r="BH179" s="140">
        <f>IF(U179="sníž. přenesená",N179,0)</f>
        <v>0</v>
      </c>
      <c r="BI179" s="140">
        <f>IF(U179="nulová",N179,0)</f>
        <v>0</v>
      </c>
      <c r="BJ179" s="20" t="s">
        <v>88</v>
      </c>
      <c r="BK179" s="140">
        <f>ROUND(L179*K179,2)</f>
        <v>0</v>
      </c>
      <c r="BL179" s="20" t="s">
        <v>405</v>
      </c>
      <c r="BM179" s="20" t="s">
        <v>518</v>
      </c>
    </row>
    <row r="180" spans="2:47" s="1" customFormat="1" ht="36" customHeight="1">
      <c r="B180" s="44"/>
      <c r="C180" s="45"/>
      <c r="D180" s="45"/>
      <c r="E180" s="45"/>
      <c r="F180" s="228" t="s">
        <v>519</v>
      </c>
      <c r="G180" s="65"/>
      <c r="H180" s="65"/>
      <c r="I180" s="65"/>
      <c r="J180" s="45"/>
      <c r="K180" s="45"/>
      <c r="L180" s="45"/>
      <c r="M180" s="45"/>
      <c r="N180" s="45"/>
      <c r="O180" s="45"/>
      <c r="P180" s="45"/>
      <c r="Q180" s="45"/>
      <c r="R180" s="46"/>
      <c r="T180" s="188"/>
      <c r="U180" s="45"/>
      <c r="V180" s="45"/>
      <c r="W180" s="45"/>
      <c r="X180" s="45"/>
      <c r="Y180" s="45"/>
      <c r="Z180" s="45"/>
      <c r="AA180" s="98"/>
      <c r="AT180" s="20" t="s">
        <v>164</v>
      </c>
      <c r="AU180" s="20" t="s">
        <v>92</v>
      </c>
    </row>
    <row r="181" spans="2:63" s="9" customFormat="1" ht="29.85" customHeight="1">
      <c r="B181" s="204"/>
      <c r="C181" s="205"/>
      <c r="D181" s="214" t="s">
        <v>436</v>
      </c>
      <c r="E181" s="214"/>
      <c r="F181" s="214"/>
      <c r="G181" s="214"/>
      <c r="H181" s="214"/>
      <c r="I181" s="214"/>
      <c r="J181" s="214"/>
      <c r="K181" s="214"/>
      <c r="L181" s="214"/>
      <c r="M181" s="214"/>
      <c r="N181" s="215">
        <f>BK181</f>
        <v>0</v>
      </c>
      <c r="O181" s="216"/>
      <c r="P181" s="216"/>
      <c r="Q181" s="216"/>
      <c r="R181" s="207"/>
      <c r="T181" s="208"/>
      <c r="U181" s="205"/>
      <c r="V181" s="205"/>
      <c r="W181" s="209">
        <f>W182</f>
        <v>0</v>
      </c>
      <c r="X181" s="205"/>
      <c r="Y181" s="209">
        <f>Y182</f>
        <v>0</v>
      </c>
      <c r="Z181" s="205"/>
      <c r="AA181" s="210">
        <f>AA182</f>
        <v>0</v>
      </c>
      <c r="AR181" s="211" t="s">
        <v>171</v>
      </c>
      <c r="AT181" s="212" t="s">
        <v>80</v>
      </c>
      <c r="AU181" s="212" t="s">
        <v>88</v>
      </c>
      <c r="AY181" s="211" t="s">
        <v>152</v>
      </c>
      <c r="BK181" s="213">
        <f>BK182</f>
        <v>0</v>
      </c>
    </row>
    <row r="182" spans="2:65" s="1" customFormat="1" ht="25.5" customHeight="1">
      <c r="B182" s="44"/>
      <c r="C182" s="217" t="s">
        <v>316</v>
      </c>
      <c r="D182" s="217" t="s">
        <v>153</v>
      </c>
      <c r="E182" s="218" t="s">
        <v>520</v>
      </c>
      <c r="F182" s="219" t="s">
        <v>521</v>
      </c>
      <c r="G182" s="219"/>
      <c r="H182" s="219"/>
      <c r="I182" s="219"/>
      <c r="J182" s="220" t="s">
        <v>332</v>
      </c>
      <c r="K182" s="221">
        <v>1</v>
      </c>
      <c r="L182" s="222">
        <v>0</v>
      </c>
      <c r="M182" s="223"/>
      <c r="N182" s="224">
        <f>ROUND(L182*K182,2)</f>
        <v>0</v>
      </c>
      <c r="O182" s="224"/>
      <c r="P182" s="224"/>
      <c r="Q182" s="224"/>
      <c r="R182" s="46"/>
      <c r="T182" s="225" t="s">
        <v>22</v>
      </c>
      <c r="U182" s="54" t="s">
        <v>46</v>
      </c>
      <c r="V182" s="45"/>
      <c r="W182" s="226">
        <f>V182*K182</f>
        <v>0</v>
      </c>
      <c r="X182" s="226">
        <v>0</v>
      </c>
      <c r="Y182" s="226">
        <f>X182*K182</f>
        <v>0</v>
      </c>
      <c r="Z182" s="226">
        <v>0</v>
      </c>
      <c r="AA182" s="227">
        <f>Z182*K182</f>
        <v>0</v>
      </c>
      <c r="AR182" s="20" t="s">
        <v>405</v>
      </c>
      <c r="AT182" s="20" t="s">
        <v>153</v>
      </c>
      <c r="AU182" s="20" t="s">
        <v>92</v>
      </c>
      <c r="AY182" s="20" t="s">
        <v>152</v>
      </c>
      <c r="BE182" s="140">
        <f>IF(U182="základní",N182,0)</f>
        <v>0</v>
      </c>
      <c r="BF182" s="140">
        <f>IF(U182="snížená",N182,0)</f>
        <v>0</v>
      </c>
      <c r="BG182" s="140">
        <f>IF(U182="zákl. přenesená",N182,0)</f>
        <v>0</v>
      </c>
      <c r="BH182" s="140">
        <f>IF(U182="sníž. přenesená",N182,0)</f>
        <v>0</v>
      </c>
      <c r="BI182" s="140">
        <f>IF(U182="nulová",N182,0)</f>
        <v>0</v>
      </c>
      <c r="BJ182" s="20" t="s">
        <v>88</v>
      </c>
      <c r="BK182" s="140">
        <f>ROUND(L182*K182,2)</f>
        <v>0</v>
      </c>
      <c r="BL182" s="20" t="s">
        <v>405</v>
      </c>
      <c r="BM182" s="20" t="s">
        <v>522</v>
      </c>
    </row>
    <row r="183" spans="2:63" s="9" customFormat="1" ht="29.85" customHeight="1">
      <c r="B183" s="204"/>
      <c r="C183" s="205"/>
      <c r="D183" s="214" t="s">
        <v>437</v>
      </c>
      <c r="E183" s="214"/>
      <c r="F183" s="214"/>
      <c r="G183" s="214"/>
      <c r="H183" s="214"/>
      <c r="I183" s="214"/>
      <c r="J183" s="214"/>
      <c r="K183" s="214"/>
      <c r="L183" s="214"/>
      <c r="M183" s="214"/>
      <c r="N183" s="237">
        <f>BK183</f>
        <v>0</v>
      </c>
      <c r="O183" s="238"/>
      <c r="P183" s="238"/>
      <c r="Q183" s="238"/>
      <c r="R183" s="207"/>
      <c r="T183" s="208"/>
      <c r="U183" s="205"/>
      <c r="V183" s="205"/>
      <c r="W183" s="209">
        <f>W184</f>
        <v>0</v>
      </c>
      <c r="X183" s="205"/>
      <c r="Y183" s="209">
        <f>Y184</f>
        <v>0</v>
      </c>
      <c r="Z183" s="205"/>
      <c r="AA183" s="210">
        <f>AA184</f>
        <v>0</v>
      </c>
      <c r="AR183" s="211" t="s">
        <v>171</v>
      </c>
      <c r="AT183" s="212" t="s">
        <v>80</v>
      </c>
      <c r="AU183" s="212" t="s">
        <v>88</v>
      </c>
      <c r="AY183" s="211" t="s">
        <v>152</v>
      </c>
      <c r="BK183" s="213">
        <f>BK184</f>
        <v>0</v>
      </c>
    </row>
    <row r="184" spans="2:65" s="1" customFormat="1" ht="16.5" customHeight="1">
      <c r="B184" s="44"/>
      <c r="C184" s="217" t="s">
        <v>320</v>
      </c>
      <c r="D184" s="217" t="s">
        <v>153</v>
      </c>
      <c r="E184" s="218" t="s">
        <v>523</v>
      </c>
      <c r="F184" s="219" t="s">
        <v>524</v>
      </c>
      <c r="G184" s="219"/>
      <c r="H184" s="219"/>
      <c r="I184" s="219"/>
      <c r="J184" s="220" t="s">
        <v>332</v>
      </c>
      <c r="K184" s="221">
        <v>1</v>
      </c>
      <c r="L184" s="222">
        <v>0</v>
      </c>
      <c r="M184" s="223"/>
      <c r="N184" s="224">
        <f>ROUND(L184*K184,2)</f>
        <v>0</v>
      </c>
      <c r="O184" s="224"/>
      <c r="P184" s="224"/>
      <c r="Q184" s="224"/>
      <c r="R184" s="46"/>
      <c r="T184" s="225" t="s">
        <v>22</v>
      </c>
      <c r="U184" s="54" t="s">
        <v>46</v>
      </c>
      <c r="V184" s="45"/>
      <c r="W184" s="226">
        <f>V184*K184</f>
        <v>0</v>
      </c>
      <c r="X184" s="226">
        <v>0</v>
      </c>
      <c r="Y184" s="226">
        <f>X184*K184</f>
        <v>0</v>
      </c>
      <c r="Z184" s="226">
        <v>0</v>
      </c>
      <c r="AA184" s="227">
        <f>Z184*K184</f>
        <v>0</v>
      </c>
      <c r="AR184" s="20" t="s">
        <v>405</v>
      </c>
      <c r="AT184" s="20" t="s">
        <v>153</v>
      </c>
      <c r="AU184" s="20" t="s">
        <v>92</v>
      </c>
      <c r="AY184" s="20" t="s">
        <v>152</v>
      </c>
      <c r="BE184" s="140">
        <f>IF(U184="základní",N184,0)</f>
        <v>0</v>
      </c>
      <c r="BF184" s="140">
        <f>IF(U184="snížená",N184,0)</f>
        <v>0</v>
      </c>
      <c r="BG184" s="140">
        <f>IF(U184="zákl. přenesená",N184,0)</f>
        <v>0</v>
      </c>
      <c r="BH184" s="140">
        <f>IF(U184="sníž. přenesená",N184,0)</f>
        <v>0</v>
      </c>
      <c r="BI184" s="140">
        <f>IF(U184="nulová",N184,0)</f>
        <v>0</v>
      </c>
      <c r="BJ184" s="20" t="s">
        <v>88</v>
      </c>
      <c r="BK184" s="140">
        <f>ROUND(L184*K184,2)</f>
        <v>0</v>
      </c>
      <c r="BL184" s="20" t="s">
        <v>405</v>
      </c>
      <c r="BM184" s="20" t="s">
        <v>525</v>
      </c>
    </row>
    <row r="185" spans="2:63" s="9" customFormat="1" ht="29.85" customHeight="1">
      <c r="B185" s="204"/>
      <c r="C185" s="205"/>
      <c r="D185" s="214" t="s">
        <v>127</v>
      </c>
      <c r="E185" s="214"/>
      <c r="F185" s="214"/>
      <c r="G185" s="214"/>
      <c r="H185" s="214"/>
      <c r="I185" s="214"/>
      <c r="J185" s="214"/>
      <c r="K185" s="214"/>
      <c r="L185" s="214"/>
      <c r="M185" s="214"/>
      <c r="N185" s="237">
        <f>BK185</f>
        <v>0</v>
      </c>
      <c r="O185" s="238"/>
      <c r="P185" s="238"/>
      <c r="Q185" s="238"/>
      <c r="R185" s="207"/>
      <c r="T185" s="208"/>
      <c r="U185" s="205"/>
      <c r="V185" s="205"/>
      <c r="W185" s="209">
        <f>SUM(W186:W187)</f>
        <v>0</v>
      </c>
      <c r="X185" s="205"/>
      <c r="Y185" s="209">
        <f>SUM(Y186:Y187)</f>
        <v>0</v>
      </c>
      <c r="Z185" s="205"/>
      <c r="AA185" s="210">
        <f>SUM(AA186:AA187)</f>
        <v>0</v>
      </c>
      <c r="AR185" s="211" t="s">
        <v>171</v>
      </c>
      <c r="AT185" s="212" t="s">
        <v>80</v>
      </c>
      <c r="AU185" s="212" t="s">
        <v>88</v>
      </c>
      <c r="AY185" s="211" t="s">
        <v>152</v>
      </c>
      <c r="BK185" s="213">
        <f>SUM(BK186:BK187)</f>
        <v>0</v>
      </c>
    </row>
    <row r="186" spans="2:65" s="1" customFormat="1" ht="38.25" customHeight="1">
      <c r="B186" s="44"/>
      <c r="C186" s="217" t="s">
        <v>324</v>
      </c>
      <c r="D186" s="217" t="s">
        <v>153</v>
      </c>
      <c r="E186" s="218" t="s">
        <v>421</v>
      </c>
      <c r="F186" s="219" t="s">
        <v>422</v>
      </c>
      <c r="G186" s="219"/>
      <c r="H186" s="219"/>
      <c r="I186" s="219"/>
      <c r="J186" s="220" t="s">
        <v>332</v>
      </c>
      <c r="K186" s="221">
        <v>1</v>
      </c>
      <c r="L186" s="222">
        <v>0</v>
      </c>
      <c r="M186" s="223"/>
      <c r="N186" s="224">
        <f>ROUND(L186*K186,2)</f>
        <v>0</v>
      </c>
      <c r="O186" s="224"/>
      <c r="P186" s="224"/>
      <c r="Q186" s="224"/>
      <c r="R186" s="46"/>
      <c r="T186" s="225" t="s">
        <v>22</v>
      </c>
      <c r="U186" s="54" t="s">
        <v>46</v>
      </c>
      <c r="V186" s="45"/>
      <c r="W186" s="226">
        <f>V186*K186</f>
        <v>0</v>
      </c>
      <c r="X186" s="226">
        <v>0</v>
      </c>
      <c r="Y186" s="226">
        <f>X186*K186</f>
        <v>0</v>
      </c>
      <c r="Z186" s="226">
        <v>0</v>
      </c>
      <c r="AA186" s="227">
        <f>Z186*K186</f>
        <v>0</v>
      </c>
      <c r="AR186" s="20" t="s">
        <v>405</v>
      </c>
      <c r="AT186" s="20" t="s">
        <v>153</v>
      </c>
      <c r="AU186" s="20" t="s">
        <v>92</v>
      </c>
      <c r="AY186" s="20" t="s">
        <v>152</v>
      </c>
      <c r="BE186" s="140">
        <f>IF(U186="základní",N186,0)</f>
        <v>0</v>
      </c>
      <c r="BF186" s="140">
        <f>IF(U186="snížená",N186,0)</f>
        <v>0</v>
      </c>
      <c r="BG186" s="140">
        <f>IF(U186="zákl. přenesená",N186,0)</f>
        <v>0</v>
      </c>
      <c r="BH186" s="140">
        <f>IF(U186="sníž. přenesená",N186,0)</f>
        <v>0</v>
      </c>
      <c r="BI186" s="140">
        <f>IF(U186="nulová",N186,0)</f>
        <v>0</v>
      </c>
      <c r="BJ186" s="20" t="s">
        <v>88</v>
      </c>
      <c r="BK186" s="140">
        <f>ROUND(L186*K186,2)</f>
        <v>0</v>
      </c>
      <c r="BL186" s="20" t="s">
        <v>405</v>
      </c>
      <c r="BM186" s="20" t="s">
        <v>526</v>
      </c>
    </row>
    <row r="187" spans="2:65" s="1" customFormat="1" ht="38.25" customHeight="1">
      <c r="B187" s="44"/>
      <c r="C187" s="217" t="s">
        <v>329</v>
      </c>
      <c r="D187" s="217" t="s">
        <v>153</v>
      </c>
      <c r="E187" s="218" t="s">
        <v>527</v>
      </c>
      <c r="F187" s="219" t="s">
        <v>528</v>
      </c>
      <c r="G187" s="219"/>
      <c r="H187" s="219"/>
      <c r="I187" s="219"/>
      <c r="J187" s="220" t="s">
        <v>332</v>
      </c>
      <c r="K187" s="221">
        <v>1</v>
      </c>
      <c r="L187" s="222">
        <v>0</v>
      </c>
      <c r="M187" s="223"/>
      <c r="N187" s="224">
        <f>ROUND(L187*K187,2)</f>
        <v>0</v>
      </c>
      <c r="O187" s="224"/>
      <c r="P187" s="224"/>
      <c r="Q187" s="224"/>
      <c r="R187" s="46"/>
      <c r="T187" s="225" t="s">
        <v>22</v>
      </c>
      <c r="U187" s="54" t="s">
        <v>46</v>
      </c>
      <c r="V187" s="45"/>
      <c r="W187" s="226">
        <f>V187*K187</f>
        <v>0</v>
      </c>
      <c r="X187" s="226">
        <v>0</v>
      </c>
      <c r="Y187" s="226">
        <f>X187*K187</f>
        <v>0</v>
      </c>
      <c r="Z187" s="226">
        <v>0</v>
      </c>
      <c r="AA187" s="227">
        <f>Z187*K187</f>
        <v>0</v>
      </c>
      <c r="AR187" s="20" t="s">
        <v>405</v>
      </c>
      <c r="AT187" s="20" t="s">
        <v>153</v>
      </c>
      <c r="AU187" s="20" t="s">
        <v>92</v>
      </c>
      <c r="AY187" s="20" t="s">
        <v>152</v>
      </c>
      <c r="BE187" s="140">
        <f>IF(U187="základní",N187,0)</f>
        <v>0</v>
      </c>
      <c r="BF187" s="140">
        <f>IF(U187="snížená",N187,0)</f>
        <v>0</v>
      </c>
      <c r="BG187" s="140">
        <f>IF(U187="zákl. přenesená",N187,0)</f>
        <v>0</v>
      </c>
      <c r="BH187" s="140">
        <f>IF(U187="sníž. přenesená",N187,0)</f>
        <v>0</v>
      </c>
      <c r="BI187" s="140">
        <f>IF(U187="nulová",N187,0)</f>
        <v>0</v>
      </c>
      <c r="BJ187" s="20" t="s">
        <v>88</v>
      </c>
      <c r="BK187" s="140">
        <f>ROUND(L187*K187,2)</f>
        <v>0</v>
      </c>
      <c r="BL187" s="20" t="s">
        <v>405</v>
      </c>
      <c r="BM187" s="20" t="s">
        <v>529</v>
      </c>
    </row>
    <row r="188" spans="2:63" s="1" customFormat="1" ht="49.9" customHeight="1">
      <c r="B188" s="44"/>
      <c r="C188" s="45"/>
      <c r="D188" s="206" t="s">
        <v>432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247">
        <f>BK188</f>
        <v>0</v>
      </c>
      <c r="O188" s="248"/>
      <c r="P188" s="248"/>
      <c r="Q188" s="248"/>
      <c r="R188" s="46"/>
      <c r="T188" s="188"/>
      <c r="U188" s="45"/>
      <c r="V188" s="45"/>
      <c r="W188" s="45"/>
      <c r="X188" s="45"/>
      <c r="Y188" s="45"/>
      <c r="Z188" s="45"/>
      <c r="AA188" s="98"/>
      <c r="AT188" s="20" t="s">
        <v>80</v>
      </c>
      <c r="AU188" s="20" t="s">
        <v>81</v>
      </c>
      <c r="AY188" s="20" t="s">
        <v>433</v>
      </c>
      <c r="BK188" s="140">
        <f>BK189</f>
        <v>0</v>
      </c>
    </row>
    <row r="189" spans="2:63" s="1" customFormat="1" ht="22.3" customHeight="1">
      <c r="B189" s="44"/>
      <c r="C189" s="241" t="s">
        <v>22</v>
      </c>
      <c r="D189" s="241" t="s">
        <v>153</v>
      </c>
      <c r="E189" s="242" t="s">
        <v>22</v>
      </c>
      <c r="F189" s="243" t="s">
        <v>22</v>
      </c>
      <c r="G189" s="243"/>
      <c r="H189" s="243"/>
      <c r="I189" s="243"/>
      <c r="J189" s="244" t="s">
        <v>22</v>
      </c>
      <c r="K189" s="245"/>
      <c r="L189" s="222"/>
      <c r="M189" s="224"/>
      <c r="N189" s="224">
        <f>BK189</f>
        <v>0</v>
      </c>
      <c r="O189" s="224"/>
      <c r="P189" s="224"/>
      <c r="Q189" s="224"/>
      <c r="R189" s="46"/>
      <c r="T189" s="225" t="s">
        <v>22</v>
      </c>
      <c r="U189" s="246" t="s">
        <v>46</v>
      </c>
      <c r="V189" s="70"/>
      <c r="W189" s="70"/>
      <c r="X189" s="70"/>
      <c r="Y189" s="70"/>
      <c r="Z189" s="70"/>
      <c r="AA189" s="72"/>
      <c r="AT189" s="20" t="s">
        <v>433</v>
      </c>
      <c r="AU189" s="20" t="s">
        <v>88</v>
      </c>
      <c r="AY189" s="20" t="s">
        <v>433</v>
      </c>
      <c r="BE189" s="140">
        <f>IF(U189="základní",N189,0)</f>
        <v>0</v>
      </c>
      <c r="BF189" s="140">
        <f>IF(U189="snížená",N189,0)</f>
        <v>0</v>
      </c>
      <c r="BG189" s="140">
        <f>IF(U189="zákl. přenesená",N189,0)</f>
        <v>0</v>
      </c>
      <c r="BH189" s="140">
        <f>IF(U189="sníž. přenesená",N189,0)</f>
        <v>0</v>
      </c>
      <c r="BI189" s="140">
        <f>IF(U189="nulová",N189,0)</f>
        <v>0</v>
      </c>
      <c r="BJ189" s="20" t="s">
        <v>88</v>
      </c>
      <c r="BK189" s="140">
        <f>L189*K189</f>
        <v>0</v>
      </c>
    </row>
    <row r="190" spans="2:18" s="1" customFormat="1" ht="6.95" customHeight="1">
      <c r="B190" s="73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5"/>
    </row>
  </sheetData>
  <sheetProtection password="CC35" sheet="1" objects="1" scenarios="1" formatColumns="0" formatRows="0"/>
  <mergeCells count="22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F182:I182"/>
    <mergeCell ref="L182:M182"/>
    <mergeCell ref="N182:Q182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N124:Q124"/>
    <mergeCell ref="N125:Q125"/>
    <mergeCell ref="N126:Q126"/>
    <mergeCell ref="N145:Q145"/>
    <mergeCell ref="N171:Q171"/>
    <mergeCell ref="N178:Q178"/>
    <mergeCell ref="N181:Q181"/>
    <mergeCell ref="N183:Q183"/>
    <mergeCell ref="N185:Q185"/>
    <mergeCell ref="N188:Q188"/>
    <mergeCell ref="H1:K1"/>
    <mergeCell ref="S2:AC2"/>
  </mergeCells>
  <dataValidations count="2">
    <dataValidation type="list" allowBlank="1" showInputMessage="1" showErrorMessage="1" error="Povoleny jsou hodnoty K, M." sqref="D189:D190">
      <formula1>"K, M"</formula1>
    </dataValidation>
    <dataValidation type="list" allowBlank="1" showInputMessage="1" showErrorMessage="1" error="Povoleny jsou hodnoty základní, snížená, zákl. přenesená, sníž. přenesená, nulová." sqref="U189:U19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1"/>
      <c r="C1" s="11"/>
      <c r="D1" s="12" t="s">
        <v>1</v>
      </c>
      <c r="E1" s="11"/>
      <c r="F1" s="13" t="s">
        <v>107</v>
      </c>
      <c r="G1" s="13"/>
      <c r="H1" s="152" t="s">
        <v>108</v>
      </c>
      <c r="I1" s="152"/>
      <c r="J1" s="152"/>
      <c r="K1" s="152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94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92</v>
      </c>
    </row>
    <row r="4" spans="2:46" ht="36.95" customHeight="1">
      <c r="B4" s="24"/>
      <c r="C4" s="25" t="s">
        <v>112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19</v>
      </c>
      <c r="E6" s="29"/>
      <c r="F6" s="153" t="str">
        <f>'Rekapitulace stavby'!K6</f>
        <v>Demolice provozně stravovacího objektu, kotelny a kočárovny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113</v>
      </c>
      <c r="E7" s="45"/>
      <c r="F7" s="34" t="s">
        <v>530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pans="2:18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26. 10. 2017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30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31</v>
      </c>
      <c r="F12" s="45"/>
      <c r="G12" s="45"/>
      <c r="H12" s="45"/>
      <c r="I12" s="45"/>
      <c r="J12" s="45"/>
      <c r="K12" s="45"/>
      <c r="L12" s="45"/>
      <c r="M12" s="36" t="s">
        <v>32</v>
      </c>
      <c r="N12" s="45"/>
      <c r="O12" s="31" t="s">
        <v>22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33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32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35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36</v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">
        <v>37</v>
      </c>
      <c r="F18" s="45"/>
      <c r="G18" s="45"/>
      <c r="H18" s="45"/>
      <c r="I18" s="45"/>
      <c r="J18" s="45"/>
      <c r="K18" s="45"/>
      <c r="L18" s="45"/>
      <c r="M18" s="36" t="s">
        <v>32</v>
      </c>
      <c r="N18" s="45"/>
      <c r="O18" s="31" t="s">
        <v>22</v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">
        <v>22</v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">
        <v>40</v>
      </c>
      <c r="F21" s="45"/>
      <c r="G21" s="45"/>
      <c r="H21" s="45"/>
      <c r="I21" s="45"/>
      <c r="J21" s="45"/>
      <c r="K21" s="45"/>
      <c r="L21" s="45"/>
      <c r="M21" s="36" t="s">
        <v>32</v>
      </c>
      <c r="N21" s="45"/>
      <c r="O21" s="31" t="s">
        <v>22</v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6" t="s">
        <v>115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101</v>
      </c>
      <c r="E28" s="45"/>
      <c r="F28" s="45"/>
      <c r="G28" s="45"/>
      <c r="H28" s="45"/>
      <c r="I28" s="45"/>
      <c r="J28" s="45"/>
      <c r="K28" s="45"/>
      <c r="L28" s="45"/>
      <c r="M28" s="43">
        <f>N103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7" t="s">
        <v>44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45</v>
      </c>
      <c r="E32" s="52" t="s">
        <v>46</v>
      </c>
      <c r="F32" s="53">
        <v>0.21</v>
      </c>
      <c r="G32" s="159" t="s">
        <v>47</v>
      </c>
      <c r="H32" s="160">
        <f>ROUND((((SUM(BE103:BE110)+SUM(BE128:BE190))+SUM(BE192))),2)</f>
        <v>0</v>
      </c>
      <c r="I32" s="45"/>
      <c r="J32" s="45"/>
      <c r="K32" s="45"/>
      <c r="L32" s="45"/>
      <c r="M32" s="160">
        <f>ROUND(((ROUND((SUM(BE103:BE110)+SUM(BE128:BE190)),2)*F32)+SUM(BE192)*F32),2)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48</v>
      </c>
      <c r="F33" s="53">
        <v>0.15</v>
      </c>
      <c r="G33" s="159" t="s">
        <v>47</v>
      </c>
      <c r="H33" s="160">
        <f>ROUND((((SUM(BF103:BF110)+SUM(BF128:BF190))+SUM(BF192))),2)</f>
        <v>0</v>
      </c>
      <c r="I33" s="45"/>
      <c r="J33" s="45"/>
      <c r="K33" s="45"/>
      <c r="L33" s="45"/>
      <c r="M33" s="160">
        <f>ROUND(((ROUND((SUM(BF103:BF110)+SUM(BF128:BF190)),2)*F33)+SUM(BF192)*F33),2)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49</v>
      </c>
      <c r="F34" s="53">
        <v>0.21</v>
      </c>
      <c r="G34" s="159" t="s">
        <v>47</v>
      </c>
      <c r="H34" s="160">
        <f>ROUND((((SUM(BG103:BG110)+SUM(BG128:BG190))+SUM(BG192))),2)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50</v>
      </c>
      <c r="F35" s="53">
        <v>0.15</v>
      </c>
      <c r="G35" s="159" t="s">
        <v>47</v>
      </c>
      <c r="H35" s="160">
        <f>ROUND((((SUM(BH103:BH110)+SUM(BH128:BH190))+SUM(BH192))),2)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51</v>
      </c>
      <c r="F36" s="53">
        <v>0</v>
      </c>
      <c r="G36" s="159" t="s">
        <v>47</v>
      </c>
      <c r="H36" s="160">
        <f>ROUND((((SUM(BI103:BI110)+SUM(BI128:BI190))+SUM(BI192))),2)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9"/>
      <c r="D38" s="161" t="s">
        <v>52</v>
      </c>
      <c r="E38" s="101"/>
      <c r="F38" s="101"/>
      <c r="G38" s="162" t="s">
        <v>53</v>
      </c>
      <c r="H38" s="163" t="s">
        <v>54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55</v>
      </c>
      <c r="E50" s="65"/>
      <c r="F50" s="65"/>
      <c r="G50" s="65"/>
      <c r="H50" s="66"/>
      <c r="I50" s="45"/>
      <c r="J50" s="64" t="s">
        <v>56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57</v>
      </c>
      <c r="E59" s="70"/>
      <c r="F59" s="70"/>
      <c r="G59" s="71" t="s">
        <v>58</v>
      </c>
      <c r="H59" s="72"/>
      <c r="I59" s="45"/>
      <c r="J59" s="69" t="s">
        <v>57</v>
      </c>
      <c r="K59" s="70"/>
      <c r="L59" s="70"/>
      <c r="M59" s="70"/>
      <c r="N59" s="71" t="s">
        <v>58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59</v>
      </c>
      <c r="E61" s="65"/>
      <c r="F61" s="65"/>
      <c r="G61" s="65"/>
      <c r="H61" s="66"/>
      <c r="I61" s="45"/>
      <c r="J61" s="64" t="s">
        <v>60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57</v>
      </c>
      <c r="E70" s="70"/>
      <c r="F70" s="70"/>
      <c r="G70" s="71" t="s">
        <v>58</v>
      </c>
      <c r="H70" s="72"/>
      <c r="I70" s="45"/>
      <c r="J70" s="69" t="s">
        <v>57</v>
      </c>
      <c r="K70" s="70"/>
      <c r="L70" s="70"/>
      <c r="M70" s="70"/>
      <c r="N70" s="71" t="s">
        <v>58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4"/>
      <c r="C76" s="25" t="s">
        <v>116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pans="2:21" s="1" customFormat="1" ht="30" customHeight="1">
      <c r="B78" s="44"/>
      <c r="C78" s="36" t="s">
        <v>19</v>
      </c>
      <c r="D78" s="45"/>
      <c r="E78" s="45"/>
      <c r="F78" s="153" t="str">
        <f>F6</f>
        <v>Demolice provozně stravovacího objektu, kotelny a kočárovny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pans="2:21" s="1" customFormat="1" ht="36.95" customHeight="1">
      <c r="B79" s="44"/>
      <c r="C79" s="83" t="s">
        <v>113</v>
      </c>
      <c r="D79" s="45"/>
      <c r="E79" s="45"/>
      <c r="F79" s="85" t="str">
        <f>F7</f>
        <v>2 - Kotelna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pans="2:21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pans="2:21" s="1" customFormat="1" ht="18" customHeight="1">
      <c r="B81" s="44"/>
      <c r="C81" s="36" t="s">
        <v>24</v>
      </c>
      <c r="D81" s="45"/>
      <c r="E81" s="45"/>
      <c r="F81" s="31" t="str">
        <f>F9</f>
        <v>Kladruby nad Labem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26. 10. 2017</v>
      </c>
      <c r="N81" s="88"/>
      <c r="O81" s="88"/>
      <c r="P81" s="88"/>
      <c r="Q81" s="45"/>
      <c r="R81" s="46"/>
      <c r="T81" s="169"/>
      <c r="U81" s="169"/>
    </row>
    <row r="82" spans="2:21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pans="2:21" s="1" customFormat="1" ht="13.5">
      <c r="B83" s="44"/>
      <c r="C83" s="36" t="s">
        <v>28</v>
      </c>
      <c r="D83" s="45"/>
      <c r="E83" s="45"/>
      <c r="F83" s="31" t="str">
        <f>E12</f>
        <v>Národní hřebčín Kladruby nad Labem s.p.o.</v>
      </c>
      <c r="G83" s="45"/>
      <c r="H83" s="45"/>
      <c r="I83" s="45"/>
      <c r="J83" s="45"/>
      <c r="K83" s="36" t="s">
        <v>35</v>
      </c>
      <c r="L83" s="45"/>
      <c r="M83" s="31" t="str">
        <f>E18</f>
        <v>AWT Rekultivace a.s.</v>
      </c>
      <c r="N83" s="31"/>
      <c r="O83" s="31"/>
      <c r="P83" s="31"/>
      <c r="Q83" s="31"/>
      <c r="R83" s="46"/>
      <c r="T83" s="169"/>
      <c r="U83" s="169"/>
    </row>
    <row r="84" spans="2:21" s="1" customFormat="1" ht="14.4" customHeight="1">
      <c r="B84" s="44"/>
      <c r="C84" s="36" t="s">
        <v>33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>Ing. Lenka Kropáčová</v>
      </c>
      <c r="N84" s="31"/>
      <c r="O84" s="31"/>
      <c r="P84" s="31"/>
      <c r="Q84" s="31"/>
      <c r="R84" s="46"/>
      <c r="T84" s="169"/>
      <c r="U84" s="169"/>
    </row>
    <row r="85" spans="2:21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pans="2:21" s="1" customFormat="1" ht="29.25" customHeight="1">
      <c r="B86" s="44"/>
      <c r="C86" s="170" t="s">
        <v>117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118</v>
      </c>
      <c r="O86" s="149"/>
      <c r="P86" s="149"/>
      <c r="Q86" s="149"/>
      <c r="R86" s="46"/>
      <c r="T86" s="169"/>
      <c r="U86" s="169"/>
    </row>
    <row r="87" spans="2:21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pans="2:47" s="1" customFormat="1" ht="29.25" customHeight="1">
      <c r="B88" s="44"/>
      <c r="C88" s="171" t="s">
        <v>119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N128</f>
        <v>0</v>
      </c>
      <c r="O88" s="172"/>
      <c r="P88" s="172"/>
      <c r="Q88" s="172"/>
      <c r="R88" s="46"/>
      <c r="T88" s="169"/>
      <c r="U88" s="169"/>
      <c r="AU88" s="20" t="s">
        <v>120</v>
      </c>
    </row>
    <row r="89" spans="2:21" s="6" customFormat="1" ht="24.95" customHeight="1">
      <c r="B89" s="173"/>
      <c r="C89" s="174"/>
      <c r="D89" s="175" t="s">
        <v>121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N129</f>
        <v>0</v>
      </c>
      <c r="O89" s="174"/>
      <c r="P89" s="174"/>
      <c r="Q89" s="174"/>
      <c r="R89" s="177"/>
      <c r="T89" s="178"/>
      <c r="U89" s="178"/>
    </row>
    <row r="90" spans="2:21" s="7" customFormat="1" ht="19.9" customHeight="1">
      <c r="B90" s="179"/>
      <c r="C90" s="180"/>
      <c r="D90" s="134" t="s">
        <v>122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N130</f>
        <v>0</v>
      </c>
      <c r="O90" s="180"/>
      <c r="P90" s="180"/>
      <c r="Q90" s="180"/>
      <c r="R90" s="181"/>
      <c r="T90" s="182"/>
      <c r="U90" s="182"/>
    </row>
    <row r="91" spans="2:21" s="7" customFormat="1" ht="19.9" customHeight="1">
      <c r="B91" s="179"/>
      <c r="C91" s="180"/>
      <c r="D91" s="134" t="s">
        <v>124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N149</f>
        <v>0</v>
      </c>
      <c r="O91" s="180"/>
      <c r="P91" s="180"/>
      <c r="Q91" s="180"/>
      <c r="R91" s="181"/>
      <c r="T91" s="182"/>
      <c r="U91" s="182"/>
    </row>
    <row r="92" spans="2:21" s="7" customFormat="1" ht="19.9" customHeight="1">
      <c r="B92" s="179"/>
      <c r="C92" s="180"/>
      <c r="D92" s="134" t="s">
        <v>125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N168</f>
        <v>0</v>
      </c>
      <c r="O92" s="180"/>
      <c r="P92" s="180"/>
      <c r="Q92" s="180"/>
      <c r="R92" s="181"/>
      <c r="T92" s="182"/>
      <c r="U92" s="182"/>
    </row>
    <row r="93" spans="2:21" s="6" customFormat="1" ht="24.95" customHeight="1">
      <c r="B93" s="173"/>
      <c r="C93" s="174"/>
      <c r="D93" s="175" t="s">
        <v>531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76">
        <f>N175</f>
        <v>0</v>
      </c>
      <c r="O93" s="174"/>
      <c r="P93" s="174"/>
      <c r="Q93" s="174"/>
      <c r="R93" s="177"/>
      <c r="T93" s="178"/>
      <c r="U93" s="178"/>
    </row>
    <row r="94" spans="2:21" s="7" customFormat="1" ht="19.9" customHeight="1">
      <c r="B94" s="179"/>
      <c r="C94" s="180"/>
      <c r="D94" s="134" t="s">
        <v>532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36">
        <f>N176</f>
        <v>0</v>
      </c>
      <c r="O94" s="180"/>
      <c r="P94" s="180"/>
      <c r="Q94" s="180"/>
      <c r="R94" s="181"/>
      <c r="T94" s="182"/>
      <c r="U94" s="182"/>
    </row>
    <row r="95" spans="2:21" s="6" customFormat="1" ht="24.95" customHeight="1">
      <c r="B95" s="173"/>
      <c r="C95" s="174"/>
      <c r="D95" s="175" t="s">
        <v>126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76">
        <f>N178</f>
        <v>0</v>
      </c>
      <c r="O95" s="174"/>
      <c r="P95" s="174"/>
      <c r="Q95" s="174"/>
      <c r="R95" s="177"/>
      <c r="T95" s="178"/>
      <c r="U95" s="178"/>
    </row>
    <row r="96" spans="2:21" s="7" customFormat="1" ht="19.9" customHeight="1">
      <c r="B96" s="179"/>
      <c r="C96" s="180"/>
      <c r="D96" s="134" t="s">
        <v>435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36">
        <f>N179</f>
        <v>0</v>
      </c>
      <c r="O96" s="180"/>
      <c r="P96" s="180"/>
      <c r="Q96" s="180"/>
      <c r="R96" s="181"/>
      <c r="T96" s="182"/>
      <c r="U96" s="182"/>
    </row>
    <row r="97" spans="2:21" s="7" customFormat="1" ht="19.9" customHeight="1">
      <c r="B97" s="179"/>
      <c r="C97" s="180"/>
      <c r="D97" s="134" t="s">
        <v>533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36">
        <f>N182</f>
        <v>0</v>
      </c>
      <c r="O97" s="180"/>
      <c r="P97" s="180"/>
      <c r="Q97" s="180"/>
      <c r="R97" s="181"/>
      <c r="T97" s="182"/>
      <c r="U97" s="182"/>
    </row>
    <row r="98" spans="2:21" s="7" customFormat="1" ht="19.9" customHeight="1">
      <c r="B98" s="179"/>
      <c r="C98" s="180"/>
      <c r="D98" s="134" t="s">
        <v>436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36">
        <f>N185</f>
        <v>0</v>
      </c>
      <c r="O98" s="180"/>
      <c r="P98" s="180"/>
      <c r="Q98" s="180"/>
      <c r="R98" s="181"/>
      <c r="T98" s="182"/>
      <c r="U98" s="182"/>
    </row>
    <row r="99" spans="2:21" s="7" customFormat="1" ht="19.9" customHeight="1">
      <c r="B99" s="179"/>
      <c r="C99" s="180"/>
      <c r="D99" s="134" t="s">
        <v>437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36">
        <f>N187</f>
        <v>0</v>
      </c>
      <c r="O99" s="180"/>
      <c r="P99" s="180"/>
      <c r="Q99" s="180"/>
      <c r="R99" s="181"/>
      <c r="T99" s="182"/>
      <c r="U99" s="182"/>
    </row>
    <row r="100" spans="2:21" s="7" customFormat="1" ht="19.9" customHeight="1">
      <c r="B100" s="179"/>
      <c r="C100" s="180"/>
      <c r="D100" s="134" t="s">
        <v>127</v>
      </c>
      <c r="E100" s="180"/>
      <c r="F100" s="180"/>
      <c r="G100" s="180"/>
      <c r="H100" s="180"/>
      <c r="I100" s="180"/>
      <c r="J100" s="180"/>
      <c r="K100" s="180"/>
      <c r="L100" s="180"/>
      <c r="M100" s="180"/>
      <c r="N100" s="136">
        <f>N189</f>
        <v>0</v>
      </c>
      <c r="O100" s="180"/>
      <c r="P100" s="180"/>
      <c r="Q100" s="180"/>
      <c r="R100" s="181"/>
      <c r="T100" s="182"/>
      <c r="U100" s="182"/>
    </row>
    <row r="101" spans="2:21" s="6" customFormat="1" ht="21.8" customHeight="1">
      <c r="B101" s="173"/>
      <c r="C101" s="174"/>
      <c r="D101" s="175" t="s">
        <v>128</v>
      </c>
      <c r="E101" s="174"/>
      <c r="F101" s="174"/>
      <c r="G101" s="174"/>
      <c r="H101" s="174"/>
      <c r="I101" s="174"/>
      <c r="J101" s="174"/>
      <c r="K101" s="174"/>
      <c r="L101" s="174"/>
      <c r="M101" s="174"/>
      <c r="N101" s="183">
        <f>N191</f>
        <v>0</v>
      </c>
      <c r="O101" s="174"/>
      <c r="P101" s="174"/>
      <c r="Q101" s="174"/>
      <c r="R101" s="177"/>
      <c r="T101" s="178"/>
      <c r="U101" s="178"/>
    </row>
    <row r="102" spans="2:21" s="1" customFormat="1" ht="21.8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T102" s="169"/>
      <c r="U102" s="169"/>
    </row>
    <row r="103" spans="2:21" s="1" customFormat="1" ht="29.25" customHeight="1">
      <c r="B103" s="44"/>
      <c r="C103" s="171" t="s">
        <v>129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172">
        <f>ROUND(N104+N105+N106+N107+N108+N109,2)</f>
        <v>0</v>
      </c>
      <c r="O103" s="184"/>
      <c r="P103" s="184"/>
      <c r="Q103" s="184"/>
      <c r="R103" s="46"/>
      <c r="T103" s="185"/>
      <c r="U103" s="186" t="s">
        <v>45</v>
      </c>
    </row>
    <row r="104" spans="2:65" s="1" customFormat="1" ht="18" customHeight="1">
      <c r="B104" s="44"/>
      <c r="C104" s="45"/>
      <c r="D104" s="141" t="s">
        <v>130</v>
      </c>
      <c r="E104" s="134"/>
      <c r="F104" s="134"/>
      <c r="G104" s="134"/>
      <c r="H104" s="134"/>
      <c r="I104" s="45"/>
      <c r="J104" s="45"/>
      <c r="K104" s="45"/>
      <c r="L104" s="45"/>
      <c r="M104" s="45"/>
      <c r="N104" s="135">
        <f>ROUND(N88*T104,2)</f>
        <v>0</v>
      </c>
      <c r="O104" s="136"/>
      <c r="P104" s="136"/>
      <c r="Q104" s="136"/>
      <c r="R104" s="46"/>
      <c r="S104" s="187"/>
      <c r="T104" s="188"/>
      <c r="U104" s="189" t="s">
        <v>46</v>
      </c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90" t="s">
        <v>131</v>
      </c>
      <c r="AZ104" s="187"/>
      <c r="BA104" s="187"/>
      <c r="BB104" s="187"/>
      <c r="BC104" s="187"/>
      <c r="BD104" s="187"/>
      <c r="BE104" s="191">
        <f>IF(U104="základní",N104,0)</f>
        <v>0</v>
      </c>
      <c r="BF104" s="191">
        <f>IF(U104="snížená",N104,0)</f>
        <v>0</v>
      </c>
      <c r="BG104" s="191">
        <f>IF(U104="zákl. přenesená",N104,0)</f>
        <v>0</v>
      </c>
      <c r="BH104" s="191">
        <f>IF(U104="sníž. přenesená",N104,0)</f>
        <v>0</v>
      </c>
      <c r="BI104" s="191">
        <f>IF(U104="nulová",N104,0)</f>
        <v>0</v>
      </c>
      <c r="BJ104" s="190" t="s">
        <v>88</v>
      </c>
      <c r="BK104" s="187"/>
      <c r="BL104" s="187"/>
      <c r="BM104" s="187"/>
    </row>
    <row r="105" spans="2:65" s="1" customFormat="1" ht="18" customHeight="1">
      <c r="B105" s="44"/>
      <c r="C105" s="45"/>
      <c r="D105" s="141" t="s">
        <v>132</v>
      </c>
      <c r="E105" s="134"/>
      <c r="F105" s="134"/>
      <c r="G105" s="134"/>
      <c r="H105" s="134"/>
      <c r="I105" s="45"/>
      <c r="J105" s="45"/>
      <c r="K105" s="45"/>
      <c r="L105" s="45"/>
      <c r="M105" s="45"/>
      <c r="N105" s="135">
        <f>ROUND(N88*T105,2)</f>
        <v>0</v>
      </c>
      <c r="O105" s="136"/>
      <c r="P105" s="136"/>
      <c r="Q105" s="136"/>
      <c r="R105" s="46"/>
      <c r="S105" s="187"/>
      <c r="T105" s="188"/>
      <c r="U105" s="189" t="s">
        <v>46</v>
      </c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90" t="s">
        <v>131</v>
      </c>
      <c r="AZ105" s="187"/>
      <c r="BA105" s="187"/>
      <c r="BB105" s="187"/>
      <c r="BC105" s="187"/>
      <c r="BD105" s="187"/>
      <c r="BE105" s="191">
        <f>IF(U105="základní",N105,0)</f>
        <v>0</v>
      </c>
      <c r="BF105" s="191">
        <f>IF(U105="snížená",N105,0)</f>
        <v>0</v>
      </c>
      <c r="BG105" s="191">
        <f>IF(U105="zákl. přenesená",N105,0)</f>
        <v>0</v>
      </c>
      <c r="BH105" s="191">
        <f>IF(U105="sníž. přenesená",N105,0)</f>
        <v>0</v>
      </c>
      <c r="BI105" s="191">
        <f>IF(U105="nulová",N105,0)</f>
        <v>0</v>
      </c>
      <c r="BJ105" s="190" t="s">
        <v>88</v>
      </c>
      <c r="BK105" s="187"/>
      <c r="BL105" s="187"/>
      <c r="BM105" s="187"/>
    </row>
    <row r="106" spans="2:65" s="1" customFormat="1" ht="18" customHeight="1">
      <c r="B106" s="44"/>
      <c r="C106" s="45"/>
      <c r="D106" s="141" t="s">
        <v>133</v>
      </c>
      <c r="E106" s="134"/>
      <c r="F106" s="134"/>
      <c r="G106" s="134"/>
      <c r="H106" s="134"/>
      <c r="I106" s="45"/>
      <c r="J106" s="45"/>
      <c r="K106" s="45"/>
      <c r="L106" s="45"/>
      <c r="M106" s="45"/>
      <c r="N106" s="135">
        <f>ROUND(N88*T106,2)</f>
        <v>0</v>
      </c>
      <c r="O106" s="136"/>
      <c r="P106" s="136"/>
      <c r="Q106" s="136"/>
      <c r="R106" s="46"/>
      <c r="S106" s="187"/>
      <c r="T106" s="188"/>
      <c r="U106" s="189" t="s">
        <v>46</v>
      </c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90" t="s">
        <v>131</v>
      </c>
      <c r="AZ106" s="187"/>
      <c r="BA106" s="187"/>
      <c r="BB106" s="187"/>
      <c r="BC106" s="187"/>
      <c r="BD106" s="187"/>
      <c r="BE106" s="191">
        <f>IF(U106="základní",N106,0)</f>
        <v>0</v>
      </c>
      <c r="BF106" s="191">
        <f>IF(U106="snížená",N106,0)</f>
        <v>0</v>
      </c>
      <c r="BG106" s="191">
        <f>IF(U106="zákl. přenesená",N106,0)</f>
        <v>0</v>
      </c>
      <c r="BH106" s="191">
        <f>IF(U106="sníž. přenesená",N106,0)</f>
        <v>0</v>
      </c>
      <c r="BI106" s="191">
        <f>IF(U106="nulová",N106,0)</f>
        <v>0</v>
      </c>
      <c r="BJ106" s="190" t="s">
        <v>88</v>
      </c>
      <c r="BK106" s="187"/>
      <c r="BL106" s="187"/>
      <c r="BM106" s="187"/>
    </row>
    <row r="107" spans="2:65" s="1" customFormat="1" ht="18" customHeight="1">
      <c r="B107" s="44"/>
      <c r="C107" s="45"/>
      <c r="D107" s="141" t="s">
        <v>134</v>
      </c>
      <c r="E107" s="134"/>
      <c r="F107" s="134"/>
      <c r="G107" s="134"/>
      <c r="H107" s="134"/>
      <c r="I107" s="45"/>
      <c r="J107" s="45"/>
      <c r="K107" s="45"/>
      <c r="L107" s="45"/>
      <c r="M107" s="45"/>
      <c r="N107" s="135">
        <f>ROUND(N88*T107,2)</f>
        <v>0</v>
      </c>
      <c r="O107" s="136"/>
      <c r="P107" s="136"/>
      <c r="Q107" s="136"/>
      <c r="R107" s="46"/>
      <c r="S107" s="187"/>
      <c r="T107" s="188"/>
      <c r="U107" s="189" t="s">
        <v>46</v>
      </c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90" t="s">
        <v>131</v>
      </c>
      <c r="AZ107" s="187"/>
      <c r="BA107" s="187"/>
      <c r="BB107" s="187"/>
      <c r="BC107" s="187"/>
      <c r="BD107" s="187"/>
      <c r="BE107" s="191">
        <f>IF(U107="základní",N107,0)</f>
        <v>0</v>
      </c>
      <c r="BF107" s="191">
        <f>IF(U107="snížená",N107,0)</f>
        <v>0</v>
      </c>
      <c r="BG107" s="191">
        <f>IF(U107="zákl. přenesená",N107,0)</f>
        <v>0</v>
      </c>
      <c r="BH107" s="191">
        <f>IF(U107="sníž. přenesená",N107,0)</f>
        <v>0</v>
      </c>
      <c r="BI107" s="191">
        <f>IF(U107="nulová",N107,0)</f>
        <v>0</v>
      </c>
      <c r="BJ107" s="190" t="s">
        <v>88</v>
      </c>
      <c r="BK107" s="187"/>
      <c r="BL107" s="187"/>
      <c r="BM107" s="187"/>
    </row>
    <row r="108" spans="2:65" s="1" customFormat="1" ht="18" customHeight="1">
      <c r="B108" s="44"/>
      <c r="C108" s="45"/>
      <c r="D108" s="141" t="s">
        <v>135</v>
      </c>
      <c r="E108" s="134"/>
      <c r="F108" s="134"/>
      <c r="G108" s="134"/>
      <c r="H108" s="134"/>
      <c r="I108" s="45"/>
      <c r="J108" s="45"/>
      <c r="K108" s="45"/>
      <c r="L108" s="45"/>
      <c r="M108" s="45"/>
      <c r="N108" s="135">
        <f>ROUND(N88*T108,2)</f>
        <v>0</v>
      </c>
      <c r="O108" s="136"/>
      <c r="P108" s="136"/>
      <c r="Q108" s="136"/>
      <c r="R108" s="46"/>
      <c r="S108" s="187"/>
      <c r="T108" s="188"/>
      <c r="U108" s="189" t="s">
        <v>46</v>
      </c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90" t="s">
        <v>131</v>
      </c>
      <c r="AZ108" s="187"/>
      <c r="BA108" s="187"/>
      <c r="BB108" s="187"/>
      <c r="BC108" s="187"/>
      <c r="BD108" s="187"/>
      <c r="BE108" s="191">
        <f>IF(U108="základní",N108,0)</f>
        <v>0</v>
      </c>
      <c r="BF108" s="191">
        <f>IF(U108="snížená",N108,0)</f>
        <v>0</v>
      </c>
      <c r="BG108" s="191">
        <f>IF(U108="zákl. přenesená",N108,0)</f>
        <v>0</v>
      </c>
      <c r="BH108" s="191">
        <f>IF(U108="sníž. přenesená",N108,0)</f>
        <v>0</v>
      </c>
      <c r="BI108" s="191">
        <f>IF(U108="nulová",N108,0)</f>
        <v>0</v>
      </c>
      <c r="BJ108" s="190" t="s">
        <v>88</v>
      </c>
      <c r="BK108" s="187"/>
      <c r="BL108" s="187"/>
      <c r="BM108" s="187"/>
    </row>
    <row r="109" spans="2:65" s="1" customFormat="1" ht="18" customHeight="1">
      <c r="B109" s="44"/>
      <c r="C109" s="45"/>
      <c r="D109" s="134" t="s">
        <v>136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135">
        <f>ROUND(N88*T109,2)</f>
        <v>0</v>
      </c>
      <c r="O109" s="136"/>
      <c r="P109" s="136"/>
      <c r="Q109" s="136"/>
      <c r="R109" s="46"/>
      <c r="S109" s="187"/>
      <c r="T109" s="192"/>
      <c r="U109" s="193" t="s">
        <v>46</v>
      </c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90" t="s">
        <v>137</v>
      </c>
      <c r="AZ109" s="187"/>
      <c r="BA109" s="187"/>
      <c r="BB109" s="187"/>
      <c r="BC109" s="187"/>
      <c r="BD109" s="187"/>
      <c r="BE109" s="191">
        <f>IF(U109="základní",N109,0)</f>
        <v>0</v>
      </c>
      <c r="BF109" s="191">
        <f>IF(U109="snížená",N109,0)</f>
        <v>0</v>
      </c>
      <c r="BG109" s="191">
        <f>IF(U109="zákl. přenesená",N109,0)</f>
        <v>0</v>
      </c>
      <c r="BH109" s="191">
        <f>IF(U109="sníž. přenesená",N109,0)</f>
        <v>0</v>
      </c>
      <c r="BI109" s="191">
        <f>IF(U109="nulová",N109,0)</f>
        <v>0</v>
      </c>
      <c r="BJ109" s="190" t="s">
        <v>88</v>
      </c>
      <c r="BK109" s="187"/>
      <c r="BL109" s="187"/>
      <c r="BM109" s="187"/>
    </row>
    <row r="110" spans="2:21" s="1" customFormat="1" ht="13.5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  <c r="T110" s="169"/>
      <c r="U110" s="169"/>
    </row>
    <row r="111" spans="2:21" s="1" customFormat="1" ht="29.25" customHeight="1">
      <c r="B111" s="44"/>
      <c r="C111" s="148" t="s">
        <v>106</v>
      </c>
      <c r="D111" s="149"/>
      <c r="E111" s="149"/>
      <c r="F111" s="149"/>
      <c r="G111" s="149"/>
      <c r="H111" s="149"/>
      <c r="I111" s="149"/>
      <c r="J111" s="149"/>
      <c r="K111" s="149"/>
      <c r="L111" s="150">
        <f>ROUND(SUM(N88+N103),2)</f>
        <v>0</v>
      </c>
      <c r="M111" s="150"/>
      <c r="N111" s="150"/>
      <c r="O111" s="150"/>
      <c r="P111" s="150"/>
      <c r="Q111" s="150"/>
      <c r="R111" s="46"/>
      <c r="T111" s="169"/>
      <c r="U111" s="169"/>
    </row>
    <row r="112" spans="2:21" s="1" customFormat="1" ht="6.95" customHeight="1"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5"/>
      <c r="T112" s="169"/>
      <c r="U112" s="169"/>
    </row>
    <row r="116" spans="2:18" s="1" customFormat="1" ht="6.95" customHeight="1"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8"/>
    </row>
    <row r="117" spans="2:18" s="1" customFormat="1" ht="36.95" customHeight="1">
      <c r="B117" s="44"/>
      <c r="C117" s="25" t="s">
        <v>138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6.95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pans="2:18" s="1" customFormat="1" ht="30" customHeight="1">
      <c r="B119" s="44"/>
      <c r="C119" s="36" t="s">
        <v>19</v>
      </c>
      <c r="D119" s="45"/>
      <c r="E119" s="45"/>
      <c r="F119" s="153" t="str">
        <f>F6</f>
        <v>Demolice provozně stravovacího objektu, kotelny a kočárovny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45"/>
      <c r="R119" s="46"/>
    </row>
    <row r="120" spans="2:18" s="1" customFormat="1" ht="36.95" customHeight="1">
      <c r="B120" s="44"/>
      <c r="C120" s="83" t="s">
        <v>113</v>
      </c>
      <c r="D120" s="45"/>
      <c r="E120" s="45"/>
      <c r="F120" s="85" t="str">
        <f>F7</f>
        <v>2 - Kotelna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18" s="1" customFormat="1" ht="6.95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</row>
    <row r="122" spans="2:18" s="1" customFormat="1" ht="18" customHeight="1">
      <c r="B122" s="44"/>
      <c r="C122" s="36" t="s">
        <v>24</v>
      </c>
      <c r="D122" s="45"/>
      <c r="E122" s="45"/>
      <c r="F122" s="31" t="str">
        <f>F9</f>
        <v>Kladruby nad Labem</v>
      </c>
      <c r="G122" s="45"/>
      <c r="H122" s="45"/>
      <c r="I122" s="45"/>
      <c r="J122" s="45"/>
      <c r="K122" s="36" t="s">
        <v>26</v>
      </c>
      <c r="L122" s="45"/>
      <c r="M122" s="88" t="str">
        <f>IF(O9="","",O9)</f>
        <v>26. 10. 2017</v>
      </c>
      <c r="N122" s="88"/>
      <c r="O122" s="88"/>
      <c r="P122" s="88"/>
      <c r="Q122" s="45"/>
      <c r="R122" s="46"/>
    </row>
    <row r="123" spans="2:18" s="1" customFormat="1" ht="6.95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spans="2:18" s="1" customFormat="1" ht="13.5">
      <c r="B124" s="44"/>
      <c r="C124" s="36" t="s">
        <v>28</v>
      </c>
      <c r="D124" s="45"/>
      <c r="E124" s="45"/>
      <c r="F124" s="31" t="str">
        <f>E12</f>
        <v>Národní hřebčín Kladruby nad Labem s.p.o.</v>
      </c>
      <c r="G124" s="45"/>
      <c r="H124" s="45"/>
      <c r="I124" s="45"/>
      <c r="J124" s="45"/>
      <c r="K124" s="36" t="s">
        <v>35</v>
      </c>
      <c r="L124" s="45"/>
      <c r="M124" s="31" t="str">
        <f>E18</f>
        <v>AWT Rekultivace a.s.</v>
      </c>
      <c r="N124" s="31"/>
      <c r="O124" s="31"/>
      <c r="P124" s="31"/>
      <c r="Q124" s="31"/>
      <c r="R124" s="46"/>
    </row>
    <row r="125" spans="2:18" s="1" customFormat="1" ht="14.4" customHeight="1">
      <c r="B125" s="44"/>
      <c r="C125" s="36" t="s">
        <v>33</v>
      </c>
      <c r="D125" s="45"/>
      <c r="E125" s="45"/>
      <c r="F125" s="31" t="str">
        <f>IF(E15="","",E15)</f>
        <v>Vyplň údaj</v>
      </c>
      <c r="G125" s="45"/>
      <c r="H125" s="45"/>
      <c r="I125" s="45"/>
      <c r="J125" s="45"/>
      <c r="K125" s="36" t="s">
        <v>39</v>
      </c>
      <c r="L125" s="45"/>
      <c r="M125" s="31" t="str">
        <f>E21</f>
        <v>Ing. Lenka Kropáčová</v>
      </c>
      <c r="N125" s="31"/>
      <c r="O125" s="31"/>
      <c r="P125" s="31"/>
      <c r="Q125" s="31"/>
      <c r="R125" s="46"/>
    </row>
    <row r="126" spans="2:18" s="1" customFormat="1" ht="10.3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pans="2:27" s="8" customFormat="1" ht="29.25" customHeight="1">
      <c r="B127" s="194"/>
      <c r="C127" s="195" t="s">
        <v>139</v>
      </c>
      <c r="D127" s="196" t="s">
        <v>140</v>
      </c>
      <c r="E127" s="196" t="s">
        <v>63</v>
      </c>
      <c r="F127" s="196" t="s">
        <v>141</v>
      </c>
      <c r="G127" s="196"/>
      <c r="H127" s="196"/>
      <c r="I127" s="196"/>
      <c r="J127" s="196" t="s">
        <v>142</v>
      </c>
      <c r="K127" s="196" t="s">
        <v>143</v>
      </c>
      <c r="L127" s="196" t="s">
        <v>144</v>
      </c>
      <c r="M127" s="196"/>
      <c r="N127" s="196" t="s">
        <v>118</v>
      </c>
      <c r="O127" s="196"/>
      <c r="P127" s="196"/>
      <c r="Q127" s="197"/>
      <c r="R127" s="198"/>
      <c r="T127" s="104" t="s">
        <v>145</v>
      </c>
      <c r="U127" s="105" t="s">
        <v>45</v>
      </c>
      <c r="V127" s="105" t="s">
        <v>146</v>
      </c>
      <c r="W127" s="105" t="s">
        <v>147</v>
      </c>
      <c r="X127" s="105" t="s">
        <v>148</v>
      </c>
      <c r="Y127" s="105" t="s">
        <v>149</v>
      </c>
      <c r="Z127" s="105" t="s">
        <v>150</v>
      </c>
      <c r="AA127" s="106" t="s">
        <v>151</v>
      </c>
    </row>
    <row r="128" spans="2:63" s="1" customFormat="1" ht="29.25" customHeight="1">
      <c r="B128" s="44"/>
      <c r="C128" s="108" t="s">
        <v>115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199">
        <f>BK128</f>
        <v>0</v>
      </c>
      <c r="O128" s="200"/>
      <c r="P128" s="200"/>
      <c r="Q128" s="200"/>
      <c r="R128" s="46"/>
      <c r="T128" s="107"/>
      <c r="U128" s="65"/>
      <c r="V128" s="65"/>
      <c r="W128" s="201">
        <f>W129+W175+W178+W191</f>
        <v>0</v>
      </c>
      <c r="X128" s="65"/>
      <c r="Y128" s="201">
        <f>Y129+Y175+Y178+Y191</f>
        <v>372.05355000000003</v>
      </c>
      <c r="Z128" s="65"/>
      <c r="AA128" s="202">
        <f>AA129+AA175+AA178+AA191</f>
        <v>1094.05956</v>
      </c>
      <c r="AT128" s="20" t="s">
        <v>80</v>
      </c>
      <c r="AU128" s="20" t="s">
        <v>120</v>
      </c>
      <c r="BK128" s="203">
        <f>BK129+BK175+BK178+BK191</f>
        <v>0</v>
      </c>
    </row>
    <row r="129" spans="2:63" s="9" customFormat="1" ht="37.4" customHeight="1">
      <c r="B129" s="204"/>
      <c r="C129" s="205"/>
      <c r="D129" s="206" t="s">
        <v>121</v>
      </c>
      <c r="E129" s="206"/>
      <c r="F129" s="206"/>
      <c r="G129" s="206"/>
      <c r="H129" s="206"/>
      <c r="I129" s="206"/>
      <c r="J129" s="206"/>
      <c r="K129" s="206"/>
      <c r="L129" s="206"/>
      <c r="M129" s="206"/>
      <c r="N129" s="183">
        <f>BK129</f>
        <v>0</v>
      </c>
      <c r="O129" s="176"/>
      <c r="P129" s="176"/>
      <c r="Q129" s="176"/>
      <c r="R129" s="207"/>
      <c r="T129" s="208"/>
      <c r="U129" s="205"/>
      <c r="V129" s="205"/>
      <c r="W129" s="209">
        <f>W130+W149+W168</f>
        <v>0</v>
      </c>
      <c r="X129" s="205"/>
      <c r="Y129" s="209">
        <f>Y130+Y149+Y168</f>
        <v>372.05355000000003</v>
      </c>
      <c r="Z129" s="205"/>
      <c r="AA129" s="210">
        <f>AA130+AA149+AA168</f>
        <v>1093.569</v>
      </c>
      <c r="AR129" s="211" t="s">
        <v>88</v>
      </c>
      <c r="AT129" s="212" t="s">
        <v>80</v>
      </c>
      <c r="AU129" s="212" t="s">
        <v>81</v>
      </c>
      <c r="AY129" s="211" t="s">
        <v>152</v>
      </c>
      <c r="BK129" s="213">
        <f>BK130+BK149+BK168</f>
        <v>0</v>
      </c>
    </row>
    <row r="130" spans="2:63" s="9" customFormat="1" ht="19.9" customHeight="1">
      <c r="B130" s="204"/>
      <c r="C130" s="205"/>
      <c r="D130" s="214" t="s">
        <v>122</v>
      </c>
      <c r="E130" s="214"/>
      <c r="F130" s="214"/>
      <c r="G130" s="214"/>
      <c r="H130" s="214"/>
      <c r="I130" s="214"/>
      <c r="J130" s="214"/>
      <c r="K130" s="214"/>
      <c r="L130" s="214"/>
      <c r="M130" s="214"/>
      <c r="N130" s="215">
        <f>BK130</f>
        <v>0</v>
      </c>
      <c r="O130" s="216"/>
      <c r="P130" s="216"/>
      <c r="Q130" s="216"/>
      <c r="R130" s="207"/>
      <c r="T130" s="208"/>
      <c r="U130" s="205"/>
      <c r="V130" s="205"/>
      <c r="W130" s="209">
        <f>SUM(W131:W148)</f>
        <v>0</v>
      </c>
      <c r="X130" s="205"/>
      <c r="Y130" s="209">
        <f>SUM(Y131:Y148)</f>
        <v>372.0051</v>
      </c>
      <c r="Z130" s="205"/>
      <c r="AA130" s="210">
        <f>SUM(AA131:AA148)</f>
        <v>0</v>
      </c>
      <c r="AR130" s="211" t="s">
        <v>88</v>
      </c>
      <c r="AT130" s="212" t="s">
        <v>80</v>
      </c>
      <c r="AU130" s="212" t="s">
        <v>88</v>
      </c>
      <c r="AY130" s="211" t="s">
        <v>152</v>
      </c>
      <c r="BK130" s="213">
        <f>SUM(BK131:BK148)</f>
        <v>0</v>
      </c>
    </row>
    <row r="131" spans="2:65" s="1" customFormat="1" ht="25.5" customHeight="1">
      <c r="B131" s="44"/>
      <c r="C131" s="217" t="s">
        <v>88</v>
      </c>
      <c r="D131" s="217" t="s">
        <v>153</v>
      </c>
      <c r="E131" s="218" t="s">
        <v>154</v>
      </c>
      <c r="F131" s="219" t="s">
        <v>155</v>
      </c>
      <c r="G131" s="219"/>
      <c r="H131" s="219"/>
      <c r="I131" s="219"/>
      <c r="J131" s="220" t="s">
        <v>156</v>
      </c>
      <c r="K131" s="221">
        <v>15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46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157</v>
      </c>
      <c r="AT131" s="20" t="s">
        <v>153</v>
      </c>
      <c r="AU131" s="20" t="s">
        <v>92</v>
      </c>
      <c r="AY131" s="20" t="s">
        <v>152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88</v>
      </c>
      <c r="BK131" s="140">
        <f>ROUND(L131*K131,2)</f>
        <v>0</v>
      </c>
      <c r="BL131" s="20" t="s">
        <v>157</v>
      </c>
      <c r="BM131" s="20" t="s">
        <v>534</v>
      </c>
    </row>
    <row r="132" spans="2:65" s="1" customFormat="1" ht="25.5" customHeight="1">
      <c r="B132" s="44"/>
      <c r="C132" s="217" t="s">
        <v>92</v>
      </c>
      <c r="D132" s="217" t="s">
        <v>153</v>
      </c>
      <c r="E132" s="218" t="s">
        <v>535</v>
      </c>
      <c r="F132" s="219" t="s">
        <v>536</v>
      </c>
      <c r="G132" s="219"/>
      <c r="H132" s="219"/>
      <c r="I132" s="219"/>
      <c r="J132" s="220" t="s">
        <v>174</v>
      </c>
      <c r="K132" s="221">
        <v>45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46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157</v>
      </c>
      <c r="AT132" s="20" t="s">
        <v>153</v>
      </c>
      <c r="AU132" s="20" t="s">
        <v>92</v>
      </c>
      <c r="AY132" s="20" t="s">
        <v>152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88</v>
      </c>
      <c r="BK132" s="140">
        <f>ROUND(L132*K132,2)</f>
        <v>0</v>
      </c>
      <c r="BL132" s="20" t="s">
        <v>157</v>
      </c>
      <c r="BM132" s="20" t="s">
        <v>537</v>
      </c>
    </row>
    <row r="133" spans="2:65" s="1" customFormat="1" ht="16.5" customHeight="1">
      <c r="B133" s="44"/>
      <c r="C133" s="217" t="s">
        <v>95</v>
      </c>
      <c r="D133" s="217" t="s">
        <v>153</v>
      </c>
      <c r="E133" s="218" t="s">
        <v>178</v>
      </c>
      <c r="F133" s="219" t="s">
        <v>179</v>
      </c>
      <c r="G133" s="219"/>
      <c r="H133" s="219"/>
      <c r="I133" s="219"/>
      <c r="J133" s="220" t="s">
        <v>174</v>
      </c>
      <c r="K133" s="221">
        <v>180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46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157</v>
      </c>
      <c r="AT133" s="20" t="s">
        <v>153</v>
      </c>
      <c r="AU133" s="20" t="s">
        <v>92</v>
      </c>
      <c r="AY133" s="20" t="s">
        <v>152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88</v>
      </c>
      <c r="BK133" s="140">
        <f>ROUND(L133*K133,2)</f>
        <v>0</v>
      </c>
      <c r="BL133" s="20" t="s">
        <v>157</v>
      </c>
      <c r="BM133" s="20" t="s">
        <v>538</v>
      </c>
    </row>
    <row r="134" spans="2:47" s="1" customFormat="1" ht="24" customHeight="1">
      <c r="B134" s="44"/>
      <c r="C134" s="45"/>
      <c r="D134" s="45"/>
      <c r="E134" s="45"/>
      <c r="F134" s="228" t="s">
        <v>181</v>
      </c>
      <c r="G134" s="65"/>
      <c r="H134" s="65"/>
      <c r="I134" s="65"/>
      <c r="J134" s="45"/>
      <c r="K134" s="45"/>
      <c r="L134" s="45"/>
      <c r="M134" s="45"/>
      <c r="N134" s="45"/>
      <c r="O134" s="45"/>
      <c r="P134" s="45"/>
      <c r="Q134" s="45"/>
      <c r="R134" s="46"/>
      <c r="T134" s="188"/>
      <c r="U134" s="45"/>
      <c r="V134" s="45"/>
      <c r="W134" s="45"/>
      <c r="X134" s="45"/>
      <c r="Y134" s="45"/>
      <c r="Z134" s="45"/>
      <c r="AA134" s="98"/>
      <c r="AT134" s="20" t="s">
        <v>164</v>
      </c>
      <c r="AU134" s="20" t="s">
        <v>92</v>
      </c>
    </row>
    <row r="135" spans="2:65" s="1" customFormat="1" ht="16.5" customHeight="1">
      <c r="B135" s="44"/>
      <c r="C135" s="229" t="s">
        <v>157</v>
      </c>
      <c r="D135" s="229" t="s">
        <v>183</v>
      </c>
      <c r="E135" s="230" t="s">
        <v>184</v>
      </c>
      <c r="F135" s="231" t="s">
        <v>185</v>
      </c>
      <c r="G135" s="231"/>
      <c r="H135" s="231"/>
      <c r="I135" s="231"/>
      <c r="J135" s="232" t="s">
        <v>186</v>
      </c>
      <c r="K135" s="233">
        <v>270</v>
      </c>
      <c r="L135" s="234">
        <v>0</v>
      </c>
      <c r="M135" s="235"/>
      <c r="N135" s="236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46</v>
      </c>
      <c r="V135" s="45"/>
      <c r="W135" s="226">
        <f>V135*K135</f>
        <v>0</v>
      </c>
      <c r="X135" s="226">
        <v>1</v>
      </c>
      <c r="Y135" s="226">
        <f>X135*K135</f>
        <v>270</v>
      </c>
      <c r="Z135" s="226">
        <v>0</v>
      </c>
      <c r="AA135" s="227">
        <f>Z135*K135</f>
        <v>0</v>
      </c>
      <c r="AR135" s="20" t="s">
        <v>187</v>
      </c>
      <c r="AT135" s="20" t="s">
        <v>183</v>
      </c>
      <c r="AU135" s="20" t="s">
        <v>92</v>
      </c>
      <c r="AY135" s="20" t="s">
        <v>152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88</v>
      </c>
      <c r="BK135" s="140">
        <f>ROUND(L135*K135,2)</f>
        <v>0</v>
      </c>
      <c r="BL135" s="20" t="s">
        <v>157</v>
      </c>
      <c r="BM135" s="20" t="s">
        <v>539</v>
      </c>
    </row>
    <row r="136" spans="2:65" s="1" customFormat="1" ht="25.5" customHeight="1">
      <c r="B136" s="44"/>
      <c r="C136" s="217" t="s">
        <v>171</v>
      </c>
      <c r="D136" s="217" t="s">
        <v>153</v>
      </c>
      <c r="E136" s="218" t="s">
        <v>189</v>
      </c>
      <c r="F136" s="219" t="s">
        <v>190</v>
      </c>
      <c r="G136" s="219"/>
      <c r="H136" s="219"/>
      <c r="I136" s="219"/>
      <c r="J136" s="220" t="s">
        <v>174</v>
      </c>
      <c r="K136" s="221">
        <v>180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46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157</v>
      </c>
      <c r="AT136" s="20" t="s">
        <v>153</v>
      </c>
      <c r="AU136" s="20" t="s">
        <v>92</v>
      </c>
      <c r="AY136" s="20" t="s">
        <v>152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88</v>
      </c>
      <c r="BK136" s="140">
        <f>ROUND(L136*K136,2)</f>
        <v>0</v>
      </c>
      <c r="BL136" s="20" t="s">
        <v>157</v>
      </c>
      <c r="BM136" s="20" t="s">
        <v>540</v>
      </c>
    </row>
    <row r="137" spans="2:47" s="1" customFormat="1" ht="24" customHeight="1">
      <c r="B137" s="44"/>
      <c r="C137" s="45"/>
      <c r="D137" s="45"/>
      <c r="E137" s="45"/>
      <c r="F137" s="228" t="s">
        <v>181</v>
      </c>
      <c r="G137" s="65"/>
      <c r="H137" s="65"/>
      <c r="I137" s="65"/>
      <c r="J137" s="45"/>
      <c r="K137" s="45"/>
      <c r="L137" s="45"/>
      <c r="M137" s="45"/>
      <c r="N137" s="45"/>
      <c r="O137" s="45"/>
      <c r="P137" s="45"/>
      <c r="Q137" s="45"/>
      <c r="R137" s="46"/>
      <c r="T137" s="188"/>
      <c r="U137" s="45"/>
      <c r="V137" s="45"/>
      <c r="W137" s="45"/>
      <c r="X137" s="45"/>
      <c r="Y137" s="45"/>
      <c r="Z137" s="45"/>
      <c r="AA137" s="98"/>
      <c r="AT137" s="20" t="s">
        <v>164</v>
      </c>
      <c r="AU137" s="20" t="s">
        <v>92</v>
      </c>
    </row>
    <row r="138" spans="2:65" s="1" customFormat="1" ht="38.25" customHeight="1">
      <c r="B138" s="44"/>
      <c r="C138" s="217" t="s">
        <v>177</v>
      </c>
      <c r="D138" s="217" t="s">
        <v>153</v>
      </c>
      <c r="E138" s="218" t="s">
        <v>193</v>
      </c>
      <c r="F138" s="219" t="s">
        <v>194</v>
      </c>
      <c r="G138" s="219"/>
      <c r="H138" s="219"/>
      <c r="I138" s="219"/>
      <c r="J138" s="220" t="s">
        <v>174</v>
      </c>
      <c r="K138" s="221">
        <v>1800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46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157</v>
      </c>
      <c r="AT138" s="20" t="s">
        <v>153</v>
      </c>
      <c r="AU138" s="20" t="s">
        <v>92</v>
      </c>
      <c r="AY138" s="20" t="s">
        <v>152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88</v>
      </c>
      <c r="BK138" s="140">
        <f>ROUND(L138*K138,2)</f>
        <v>0</v>
      </c>
      <c r="BL138" s="20" t="s">
        <v>157</v>
      </c>
      <c r="BM138" s="20" t="s">
        <v>541</v>
      </c>
    </row>
    <row r="139" spans="2:47" s="1" customFormat="1" ht="24" customHeight="1">
      <c r="B139" s="44"/>
      <c r="C139" s="45"/>
      <c r="D139" s="45"/>
      <c r="E139" s="45"/>
      <c r="F139" s="228" t="s">
        <v>181</v>
      </c>
      <c r="G139" s="65"/>
      <c r="H139" s="65"/>
      <c r="I139" s="65"/>
      <c r="J139" s="45"/>
      <c r="K139" s="45"/>
      <c r="L139" s="45"/>
      <c r="M139" s="45"/>
      <c r="N139" s="45"/>
      <c r="O139" s="45"/>
      <c r="P139" s="45"/>
      <c r="Q139" s="45"/>
      <c r="R139" s="46"/>
      <c r="T139" s="188"/>
      <c r="U139" s="45"/>
      <c r="V139" s="45"/>
      <c r="W139" s="45"/>
      <c r="X139" s="45"/>
      <c r="Y139" s="45"/>
      <c r="Z139" s="45"/>
      <c r="AA139" s="98"/>
      <c r="AT139" s="20" t="s">
        <v>164</v>
      </c>
      <c r="AU139" s="20" t="s">
        <v>92</v>
      </c>
    </row>
    <row r="140" spans="2:65" s="1" customFormat="1" ht="25.5" customHeight="1">
      <c r="B140" s="44"/>
      <c r="C140" s="217" t="s">
        <v>182</v>
      </c>
      <c r="D140" s="217" t="s">
        <v>153</v>
      </c>
      <c r="E140" s="218" t="s">
        <v>197</v>
      </c>
      <c r="F140" s="219" t="s">
        <v>198</v>
      </c>
      <c r="G140" s="219"/>
      <c r="H140" s="219"/>
      <c r="I140" s="219"/>
      <c r="J140" s="220" t="s">
        <v>174</v>
      </c>
      <c r="K140" s="221">
        <v>225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46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157</v>
      </c>
      <c r="AT140" s="20" t="s">
        <v>153</v>
      </c>
      <c r="AU140" s="20" t="s">
        <v>92</v>
      </c>
      <c r="AY140" s="20" t="s">
        <v>152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88</v>
      </c>
      <c r="BK140" s="140">
        <f>ROUND(L140*K140,2)</f>
        <v>0</v>
      </c>
      <c r="BL140" s="20" t="s">
        <v>157</v>
      </c>
      <c r="BM140" s="20" t="s">
        <v>542</v>
      </c>
    </row>
    <row r="141" spans="2:65" s="1" customFormat="1" ht="25.5" customHeight="1">
      <c r="B141" s="44"/>
      <c r="C141" s="217" t="s">
        <v>187</v>
      </c>
      <c r="D141" s="217" t="s">
        <v>153</v>
      </c>
      <c r="E141" s="218" t="s">
        <v>201</v>
      </c>
      <c r="F141" s="219" t="s">
        <v>202</v>
      </c>
      <c r="G141" s="219"/>
      <c r="H141" s="219"/>
      <c r="I141" s="219"/>
      <c r="J141" s="220" t="s">
        <v>174</v>
      </c>
      <c r="K141" s="221">
        <v>68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46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157</v>
      </c>
      <c r="AT141" s="20" t="s">
        <v>153</v>
      </c>
      <c r="AU141" s="20" t="s">
        <v>92</v>
      </c>
      <c r="AY141" s="20" t="s">
        <v>152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88</v>
      </c>
      <c r="BK141" s="140">
        <f>ROUND(L141*K141,2)</f>
        <v>0</v>
      </c>
      <c r="BL141" s="20" t="s">
        <v>157</v>
      </c>
      <c r="BM141" s="20" t="s">
        <v>543</v>
      </c>
    </row>
    <row r="142" spans="2:65" s="1" customFormat="1" ht="16.5" customHeight="1">
      <c r="B142" s="44"/>
      <c r="C142" s="229" t="s">
        <v>192</v>
      </c>
      <c r="D142" s="229" t="s">
        <v>183</v>
      </c>
      <c r="E142" s="230" t="s">
        <v>205</v>
      </c>
      <c r="F142" s="231" t="s">
        <v>206</v>
      </c>
      <c r="G142" s="231"/>
      <c r="H142" s="231"/>
      <c r="I142" s="231"/>
      <c r="J142" s="232" t="s">
        <v>186</v>
      </c>
      <c r="K142" s="233">
        <v>102</v>
      </c>
      <c r="L142" s="234">
        <v>0</v>
      </c>
      <c r="M142" s="235"/>
      <c r="N142" s="236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46</v>
      </c>
      <c r="V142" s="45"/>
      <c r="W142" s="226">
        <f>V142*K142</f>
        <v>0</v>
      </c>
      <c r="X142" s="226">
        <v>1</v>
      </c>
      <c r="Y142" s="226">
        <f>X142*K142</f>
        <v>102</v>
      </c>
      <c r="Z142" s="226">
        <v>0</v>
      </c>
      <c r="AA142" s="227">
        <f>Z142*K142</f>
        <v>0</v>
      </c>
      <c r="AR142" s="20" t="s">
        <v>187</v>
      </c>
      <c r="AT142" s="20" t="s">
        <v>183</v>
      </c>
      <c r="AU142" s="20" t="s">
        <v>92</v>
      </c>
      <c r="AY142" s="20" t="s">
        <v>152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88</v>
      </c>
      <c r="BK142" s="140">
        <f>ROUND(L142*K142,2)</f>
        <v>0</v>
      </c>
      <c r="BL142" s="20" t="s">
        <v>157</v>
      </c>
      <c r="BM142" s="20" t="s">
        <v>544</v>
      </c>
    </row>
    <row r="143" spans="2:65" s="1" customFormat="1" ht="38.25" customHeight="1">
      <c r="B143" s="44"/>
      <c r="C143" s="217" t="s">
        <v>196</v>
      </c>
      <c r="D143" s="217" t="s">
        <v>153</v>
      </c>
      <c r="E143" s="218" t="s">
        <v>209</v>
      </c>
      <c r="F143" s="219" t="s">
        <v>210</v>
      </c>
      <c r="G143" s="219"/>
      <c r="H143" s="219"/>
      <c r="I143" s="219"/>
      <c r="J143" s="220" t="s">
        <v>174</v>
      </c>
      <c r="K143" s="221">
        <v>68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46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157</v>
      </c>
      <c r="AT143" s="20" t="s">
        <v>153</v>
      </c>
      <c r="AU143" s="20" t="s">
        <v>92</v>
      </c>
      <c r="AY143" s="20" t="s">
        <v>152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88</v>
      </c>
      <c r="BK143" s="140">
        <f>ROUND(L143*K143,2)</f>
        <v>0</v>
      </c>
      <c r="BL143" s="20" t="s">
        <v>157</v>
      </c>
      <c r="BM143" s="20" t="s">
        <v>545</v>
      </c>
    </row>
    <row r="144" spans="2:65" s="1" customFormat="1" ht="38.25" customHeight="1">
      <c r="B144" s="44"/>
      <c r="C144" s="217" t="s">
        <v>200</v>
      </c>
      <c r="D144" s="217" t="s">
        <v>153</v>
      </c>
      <c r="E144" s="218" t="s">
        <v>213</v>
      </c>
      <c r="F144" s="219" t="s">
        <v>214</v>
      </c>
      <c r="G144" s="219"/>
      <c r="H144" s="219"/>
      <c r="I144" s="219"/>
      <c r="J144" s="220" t="s">
        <v>174</v>
      </c>
      <c r="K144" s="221">
        <v>952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46</v>
      </c>
      <c r="V144" s="45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0" t="s">
        <v>157</v>
      </c>
      <c r="AT144" s="20" t="s">
        <v>153</v>
      </c>
      <c r="AU144" s="20" t="s">
        <v>92</v>
      </c>
      <c r="AY144" s="20" t="s">
        <v>152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88</v>
      </c>
      <c r="BK144" s="140">
        <f>ROUND(L144*K144,2)</f>
        <v>0</v>
      </c>
      <c r="BL144" s="20" t="s">
        <v>157</v>
      </c>
      <c r="BM144" s="20" t="s">
        <v>546</v>
      </c>
    </row>
    <row r="145" spans="2:65" s="1" customFormat="1" ht="38.25" customHeight="1">
      <c r="B145" s="44"/>
      <c r="C145" s="217" t="s">
        <v>204</v>
      </c>
      <c r="D145" s="217" t="s">
        <v>153</v>
      </c>
      <c r="E145" s="218" t="s">
        <v>216</v>
      </c>
      <c r="F145" s="219" t="s">
        <v>217</v>
      </c>
      <c r="G145" s="219"/>
      <c r="H145" s="219"/>
      <c r="I145" s="219"/>
      <c r="J145" s="220" t="s">
        <v>218</v>
      </c>
      <c r="K145" s="221">
        <v>340</v>
      </c>
      <c r="L145" s="222">
        <v>0</v>
      </c>
      <c r="M145" s="223"/>
      <c r="N145" s="224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46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</v>
      </c>
      <c r="AA145" s="227">
        <f>Z145*K145</f>
        <v>0</v>
      </c>
      <c r="AR145" s="20" t="s">
        <v>157</v>
      </c>
      <c r="AT145" s="20" t="s">
        <v>153</v>
      </c>
      <c r="AU145" s="20" t="s">
        <v>92</v>
      </c>
      <c r="AY145" s="20" t="s">
        <v>152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88</v>
      </c>
      <c r="BK145" s="140">
        <f>ROUND(L145*K145,2)</f>
        <v>0</v>
      </c>
      <c r="BL145" s="20" t="s">
        <v>157</v>
      </c>
      <c r="BM145" s="20" t="s">
        <v>547</v>
      </c>
    </row>
    <row r="146" spans="2:65" s="1" customFormat="1" ht="25.5" customHeight="1">
      <c r="B146" s="44"/>
      <c r="C146" s="217" t="s">
        <v>208</v>
      </c>
      <c r="D146" s="217" t="s">
        <v>153</v>
      </c>
      <c r="E146" s="218" t="s">
        <v>221</v>
      </c>
      <c r="F146" s="219" t="s">
        <v>222</v>
      </c>
      <c r="G146" s="219"/>
      <c r="H146" s="219"/>
      <c r="I146" s="219"/>
      <c r="J146" s="220" t="s">
        <v>218</v>
      </c>
      <c r="K146" s="221">
        <v>340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46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157</v>
      </c>
      <c r="AT146" s="20" t="s">
        <v>153</v>
      </c>
      <c r="AU146" s="20" t="s">
        <v>92</v>
      </c>
      <c r="AY146" s="20" t="s">
        <v>152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88</v>
      </c>
      <c r="BK146" s="140">
        <f>ROUND(L146*K146,2)</f>
        <v>0</v>
      </c>
      <c r="BL146" s="20" t="s">
        <v>157</v>
      </c>
      <c r="BM146" s="20" t="s">
        <v>548</v>
      </c>
    </row>
    <row r="147" spans="2:47" s="1" customFormat="1" ht="16.5" customHeight="1">
      <c r="B147" s="44"/>
      <c r="C147" s="45"/>
      <c r="D147" s="45"/>
      <c r="E147" s="45"/>
      <c r="F147" s="228" t="s">
        <v>224</v>
      </c>
      <c r="G147" s="65"/>
      <c r="H147" s="65"/>
      <c r="I147" s="65"/>
      <c r="J147" s="45"/>
      <c r="K147" s="45"/>
      <c r="L147" s="45"/>
      <c r="M147" s="45"/>
      <c r="N147" s="45"/>
      <c r="O147" s="45"/>
      <c r="P147" s="45"/>
      <c r="Q147" s="45"/>
      <c r="R147" s="46"/>
      <c r="T147" s="188"/>
      <c r="U147" s="45"/>
      <c r="V147" s="45"/>
      <c r="W147" s="45"/>
      <c r="X147" s="45"/>
      <c r="Y147" s="45"/>
      <c r="Z147" s="45"/>
      <c r="AA147" s="98"/>
      <c r="AT147" s="20" t="s">
        <v>164</v>
      </c>
      <c r="AU147" s="20" t="s">
        <v>92</v>
      </c>
    </row>
    <row r="148" spans="2:65" s="1" customFormat="1" ht="16.5" customHeight="1">
      <c r="B148" s="44"/>
      <c r="C148" s="229" t="s">
        <v>212</v>
      </c>
      <c r="D148" s="229" t="s">
        <v>183</v>
      </c>
      <c r="E148" s="230" t="s">
        <v>226</v>
      </c>
      <c r="F148" s="231" t="s">
        <v>227</v>
      </c>
      <c r="G148" s="231"/>
      <c r="H148" s="231"/>
      <c r="I148" s="231"/>
      <c r="J148" s="232" t="s">
        <v>228</v>
      </c>
      <c r="K148" s="233">
        <v>5.1</v>
      </c>
      <c r="L148" s="234">
        <v>0</v>
      </c>
      <c r="M148" s="235"/>
      <c r="N148" s="236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46</v>
      </c>
      <c r="V148" s="45"/>
      <c r="W148" s="226">
        <f>V148*K148</f>
        <v>0</v>
      </c>
      <c r="X148" s="226">
        <v>0.001</v>
      </c>
      <c r="Y148" s="226">
        <f>X148*K148</f>
        <v>0.0050999999999999995</v>
      </c>
      <c r="Z148" s="226">
        <v>0</v>
      </c>
      <c r="AA148" s="227">
        <f>Z148*K148</f>
        <v>0</v>
      </c>
      <c r="AR148" s="20" t="s">
        <v>187</v>
      </c>
      <c r="AT148" s="20" t="s">
        <v>183</v>
      </c>
      <c r="AU148" s="20" t="s">
        <v>92</v>
      </c>
      <c r="AY148" s="20" t="s">
        <v>152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88</v>
      </c>
      <c r="BK148" s="140">
        <f>ROUND(L148*K148,2)</f>
        <v>0</v>
      </c>
      <c r="BL148" s="20" t="s">
        <v>157</v>
      </c>
      <c r="BM148" s="20" t="s">
        <v>549</v>
      </c>
    </row>
    <row r="149" spans="2:63" s="9" customFormat="1" ht="29.85" customHeight="1">
      <c r="B149" s="204"/>
      <c r="C149" s="205"/>
      <c r="D149" s="214" t="s">
        <v>124</v>
      </c>
      <c r="E149" s="214"/>
      <c r="F149" s="214"/>
      <c r="G149" s="214"/>
      <c r="H149" s="214"/>
      <c r="I149" s="214"/>
      <c r="J149" s="214"/>
      <c r="K149" s="214"/>
      <c r="L149" s="214"/>
      <c r="M149" s="214"/>
      <c r="N149" s="237">
        <f>BK149</f>
        <v>0</v>
      </c>
      <c r="O149" s="238"/>
      <c r="P149" s="238"/>
      <c r="Q149" s="238"/>
      <c r="R149" s="207"/>
      <c r="T149" s="208"/>
      <c r="U149" s="205"/>
      <c r="V149" s="205"/>
      <c r="W149" s="209">
        <f>SUM(W150:W167)</f>
        <v>0</v>
      </c>
      <c r="X149" s="205"/>
      <c r="Y149" s="209">
        <f>SUM(Y150:Y167)</f>
        <v>0.04845</v>
      </c>
      <c r="Z149" s="205"/>
      <c r="AA149" s="210">
        <f>SUM(AA150:AA167)</f>
        <v>1093.569</v>
      </c>
      <c r="AR149" s="211" t="s">
        <v>88</v>
      </c>
      <c r="AT149" s="212" t="s">
        <v>80</v>
      </c>
      <c r="AU149" s="212" t="s">
        <v>88</v>
      </c>
      <c r="AY149" s="211" t="s">
        <v>152</v>
      </c>
      <c r="BK149" s="213">
        <f>SUM(BK150:BK167)</f>
        <v>0</v>
      </c>
    </row>
    <row r="150" spans="2:65" s="1" customFormat="1" ht="51" customHeight="1">
      <c r="B150" s="44"/>
      <c r="C150" s="217" t="s">
        <v>11</v>
      </c>
      <c r="D150" s="217" t="s">
        <v>153</v>
      </c>
      <c r="E150" s="218" t="s">
        <v>339</v>
      </c>
      <c r="F150" s="219" t="s">
        <v>458</v>
      </c>
      <c r="G150" s="219"/>
      <c r="H150" s="219"/>
      <c r="I150" s="219"/>
      <c r="J150" s="220" t="s">
        <v>332</v>
      </c>
      <c r="K150" s="221">
        <v>1</v>
      </c>
      <c r="L150" s="222">
        <v>0</v>
      </c>
      <c r="M150" s="223"/>
      <c r="N150" s="224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46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0.222</v>
      </c>
      <c r="AA150" s="227">
        <f>Z150*K150</f>
        <v>0.222</v>
      </c>
      <c r="AR150" s="20" t="s">
        <v>157</v>
      </c>
      <c r="AT150" s="20" t="s">
        <v>153</v>
      </c>
      <c r="AU150" s="20" t="s">
        <v>92</v>
      </c>
      <c r="AY150" s="20" t="s">
        <v>152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88</v>
      </c>
      <c r="BK150" s="140">
        <f>ROUND(L150*K150,2)</f>
        <v>0</v>
      </c>
      <c r="BL150" s="20" t="s">
        <v>157</v>
      </c>
      <c r="BM150" s="20" t="s">
        <v>550</v>
      </c>
    </row>
    <row r="151" spans="2:47" s="1" customFormat="1" ht="24" customHeight="1">
      <c r="B151" s="44"/>
      <c r="C151" s="45"/>
      <c r="D151" s="45"/>
      <c r="E151" s="45"/>
      <c r="F151" s="228" t="s">
        <v>551</v>
      </c>
      <c r="G151" s="65"/>
      <c r="H151" s="65"/>
      <c r="I151" s="65"/>
      <c r="J151" s="45"/>
      <c r="K151" s="45"/>
      <c r="L151" s="45"/>
      <c r="M151" s="45"/>
      <c r="N151" s="45"/>
      <c r="O151" s="45"/>
      <c r="P151" s="45"/>
      <c r="Q151" s="45"/>
      <c r="R151" s="46"/>
      <c r="T151" s="188"/>
      <c r="U151" s="45"/>
      <c r="V151" s="45"/>
      <c r="W151" s="45"/>
      <c r="X151" s="45"/>
      <c r="Y151" s="45"/>
      <c r="Z151" s="45"/>
      <c r="AA151" s="98"/>
      <c r="AT151" s="20" t="s">
        <v>164</v>
      </c>
      <c r="AU151" s="20" t="s">
        <v>92</v>
      </c>
    </row>
    <row r="152" spans="2:65" s="1" customFormat="1" ht="38.25" customHeight="1">
      <c r="B152" s="44"/>
      <c r="C152" s="217" t="s">
        <v>220</v>
      </c>
      <c r="D152" s="217" t="s">
        <v>153</v>
      </c>
      <c r="E152" s="218" t="s">
        <v>461</v>
      </c>
      <c r="F152" s="219" t="s">
        <v>462</v>
      </c>
      <c r="G152" s="219"/>
      <c r="H152" s="219"/>
      <c r="I152" s="219"/>
      <c r="J152" s="220" t="s">
        <v>218</v>
      </c>
      <c r="K152" s="221">
        <v>115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46"/>
      <c r="T152" s="225" t="s">
        <v>22</v>
      </c>
      <c r="U152" s="54" t="s">
        <v>46</v>
      </c>
      <c r="V152" s="45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0" t="s">
        <v>157</v>
      </c>
      <c r="AT152" s="20" t="s">
        <v>153</v>
      </c>
      <c r="AU152" s="20" t="s">
        <v>92</v>
      </c>
      <c r="AY152" s="20" t="s">
        <v>152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88</v>
      </c>
      <c r="BK152" s="140">
        <f>ROUND(L152*K152,2)</f>
        <v>0</v>
      </c>
      <c r="BL152" s="20" t="s">
        <v>157</v>
      </c>
      <c r="BM152" s="20" t="s">
        <v>552</v>
      </c>
    </row>
    <row r="153" spans="2:65" s="1" customFormat="1" ht="38.25" customHeight="1">
      <c r="B153" s="44"/>
      <c r="C153" s="217" t="s">
        <v>225</v>
      </c>
      <c r="D153" s="217" t="s">
        <v>153</v>
      </c>
      <c r="E153" s="218" t="s">
        <v>465</v>
      </c>
      <c r="F153" s="219" t="s">
        <v>553</v>
      </c>
      <c r="G153" s="219"/>
      <c r="H153" s="219"/>
      <c r="I153" s="219"/>
      <c r="J153" s="220" t="s">
        <v>218</v>
      </c>
      <c r="K153" s="221">
        <v>1725</v>
      </c>
      <c r="L153" s="222">
        <v>0</v>
      </c>
      <c r="M153" s="223"/>
      <c r="N153" s="224">
        <f>ROUND(L153*K153,2)</f>
        <v>0</v>
      </c>
      <c r="O153" s="224"/>
      <c r="P153" s="224"/>
      <c r="Q153" s="224"/>
      <c r="R153" s="46"/>
      <c r="T153" s="225" t="s">
        <v>22</v>
      </c>
      <c r="U153" s="54" t="s">
        <v>46</v>
      </c>
      <c r="V153" s="45"/>
      <c r="W153" s="226">
        <f>V153*K153</f>
        <v>0</v>
      </c>
      <c r="X153" s="226">
        <v>0</v>
      </c>
      <c r="Y153" s="226">
        <f>X153*K153</f>
        <v>0</v>
      </c>
      <c r="Z153" s="226">
        <v>0</v>
      </c>
      <c r="AA153" s="227">
        <f>Z153*K153</f>
        <v>0</v>
      </c>
      <c r="AR153" s="20" t="s">
        <v>157</v>
      </c>
      <c r="AT153" s="20" t="s">
        <v>153</v>
      </c>
      <c r="AU153" s="20" t="s">
        <v>92</v>
      </c>
      <c r="AY153" s="20" t="s">
        <v>152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88</v>
      </c>
      <c r="BK153" s="140">
        <f>ROUND(L153*K153,2)</f>
        <v>0</v>
      </c>
      <c r="BL153" s="20" t="s">
        <v>157</v>
      </c>
      <c r="BM153" s="20" t="s">
        <v>554</v>
      </c>
    </row>
    <row r="154" spans="2:65" s="1" customFormat="1" ht="38.25" customHeight="1">
      <c r="B154" s="44"/>
      <c r="C154" s="217" t="s">
        <v>230</v>
      </c>
      <c r="D154" s="217" t="s">
        <v>153</v>
      </c>
      <c r="E154" s="218" t="s">
        <v>469</v>
      </c>
      <c r="F154" s="219" t="s">
        <v>470</v>
      </c>
      <c r="G154" s="219"/>
      <c r="H154" s="219"/>
      <c r="I154" s="219"/>
      <c r="J154" s="220" t="s">
        <v>218</v>
      </c>
      <c r="K154" s="221">
        <v>115</v>
      </c>
      <c r="L154" s="222">
        <v>0</v>
      </c>
      <c r="M154" s="223"/>
      <c r="N154" s="224">
        <f>ROUND(L154*K154,2)</f>
        <v>0</v>
      </c>
      <c r="O154" s="224"/>
      <c r="P154" s="224"/>
      <c r="Q154" s="224"/>
      <c r="R154" s="46"/>
      <c r="T154" s="225" t="s">
        <v>22</v>
      </c>
      <c r="U154" s="54" t="s">
        <v>46</v>
      </c>
      <c r="V154" s="45"/>
      <c r="W154" s="226">
        <f>V154*K154</f>
        <v>0</v>
      </c>
      <c r="X154" s="226">
        <v>0</v>
      </c>
      <c r="Y154" s="226">
        <f>X154*K154</f>
        <v>0</v>
      </c>
      <c r="Z154" s="226">
        <v>0</v>
      </c>
      <c r="AA154" s="227">
        <f>Z154*K154</f>
        <v>0</v>
      </c>
      <c r="AR154" s="20" t="s">
        <v>157</v>
      </c>
      <c r="AT154" s="20" t="s">
        <v>153</v>
      </c>
      <c r="AU154" s="20" t="s">
        <v>92</v>
      </c>
      <c r="AY154" s="20" t="s">
        <v>152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88</v>
      </c>
      <c r="BK154" s="140">
        <f>ROUND(L154*K154,2)</f>
        <v>0</v>
      </c>
      <c r="BL154" s="20" t="s">
        <v>157</v>
      </c>
      <c r="BM154" s="20" t="s">
        <v>555</v>
      </c>
    </row>
    <row r="155" spans="2:65" s="1" customFormat="1" ht="25.5" customHeight="1">
      <c r="B155" s="44"/>
      <c r="C155" s="217" t="s">
        <v>235</v>
      </c>
      <c r="D155" s="217" t="s">
        <v>153</v>
      </c>
      <c r="E155" s="218" t="s">
        <v>472</v>
      </c>
      <c r="F155" s="219" t="s">
        <v>473</v>
      </c>
      <c r="G155" s="219"/>
      <c r="H155" s="219"/>
      <c r="I155" s="219"/>
      <c r="J155" s="220" t="s">
        <v>218</v>
      </c>
      <c r="K155" s="221">
        <v>115</v>
      </c>
      <c r="L155" s="222">
        <v>0</v>
      </c>
      <c r="M155" s="223"/>
      <c r="N155" s="224">
        <f>ROUND(L155*K155,2)</f>
        <v>0</v>
      </c>
      <c r="O155" s="224"/>
      <c r="P155" s="224"/>
      <c r="Q155" s="224"/>
      <c r="R155" s="46"/>
      <c r="T155" s="225" t="s">
        <v>22</v>
      </c>
      <c r="U155" s="54" t="s">
        <v>46</v>
      </c>
      <c r="V155" s="45"/>
      <c r="W155" s="226">
        <f>V155*K155</f>
        <v>0</v>
      </c>
      <c r="X155" s="226">
        <v>0</v>
      </c>
      <c r="Y155" s="226">
        <f>X155*K155</f>
        <v>0</v>
      </c>
      <c r="Z155" s="226">
        <v>0</v>
      </c>
      <c r="AA155" s="227">
        <f>Z155*K155</f>
        <v>0</v>
      </c>
      <c r="AR155" s="20" t="s">
        <v>157</v>
      </c>
      <c r="AT155" s="20" t="s">
        <v>153</v>
      </c>
      <c r="AU155" s="20" t="s">
        <v>92</v>
      </c>
      <c r="AY155" s="20" t="s">
        <v>152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0" t="s">
        <v>88</v>
      </c>
      <c r="BK155" s="140">
        <f>ROUND(L155*K155,2)</f>
        <v>0</v>
      </c>
      <c r="BL155" s="20" t="s">
        <v>157</v>
      </c>
      <c r="BM155" s="20" t="s">
        <v>556</v>
      </c>
    </row>
    <row r="156" spans="2:65" s="1" customFormat="1" ht="25.5" customHeight="1">
      <c r="B156" s="44"/>
      <c r="C156" s="217" t="s">
        <v>240</v>
      </c>
      <c r="D156" s="217" t="s">
        <v>153</v>
      </c>
      <c r="E156" s="218" t="s">
        <v>475</v>
      </c>
      <c r="F156" s="219" t="s">
        <v>557</v>
      </c>
      <c r="G156" s="219"/>
      <c r="H156" s="219"/>
      <c r="I156" s="219"/>
      <c r="J156" s="220" t="s">
        <v>218</v>
      </c>
      <c r="K156" s="221">
        <v>1725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46"/>
      <c r="T156" s="225" t="s">
        <v>22</v>
      </c>
      <c r="U156" s="54" t="s">
        <v>46</v>
      </c>
      <c r="V156" s="45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0" t="s">
        <v>157</v>
      </c>
      <c r="AT156" s="20" t="s">
        <v>153</v>
      </c>
      <c r="AU156" s="20" t="s">
        <v>92</v>
      </c>
      <c r="AY156" s="20" t="s">
        <v>152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0" t="s">
        <v>88</v>
      </c>
      <c r="BK156" s="140">
        <f>ROUND(L156*K156,2)</f>
        <v>0</v>
      </c>
      <c r="BL156" s="20" t="s">
        <v>157</v>
      </c>
      <c r="BM156" s="20" t="s">
        <v>558</v>
      </c>
    </row>
    <row r="157" spans="2:65" s="1" customFormat="1" ht="25.5" customHeight="1">
      <c r="B157" s="44"/>
      <c r="C157" s="217" t="s">
        <v>10</v>
      </c>
      <c r="D157" s="217" t="s">
        <v>153</v>
      </c>
      <c r="E157" s="218" t="s">
        <v>478</v>
      </c>
      <c r="F157" s="219" t="s">
        <v>479</v>
      </c>
      <c r="G157" s="219"/>
      <c r="H157" s="219"/>
      <c r="I157" s="219"/>
      <c r="J157" s="220" t="s">
        <v>218</v>
      </c>
      <c r="K157" s="221">
        <v>115</v>
      </c>
      <c r="L157" s="222">
        <v>0</v>
      </c>
      <c r="M157" s="223"/>
      <c r="N157" s="224">
        <f>ROUND(L157*K157,2)</f>
        <v>0</v>
      </c>
      <c r="O157" s="224"/>
      <c r="P157" s="224"/>
      <c r="Q157" s="224"/>
      <c r="R157" s="46"/>
      <c r="T157" s="225" t="s">
        <v>22</v>
      </c>
      <c r="U157" s="54" t="s">
        <v>46</v>
      </c>
      <c r="V157" s="45"/>
      <c r="W157" s="226">
        <f>V157*K157</f>
        <v>0</v>
      </c>
      <c r="X157" s="226">
        <v>0</v>
      </c>
      <c r="Y157" s="226">
        <f>X157*K157</f>
        <v>0</v>
      </c>
      <c r="Z157" s="226">
        <v>0</v>
      </c>
      <c r="AA157" s="227">
        <f>Z157*K157</f>
        <v>0</v>
      </c>
      <c r="AR157" s="20" t="s">
        <v>157</v>
      </c>
      <c r="AT157" s="20" t="s">
        <v>153</v>
      </c>
      <c r="AU157" s="20" t="s">
        <v>92</v>
      </c>
      <c r="AY157" s="20" t="s">
        <v>152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20" t="s">
        <v>88</v>
      </c>
      <c r="BK157" s="140">
        <f>ROUND(L157*K157,2)</f>
        <v>0</v>
      </c>
      <c r="BL157" s="20" t="s">
        <v>157</v>
      </c>
      <c r="BM157" s="20" t="s">
        <v>559</v>
      </c>
    </row>
    <row r="158" spans="2:47" s="1" customFormat="1" ht="16.5" customHeight="1">
      <c r="B158" s="44"/>
      <c r="C158" s="45"/>
      <c r="D158" s="45"/>
      <c r="E158" s="45"/>
      <c r="F158" s="228" t="s">
        <v>481</v>
      </c>
      <c r="G158" s="65"/>
      <c r="H158" s="65"/>
      <c r="I158" s="65"/>
      <c r="J158" s="45"/>
      <c r="K158" s="45"/>
      <c r="L158" s="45"/>
      <c r="M158" s="45"/>
      <c r="N158" s="45"/>
      <c r="O158" s="45"/>
      <c r="P158" s="45"/>
      <c r="Q158" s="45"/>
      <c r="R158" s="46"/>
      <c r="T158" s="188"/>
      <c r="U158" s="45"/>
      <c r="V158" s="45"/>
      <c r="W158" s="45"/>
      <c r="X158" s="45"/>
      <c r="Y158" s="45"/>
      <c r="Z158" s="45"/>
      <c r="AA158" s="98"/>
      <c r="AT158" s="20" t="s">
        <v>164</v>
      </c>
      <c r="AU158" s="20" t="s">
        <v>92</v>
      </c>
    </row>
    <row r="159" spans="2:65" s="1" customFormat="1" ht="25.5" customHeight="1">
      <c r="B159" s="44"/>
      <c r="C159" s="217" t="s">
        <v>246</v>
      </c>
      <c r="D159" s="217" t="s">
        <v>153</v>
      </c>
      <c r="E159" s="218" t="s">
        <v>301</v>
      </c>
      <c r="F159" s="219" t="s">
        <v>482</v>
      </c>
      <c r="G159" s="219"/>
      <c r="H159" s="219"/>
      <c r="I159" s="219"/>
      <c r="J159" s="220" t="s">
        <v>332</v>
      </c>
      <c r="K159" s="221">
        <v>1</v>
      </c>
      <c r="L159" s="222">
        <v>0</v>
      </c>
      <c r="M159" s="223"/>
      <c r="N159" s="224">
        <f>ROUND(L159*K159,2)</f>
        <v>0</v>
      </c>
      <c r="O159" s="224"/>
      <c r="P159" s="224"/>
      <c r="Q159" s="224"/>
      <c r="R159" s="46"/>
      <c r="T159" s="225" t="s">
        <v>22</v>
      </c>
      <c r="U159" s="54" t="s">
        <v>46</v>
      </c>
      <c r="V159" s="45"/>
      <c r="W159" s="226">
        <f>V159*K159</f>
        <v>0</v>
      </c>
      <c r="X159" s="226">
        <v>0</v>
      </c>
      <c r="Y159" s="226">
        <f>X159*K159</f>
        <v>0</v>
      </c>
      <c r="Z159" s="226">
        <v>0.222</v>
      </c>
      <c r="AA159" s="227">
        <f>Z159*K159</f>
        <v>0.222</v>
      </c>
      <c r="AR159" s="20" t="s">
        <v>157</v>
      </c>
      <c r="AT159" s="20" t="s">
        <v>153</v>
      </c>
      <c r="AU159" s="20" t="s">
        <v>92</v>
      </c>
      <c r="AY159" s="20" t="s">
        <v>152</v>
      </c>
      <c r="BE159" s="140">
        <f>IF(U159="základní",N159,0)</f>
        <v>0</v>
      </c>
      <c r="BF159" s="140">
        <f>IF(U159="snížená",N159,0)</f>
        <v>0</v>
      </c>
      <c r="BG159" s="140">
        <f>IF(U159="zákl. přenesená",N159,0)</f>
        <v>0</v>
      </c>
      <c r="BH159" s="140">
        <f>IF(U159="sníž. přenesená",N159,0)</f>
        <v>0</v>
      </c>
      <c r="BI159" s="140">
        <f>IF(U159="nulová",N159,0)</f>
        <v>0</v>
      </c>
      <c r="BJ159" s="20" t="s">
        <v>88</v>
      </c>
      <c r="BK159" s="140">
        <f>ROUND(L159*K159,2)</f>
        <v>0</v>
      </c>
      <c r="BL159" s="20" t="s">
        <v>157</v>
      </c>
      <c r="BM159" s="20" t="s">
        <v>560</v>
      </c>
    </row>
    <row r="160" spans="2:65" s="1" customFormat="1" ht="25.5" customHeight="1">
      <c r="B160" s="44"/>
      <c r="C160" s="217" t="s">
        <v>250</v>
      </c>
      <c r="D160" s="217" t="s">
        <v>153</v>
      </c>
      <c r="E160" s="218" t="s">
        <v>561</v>
      </c>
      <c r="F160" s="219" t="s">
        <v>562</v>
      </c>
      <c r="G160" s="219"/>
      <c r="H160" s="219"/>
      <c r="I160" s="219"/>
      <c r="J160" s="220" t="s">
        <v>174</v>
      </c>
      <c r="K160" s="221">
        <v>810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46"/>
      <c r="T160" s="225" t="s">
        <v>22</v>
      </c>
      <c r="U160" s="54" t="s">
        <v>46</v>
      </c>
      <c r="V160" s="45"/>
      <c r="W160" s="226">
        <f>V160*K160</f>
        <v>0</v>
      </c>
      <c r="X160" s="226">
        <v>0</v>
      </c>
      <c r="Y160" s="226">
        <f>X160*K160</f>
        <v>0</v>
      </c>
      <c r="Z160" s="226">
        <v>0.55</v>
      </c>
      <c r="AA160" s="227">
        <f>Z160*K160</f>
        <v>445.50000000000006</v>
      </c>
      <c r="AR160" s="20" t="s">
        <v>157</v>
      </c>
      <c r="AT160" s="20" t="s">
        <v>153</v>
      </c>
      <c r="AU160" s="20" t="s">
        <v>92</v>
      </c>
      <c r="AY160" s="20" t="s">
        <v>152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0" t="s">
        <v>88</v>
      </c>
      <c r="BK160" s="140">
        <f>ROUND(L160*K160,2)</f>
        <v>0</v>
      </c>
      <c r="BL160" s="20" t="s">
        <v>157</v>
      </c>
      <c r="BM160" s="20" t="s">
        <v>563</v>
      </c>
    </row>
    <row r="161" spans="2:65" s="1" customFormat="1" ht="25.5" customHeight="1">
      <c r="B161" s="44"/>
      <c r="C161" s="217" t="s">
        <v>253</v>
      </c>
      <c r="D161" s="217" t="s">
        <v>153</v>
      </c>
      <c r="E161" s="218" t="s">
        <v>564</v>
      </c>
      <c r="F161" s="219" t="s">
        <v>565</v>
      </c>
      <c r="G161" s="219"/>
      <c r="H161" s="219"/>
      <c r="I161" s="219"/>
      <c r="J161" s="220" t="s">
        <v>174</v>
      </c>
      <c r="K161" s="221">
        <v>51</v>
      </c>
      <c r="L161" s="222">
        <v>0</v>
      </c>
      <c r="M161" s="223"/>
      <c r="N161" s="224">
        <f>ROUND(L161*K161,2)</f>
        <v>0</v>
      </c>
      <c r="O161" s="224"/>
      <c r="P161" s="224"/>
      <c r="Q161" s="224"/>
      <c r="R161" s="46"/>
      <c r="T161" s="225" t="s">
        <v>22</v>
      </c>
      <c r="U161" s="54" t="s">
        <v>46</v>
      </c>
      <c r="V161" s="45"/>
      <c r="W161" s="226">
        <f>V161*K161</f>
        <v>0</v>
      </c>
      <c r="X161" s="226">
        <v>0.00095</v>
      </c>
      <c r="Y161" s="226">
        <f>X161*K161</f>
        <v>0.04845</v>
      </c>
      <c r="Z161" s="226">
        <v>1.8</v>
      </c>
      <c r="AA161" s="227">
        <f>Z161*K161</f>
        <v>91.8</v>
      </c>
      <c r="AR161" s="20" t="s">
        <v>157</v>
      </c>
      <c r="AT161" s="20" t="s">
        <v>153</v>
      </c>
      <c r="AU161" s="20" t="s">
        <v>92</v>
      </c>
      <c r="AY161" s="20" t="s">
        <v>152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20" t="s">
        <v>88</v>
      </c>
      <c r="BK161" s="140">
        <f>ROUND(L161*K161,2)</f>
        <v>0</v>
      </c>
      <c r="BL161" s="20" t="s">
        <v>157</v>
      </c>
      <c r="BM161" s="20" t="s">
        <v>566</v>
      </c>
    </row>
    <row r="162" spans="2:65" s="1" customFormat="1" ht="38.25" customHeight="1">
      <c r="B162" s="44"/>
      <c r="C162" s="217" t="s">
        <v>257</v>
      </c>
      <c r="D162" s="217" t="s">
        <v>153</v>
      </c>
      <c r="E162" s="218" t="s">
        <v>567</v>
      </c>
      <c r="F162" s="219" t="s">
        <v>568</v>
      </c>
      <c r="G162" s="219"/>
      <c r="H162" s="219"/>
      <c r="I162" s="219"/>
      <c r="J162" s="220" t="s">
        <v>186</v>
      </c>
      <c r="K162" s="221">
        <v>3.7</v>
      </c>
      <c r="L162" s="222">
        <v>0</v>
      </c>
      <c r="M162" s="223"/>
      <c r="N162" s="224">
        <f>ROUND(L162*K162,2)</f>
        <v>0</v>
      </c>
      <c r="O162" s="224"/>
      <c r="P162" s="224"/>
      <c r="Q162" s="224"/>
      <c r="R162" s="46"/>
      <c r="T162" s="225" t="s">
        <v>22</v>
      </c>
      <c r="U162" s="54" t="s">
        <v>46</v>
      </c>
      <c r="V162" s="45"/>
      <c r="W162" s="226">
        <f>V162*K162</f>
        <v>0</v>
      </c>
      <c r="X162" s="226">
        <v>0</v>
      </c>
      <c r="Y162" s="226">
        <f>X162*K162</f>
        <v>0</v>
      </c>
      <c r="Z162" s="226">
        <v>1</v>
      </c>
      <c r="AA162" s="227">
        <f>Z162*K162</f>
        <v>3.7</v>
      </c>
      <c r="AR162" s="20" t="s">
        <v>157</v>
      </c>
      <c r="AT162" s="20" t="s">
        <v>153</v>
      </c>
      <c r="AU162" s="20" t="s">
        <v>92</v>
      </c>
      <c r="AY162" s="20" t="s">
        <v>152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88</v>
      </c>
      <c r="BK162" s="140">
        <f>ROUND(L162*K162,2)</f>
        <v>0</v>
      </c>
      <c r="BL162" s="20" t="s">
        <v>157</v>
      </c>
      <c r="BM162" s="20" t="s">
        <v>569</v>
      </c>
    </row>
    <row r="163" spans="2:47" s="1" customFormat="1" ht="16.5" customHeight="1">
      <c r="B163" s="44"/>
      <c r="C163" s="45"/>
      <c r="D163" s="45"/>
      <c r="E163" s="45"/>
      <c r="F163" s="228" t="s">
        <v>570</v>
      </c>
      <c r="G163" s="65"/>
      <c r="H163" s="65"/>
      <c r="I163" s="65"/>
      <c r="J163" s="45"/>
      <c r="K163" s="45"/>
      <c r="L163" s="45"/>
      <c r="M163" s="45"/>
      <c r="N163" s="45"/>
      <c r="O163" s="45"/>
      <c r="P163" s="45"/>
      <c r="Q163" s="45"/>
      <c r="R163" s="46"/>
      <c r="T163" s="188"/>
      <c r="U163" s="45"/>
      <c r="V163" s="45"/>
      <c r="W163" s="45"/>
      <c r="X163" s="45"/>
      <c r="Y163" s="45"/>
      <c r="Z163" s="45"/>
      <c r="AA163" s="98"/>
      <c r="AT163" s="20" t="s">
        <v>164</v>
      </c>
      <c r="AU163" s="20" t="s">
        <v>92</v>
      </c>
    </row>
    <row r="164" spans="2:65" s="1" customFormat="1" ht="38.25" customHeight="1">
      <c r="B164" s="44"/>
      <c r="C164" s="217" t="s">
        <v>261</v>
      </c>
      <c r="D164" s="217" t="s">
        <v>153</v>
      </c>
      <c r="E164" s="218" t="s">
        <v>505</v>
      </c>
      <c r="F164" s="219" t="s">
        <v>571</v>
      </c>
      <c r="G164" s="219"/>
      <c r="H164" s="219"/>
      <c r="I164" s="219"/>
      <c r="J164" s="220" t="s">
        <v>174</v>
      </c>
      <c r="K164" s="221">
        <v>150</v>
      </c>
      <c r="L164" s="222">
        <v>0</v>
      </c>
      <c r="M164" s="223"/>
      <c r="N164" s="224">
        <f>ROUND(L164*K164,2)</f>
        <v>0</v>
      </c>
      <c r="O164" s="224"/>
      <c r="P164" s="224"/>
      <c r="Q164" s="224"/>
      <c r="R164" s="46"/>
      <c r="T164" s="225" t="s">
        <v>22</v>
      </c>
      <c r="U164" s="54" t="s">
        <v>46</v>
      </c>
      <c r="V164" s="45"/>
      <c r="W164" s="226">
        <f>V164*K164</f>
        <v>0</v>
      </c>
      <c r="X164" s="226">
        <v>0</v>
      </c>
      <c r="Y164" s="226">
        <f>X164*K164</f>
        <v>0</v>
      </c>
      <c r="Z164" s="226">
        <v>2.41</v>
      </c>
      <c r="AA164" s="227">
        <f>Z164*K164</f>
        <v>361.5</v>
      </c>
      <c r="AR164" s="20" t="s">
        <v>157</v>
      </c>
      <c r="AT164" s="20" t="s">
        <v>153</v>
      </c>
      <c r="AU164" s="20" t="s">
        <v>92</v>
      </c>
      <c r="AY164" s="20" t="s">
        <v>152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20" t="s">
        <v>88</v>
      </c>
      <c r="BK164" s="140">
        <f>ROUND(L164*K164,2)</f>
        <v>0</v>
      </c>
      <c r="BL164" s="20" t="s">
        <v>157</v>
      </c>
      <c r="BM164" s="20" t="s">
        <v>572</v>
      </c>
    </row>
    <row r="165" spans="2:65" s="1" customFormat="1" ht="25.5" customHeight="1">
      <c r="B165" s="44"/>
      <c r="C165" s="217" t="s">
        <v>266</v>
      </c>
      <c r="D165" s="217" t="s">
        <v>153</v>
      </c>
      <c r="E165" s="218" t="s">
        <v>293</v>
      </c>
      <c r="F165" s="219" t="s">
        <v>294</v>
      </c>
      <c r="G165" s="219"/>
      <c r="H165" s="219"/>
      <c r="I165" s="219"/>
      <c r="J165" s="220" t="s">
        <v>218</v>
      </c>
      <c r="K165" s="221">
        <v>50</v>
      </c>
      <c r="L165" s="222">
        <v>0</v>
      </c>
      <c r="M165" s="223"/>
      <c r="N165" s="224">
        <f>ROUND(L165*K165,2)</f>
        <v>0</v>
      </c>
      <c r="O165" s="224"/>
      <c r="P165" s="224"/>
      <c r="Q165" s="224"/>
      <c r="R165" s="46"/>
      <c r="T165" s="225" t="s">
        <v>22</v>
      </c>
      <c r="U165" s="54" t="s">
        <v>46</v>
      </c>
      <c r="V165" s="45"/>
      <c r="W165" s="226">
        <f>V165*K165</f>
        <v>0</v>
      </c>
      <c r="X165" s="226">
        <v>0</v>
      </c>
      <c r="Y165" s="226">
        <f>X165*K165</f>
        <v>0</v>
      </c>
      <c r="Z165" s="226">
        <v>0.25</v>
      </c>
      <c r="AA165" s="227">
        <f>Z165*K165</f>
        <v>12.5</v>
      </c>
      <c r="AR165" s="20" t="s">
        <v>157</v>
      </c>
      <c r="AT165" s="20" t="s">
        <v>153</v>
      </c>
      <c r="AU165" s="20" t="s">
        <v>92</v>
      </c>
      <c r="AY165" s="20" t="s">
        <v>152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88</v>
      </c>
      <c r="BK165" s="140">
        <f>ROUND(L165*K165,2)</f>
        <v>0</v>
      </c>
      <c r="BL165" s="20" t="s">
        <v>157</v>
      </c>
      <c r="BM165" s="20" t="s">
        <v>573</v>
      </c>
    </row>
    <row r="166" spans="2:65" s="1" customFormat="1" ht="25.5" customHeight="1">
      <c r="B166" s="44"/>
      <c r="C166" s="217" t="s">
        <v>272</v>
      </c>
      <c r="D166" s="217" t="s">
        <v>153</v>
      </c>
      <c r="E166" s="218" t="s">
        <v>574</v>
      </c>
      <c r="F166" s="219" t="s">
        <v>575</v>
      </c>
      <c r="G166" s="219"/>
      <c r="H166" s="219"/>
      <c r="I166" s="219"/>
      <c r="J166" s="220" t="s">
        <v>218</v>
      </c>
      <c r="K166" s="221">
        <v>125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46"/>
      <c r="T166" s="225" t="s">
        <v>22</v>
      </c>
      <c r="U166" s="54" t="s">
        <v>46</v>
      </c>
      <c r="V166" s="45"/>
      <c r="W166" s="226">
        <f>V166*K166</f>
        <v>0</v>
      </c>
      <c r="X166" s="226">
        <v>0</v>
      </c>
      <c r="Y166" s="226">
        <f>X166*K166</f>
        <v>0</v>
      </c>
      <c r="Z166" s="226">
        <v>0.375</v>
      </c>
      <c r="AA166" s="227">
        <f>Z166*K166</f>
        <v>46.875</v>
      </c>
      <c r="AR166" s="20" t="s">
        <v>264</v>
      </c>
      <c r="AT166" s="20" t="s">
        <v>153</v>
      </c>
      <c r="AU166" s="20" t="s">
        <v>92</v>
      </c>
      <c r="AY166" s="20" t="s">
        <v>152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0" t="s">
        <v>88</v>
      </c>
      <c r="BK166" s="140">
        <f>ROUND(L166*K166,2)</f>
        <v>0</v>
      </c>
      <c r="BL166" s="20" t="s">
        <v>264</v>
      </c>
      <c r="BM166" s="20" t="s">
        <v>576</v>
      </c>
    </row>
    <row r="167" spans="2:65" s="1" customFormat="1" ht="25.5" customHeight="1">
      <c r="B167" s="44"/>
      <c r="C167" s="217" t="s">
        <v>276</v>
      </c>
      <c r="D167" s="217" t="s">
        <v>153</v>
      </c>
      <c r="E167" s="218" t="s">
        <v>297</v>
      </c>
      <c r="F167" s="219" t="s">
        <v>298</v>
      </c>
      <c r="G167" s="219"/>
      <c r="H167" s="219"/>
      <c r="I167" s="219"/>
      <c r="J167" s="220" t="s">
        <v>218</v>
      </c>
      <c r="K167" s="221">
        <v>175</v>
      </c>
      <c r="L167" s="222">
        <v>0</v>
      </c>
      <c r="M167" s="223"/>
      <c r="N167" s="224">
        <f>ROUND(L167*K167,2)</f>
        <v>0</v>
      </c>
      <c r="O167" s="224"/>
      <c r="P167" s="224"/>
      <c r="Q167" s="224"/>
      <c r="R167" s="46"/>
      <c r="T167" s="225" t="s">
        <v>22</v>
      </c>
      <c r="U167" s="54" t="s">
        <v>46</v>
      </c>
      <c r="V167" s="45"/>
      <c r="W167" s="226">
        <f>V167*K167</f>
        <v>0</v>
      </c>
      <c r="X167" s="226">
        <v>0</v>
      </c>
      <c r="Y167" s="226">
        <f>X167*K167</f>
        <v>0</v>
      </c>
      <c r="Z167" s="226">
        <v>0.75</v>
      </c>
      <c r="AA167" s="227">
        <f>Z167*K167</f>
        <v>131.25</v>
      </c>
      <c r="AR167" s="20" t="s">
        <v>157</v>
      </c>
      <c r="AT167" s="20" t="s">
        <v>153</v>
      </c>
      <c r="AU167" s="20" t="s">
        <v>92</v>
      </c>
      <c r="AY167" s="20" t="s">
        <v>152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20" t="s">
        <v>88</v>
      </c>
      <c r="BK167" s="140">
        <f>ROUND(L167*K167,2)</f>
        <v>0</v>
      </c>
      <c r="BL167" s="20" t="s">
        <v>157</v>
      </c>
      <c r="BM167" s="20" t="s">
        <v>577</v>
      </c>
    </row>
    <row r="168" spans="2:63" s="9" customFormat="1" ht="29.85" customHeight="1">
      <c r="B168" s="204"/>
      <c r="C168" s="205"/>
      <c r="D168" s="214" t="s">
        <v>125</v>
      </c>
      <c r="E168" s="214"/>
      <c r="F168" s="214"/>
      <c r="G168" s="214"/>
      <c r="H168" s="214"/>
      <c r="I168" s="214"/>
      <c r="J168" s="214"/>
      <c r="K168" s="214"/>
      <c r="L168" s="214"/>
      <c r="M168" s="214"/>
      <c r="N168" s="237">
        <f>BK168</f>
        <v>0</v>
      </c>
      <c r="O168" s="238"/>
      <c r="P168" s="238"/>
      <c r="Q168" s="238"/>
      <c r="R168" s="207"/>
      <c r="T168" s="208"/>
      <c r="U168" s="205"/>
      <c r="V168" s="205"/>
      <c r="W168" s="209">
        <f>SUM(W169:W174)</f>
        <v>0</v>
      </c>
      <c r="X168" s="205"/>
      <c r="Y168" s="209">
        <f>SUM(Y169:Y174)</f>
        <v>0</v>
      </c>
      <c r="Z168" s="205"/>
      <c r="AA168" s="210">
        <f>SUM(AA169:AA174)</f>
        <v>0</v>
      </c>
      <c r="AR168" s="211" t="s">
        <v>88</v>
      </c>
      <c r="AT168" s="212" t="s">
        <v>80</v>
      </c>
      <c r="AU168" s="212" t="s">
        <v>88</v>
      </c>
      <c r="AY168" s="211" t="s">
        <v>152</v>
      </c>
      <c r="BK168" s="213">
        <f>SUM(BK169:BK174)</f>
        <v>0</v>
      </c>
    </row>
    <row r="169" spans="2:65" s="1" customFormat="1" ht="25.5" customHeight="1">
      <c r="B169" s="44"/>
      <c r="C169" s="217" t="s">
        <v>280</v>
      </c>
      <c r="D169" s="217" t="s">
        <v>153</v>
      </c>
      <c r="E169" s="218" t="s">
        <v>386</v>
      </c>
      <c r="F169" s="219" t="s">
        <v>387</v>
      </c>
      <c r="G169" s="219"/>
      <c r="H169" s="219"/>
      <c r="I169" s="219"/>
      <c r="J169" s="220" t="s">
        <v>186</v>
      </c>
      <c r="K169" s="221">
        <v>1047.185</v>
      </c>
      <c r="L169" s="222">
        <v>0</v>
      </c>
      <c r="M169" s="223"/>
      <c r="N169" s="224">
        <f>ROUND(L169*K169,2)</f>
        <v>0</v>
      </c>
      <c r="O169" s="224"/>
      <c r="P169" s="224"/>
      <c r="Q169" s="224"/>
      <c r="R169" s="46"/>
      <c r="T169" s="225" t="s">
        <v>22</v>
      </c>
      <c r="U169" s="54" t="s">
        <v>46</v>
      </c>
      <c r="V169" s="45"/>
      <c r="W169" s="226">
        <f>V169*K169</f>
        <v>0</v>
      </c>
      <c r="X169" s="226">
        <v>0</v>
      </c>
      <c r="Y169" s="226">
        <f>X169*K169</f>
        <v>0</v>
      </c>
      <c r="Z169" s="226">
        <v>0</v>
      </c>
      <c r="AA169" s="227">
        <f>Z169*K169</f>
        <v>0</v>
      </c>
      <c r="AR169" s="20" t="s">
        <v>157</v>
      </c>
      <c r="AT169" s="20" t="s">
        <v>153</v>
      </c>
      <c r="AU169" s="20" t="s">
        <v>92</v>
      </c>
      <c r="AY169" s="20" t="s">
        <v>152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0" t="s">
        <v>88</v>
      </c>
      <c r="BK169" s="140">
        <f>ROUND(L169*K169,2)</f>
        <v>0</v>
      </c>
      <c r="BL169" s="20" t="s">
        <v>157</v>
      </c>
      <c r="BM169" s="20" t="s">
        <v>578</v>
      </c>
    </row>
    <row r="170" spans="2:65" s="1" customFormat="1" ht="25.5" customHeight="1">
      <c r="B170" s="44"/>
      <c r="C170" s="217" t="s">
        <v>284</v>
      </c>
      <c r="D170" s="217" t="s">
        <v>153</v>
      </c>
      <c r="E170" s="218" t="s">
        <v>390</v>
      </c>
      <c r="F170" s="219" t="s">
        <v>391</v>
      </c>
      <c r="G170" s="219"/>
      <c r="H170" s="219"/>
      <c r="I170" s="219"/>
      <c r="J170" s="220" t="s">
        <v>186</v>
      </c>
      <c r="K170" s="221">
        <v>19896.515</v>
      </c>
      <c r="L170" s="222">
        <v>0</v>
      </c>
      <c r="M170" s="223"/>
      <c r="N170" s="224">
        <f>ROUND(L170*K170,2)</f>
        <v>0</v>
      </c>
      <c r="O170" s="224"/>
      <c r="P170" s="224"/>
      <c r="Q170" s="224"/>
      <c r="R170" s="46"/>
      <c r="T170" s="225" t="s">
        <v>22</v>
      </c>
      <c r="U170" s="54" t="s">
        <v>46</v>
      </c>
      <c r="V170" s="45"/>
      <c r="W170" s="226">
        <f>V170*K170</f>
        <v>0</v>
      </c>
      <c r="X170" s="226">
        <v>0</v>
      </c>
      <c r="Y170" s="226">
        <f>X170*K170</f>
        <v>0</v>
      </c>
      <c r="Z170" s="226">
        <v>0</v>
      </c>
      <c r="AA170" s="227">
        <f>Z170*K170</f>
        <v>0</v>
      </c>
      <c r="AR170" s="20" t="s">
        <v>157</v>
      </c>
      <c r="AT170" s="20" t="s">
        <v>153</v>
      </c>
      <c r="AU170" s="20" t="s">
        <v>92</v>
      </c>
      <c r="AY170" s="20" t="s">
        <v>152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0" t="s">
        <v>88</v>
      </c>
      <c r="BK170" s="140">
        <f>ROUND(L170*K170,2)</f>
        <v>0</v>
      </c>
      <c r="BL170" s="20" t="s">
        <v>157</v>
      </c>
      <c r="BM170" s="20" t="s">
        <v>579</v>
      </c>
    </row>
    <row r="171" spans="2:65" s="1" customFormat="1" ht="25.5" customHeight="1">
      <c r="B171" s="44"/>
      <c r="C171" s="217" t="s">
        <v>288</v>
      </c>
      <c r="D171" s="217" t="s">
        <v>153</v>
      </c>
      <c r="E171" s="218" t="s">
        <v>394</v>
      </c>
      <c r="F171" s="219" t="s">
        <v>395</v>
      </c>
      <c r="G171" s="219"/>
      <c r="H171" s="219"/>
      <c r="I171" s="219"/>
      <c r="J171" s="220" t="s">
        <v>186</v>
      </c>
      <c r="K171" s="221">
        <v>1047.185</v>
      </c>
      <c r="L171" s="222">
        <v>0</v>
      </c>
      <c r="M171" s="223"/>
      <c r="N171" s="224">
        <f>ROUND(L171*K171,2)</f>
        <v>0</v>
      </c>
      <c r="O171" s="224"/>
      <c r="P171" s="224"/>
      <c r="Q171" s="224"/>
      <c r="R171" s="46"/>
      <c r="T171" s="225" t="s">
        <v>22</v>
      </c>
      <c r="U171" s="54" t="s">
        <v>46</v>
      </c>
      <c r="V171" s="45"/>
      <c r="W171" s="226">
        <f>V171*K171</f>
        <v>0</v>
      </c>
      <c r="X171" s="226">
        <v>0</v>
      </c>
      <c r="Y171" s="226">
        <f>X171*K171</f>
        <v>0</v>
      </c>
      <c r="Z171" s="226">
        <v>0</v>
      </c>
      <c r="AA171" s="227">
        <f>Z171*K171</f>
        <v>0</v>
      </c>
      <c r="AR171" s="20" t="s">
        <v>157</v>
      </c>
      <c r="AT171" s="20" t="s">
        <v>153</v>
      </c>
      <c r="AU171" s="20" t="s">
        <v>92</v>
      </c>
      <c r="AY171" s="20" t="s">
        <v>152</v>
      </c>
      <c r="BE171" s="140">
        <f>IF(U171="základní",N171,0)</f>
        <v>0</v>
      </c>
      <c r="BF171" s="140">
        <f>IF(U171="snížená",N171,0)</f>
        <v>0</v>
      </c>
      <c r="BG171" s="140">
        <f>IF(U171="zákl. přenesená",N171,0)</f>
        <v>0</v>
      </c>
      <c r="BH171" s="140">
        <f>IF(U171="sníž. přenesená",N171,0)</f>
        <v>0</v>
      </c>
      <c r="BI171" s="140">
        <f>IF(U171="nulová",N171,0)</f>
        <v>0</v>
      </c>
      <c r="BJ171" s="20" t="s">
        <v>88</v>
      </c>
      <c r="BK171" s="140">
        <f>ROUND(L171*K171,2)</f>
        <v>0</v>
      </c>
      <c r="BL171" s="20" t="s">
        <v>157</v>
      </c>
      <c r="BM171" s="20" t="s">
        <v>580</v>
      </c>
    </row>
    <row r="172" spans="2:65" s="1" customFormat="1" ht="38.25" customHeight="1">
      <c r="B172" s="44"/>
      <c r="C172" s="217" t="s">
        <v>292</v>
      </c>
      <c r="D172" s="217" t="s">
        <v>153</v>
      </c>
      <c r="E172" s="218" t="s">
        <v>511</v>
      </c>
      <c r="F172" s="219" t="s">
        <v>512</v>
      </c>
      <c r="G172" s="219"/>
      <c r="H172" s="219"/>
      <c r="I172" s="219"/>
      <c r="J172" s="220" t="s">
        <v>186</v>
      </c>
      <c r="K172" s="221">
        <v>375</v>
      </c>
      <c r="L172" s="222">
        <v>0</v>
      </c>
      <c r="M172" s="223"/>
      <c r="N172" s="224">
        <f>ROUND(L172*K172,2)</f>
        <v>0</v>
      </c>
      <c r="O172" s="224"/>
      <c r="P172" s="224"/>
      <c r="Q172" s="224"/>
      <c r="R172" s="46"/>
      <c r="T172" s="225" t="s">
        <v>22</v>
      </c>
      <c r="U172" s="54" t="s">
        <v>46</v>
      </c>
      <c r="V172" s="45"/>
      <c r="W172" s="226">
        <f>V172*K172</f>
        <v>0</v>
      </c>
      <c r="X172" s="226">
        <v>0</v>
      </c>
      <c r="Y172" s="226">
        <f>X172*K172</f>
        <v>0</v>
      </c>
      <c r="Z172" s="226">
        <v>0</v>
      </c>
      <c r="AA172" s="227">
        <f>Z172*K172</f>
        <v>0</v>
      </c>
      <c r="AR172" s="20" t="s">
        <v>157</v>
      </c>
      <c r="AT172" s="20" t="s">
        <v>153</v>
      </c>
      <c r="AU172" s="20" t="s">
        <v>92</v>
      </c>
      <c r="AY172" s="20" t="s">
        <v>152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20" t="s">
        <v>88</v>
      </c>
      <c r="BK172" s="140">
        <f>ROUND(L172*K172,2)</f>
        <v>0</v>
      </c>
      <c r="BL172" s="20" t="s">
        <v>157</v>
      </c>
      <c r="BM172" s="20" t="s">
        <v>581</v>
      </c>
    </row>
    <row r="173" spans="2:65" s="1" customFormat="1" ht="25.5" customHeight="1">
      <c r="B173" s="44"/>
      <c r="C173" s="217" t="s">
        <v>296</v>
      </c>
      <c r="D173" s="217" t="s">
        <v>153</v>
      </c>
      <c r="E173" s="218" t="s">
        <v>514</v>
      </c>
      <c r="F173" s="219" t="s">
        <v>515</v>
      </c>
      <c r="G173" s="219"/>
      <c r="H173" s="219"/>
      <c r="I173" s="219"/>
      <c r="J173" s="220" t="s">
        <v>186</v>
      </c>
      <c r="K173" s="221">
        <v>0.5</v>
      </c>
      <c r="L173" s="222">
        <v>0</v>
      </c>
      <c r="M173" s="223"/>
      <c r="N173" s="224">
        <f>ROUND(L173*K173,2)</f>
        <v>0</v>
      </c>
      <c r="O173" s="224"/>
      <c r="P173" s="224"/>
      <c r="Q173" s="224"/>
      <c r="R173" s="46"/>
      <c r="T173" s="225" t="s">
        <v>22</v>
      </c>
      <c r="U173" s="54" t="s">
        <v>46</v>
      </c>
      <c r="V173" s="45"/>
      <c r="W173" s="226">
        <f>V173*K173</f>
        <v>0</v>
      </c>
      <c r="X173" s="226">
        <v>0</v>
      </c>
      <c r="Y173" s="226">
        <f>X173*K173</f>
        <v>0</v>
      </c>
      <c r="Z173" s="226">
        <v>0</v>
      </c>
      <c r="AA173" s="227">
        <f>Z173*K173</f>
        <v>0</v>
      </c>
      <c r="AR173" s="20" t="s">
        <v>157</v>
      </c>
      <c r="AT173" s="20" t="s">
        <v>153</v>
      </c>
      <c r="AU173" s="20" t="s">
        <v>92</v>
      </c>
      <c r="AY173" s="20" t="s">
        <v>152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20" t="s">
        <v>88</v>
      </c>
      <c r="BK173" s="140">
        <f>ROUND(L173*K173,2)</f>
        <v>0</v>
      </c>
      <c r="BL173" s="20" t="s">
        <v>157</v>
      </c>
      <c r="BM173" s="20" t="s">
        <v>582</v>
      </c>
    </row>
    <row r="174" spans="2:65" s="1" customFormat="1" ht="38.25" customHeight="1">
      <c r="B174" s="44"/>
      <c r="C174" s="217" t="s">
        <v>300</v>
      </c>
      <c r="D174" s="217" t="s">
        <v>153</v>
      </c>
      <c r="E174" s="218" t="s">
        <v>398</v>
      </c>
      <c r="F174" s="219" t="s">
        <v>399</v>
      </c>
      <c r="G174" s="219"/>
      <c r="H174" s="219"/>
      <c r="I174" s="219"/>
      <c r="J174" s="220" t="s">
        <v>186</v>
      </c>
      <c r="K174" s="221">
        <v>675</v>
      </c>
      <c r="L174" s="222">
        <v>0</v>
      </c>
      <c r="M174" s="223"/>
      <c r="N174" s="224">
        <f>ROUND(L174*K174,2)</f>
        <v>0</v>
      </c>
      <c r="O174" s="224"/>
      <c r="P174" s="224"/>
      <c r="Q174" s="224"/>
      <c r="R174" s="46"/>
      <c r="T174" s="225" t="s">
        <v>22</v>
      </c>
      <c r="U174" s="54" t="s">
        <v>46</v>
      </c>
      <c r="V174" s="45"/>
      <c r="W174" s="226">
        <f>V174*K174</f>
        <v>0</v>
      </c>
      <c r="X174" s="226">
        <v>0</v>
      </c>
      <c r="Y174" s="226">
        <f>X174*K174</f>
        <v>0</v>
      </c>
      <c r="Z174" s="226">
        <v>0</v>
      </c>
      <c r="AA174" s="227">
        <f>Z174*K174</f>
        <v>0</v>
      </c>
      <c r="AR174" s="20" t="s">
        <v>157</v>
      </c>
      <c r="AT174" s="20" t="s">
        <v>153</v>
      </c>
      <c r="AU174" s="20" t="s">
        <v>92</v>
      </c>
      <c r="AY174" s="20" t="s">
        <v>152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20" t="s">
        <v>88</v>
      </c>
      <c r="BK174" s="140">
        <f>ROUND(L174*K174,2)</f>
        <v>0</v>
      </c>
      <c r="BL174" s="20" t="s">
        <v>157</v>
      </c>
      <c r="BM174" s="20" t="s">
        <v>583</v>
      </c>
    </row>
    <row r="175" spans="2:63" s="9" customFormat="1" ht="37.4" customHeight="1">
      <c r="B175" s="204"/>
      <c r="C175" s="205"/>
      <c r="D175" s="206" t="s">
        <v>531</v>
      </c>
      <c r="E175" s="206"/>
      <c r="F175" s="206"/>
      <c r="G175" s="206"/>
      <c r="H175" s="206"/>
      <c r="I175" s="206"/>
      <c r="J175" s="206"/>
      <c r="K175" s="206"/>
      <c r="L175" s="206"/>
      <c r="M175" s="206"/>
      <c r="N175" s="249">
        <f>BK175</f>
        <v>0</v>
      </c>
      <c r="O175" s="250"/>
      <c r="P175" s="250"/>
      <c r="Q175" s="250"/>
      <c r="R175" s="207"/>
      <c r="T175" s="208"/>
      <c r="U175" s="205"/>
      <c r="V175" s="205"/>
      <c r="W175" s="209">
        <f>W176</f>
        <v>0</v>
      </c>
      <c r="X175" s="205"/>
      <c r="Y175" s="209">
        <f>Y176</f>
        <v>0</v>
      </c>
      <c r="Z175" s="205"/>
      <c r="AA175" s="210">
        <f>AA176</f>
        <v>0.49056</v>
      </c>
      <c r="AR175" s="211" t="s">
        <v>92</v>
      </c>
      <c r="AT175" s="212" t="s">
        <v>80</v>
      </c>
      <c r="AU175" s="212" t="s">
        <v>81</v>
      </c>
      <c r="AY175" s="211" t="s">
        <v>152</v>
      </c>
      <c r="BK175" s="213">
        <f>BK176</f>
        <v>0</v>
      </c>
    </row>
    <row r="176" spans="2:63" s="9" customFormat="1" ht="19.9" customHeight="1">
      <c r="B176" s="204"/>
      <c r="C176" s="205"/>
      <c r="D176" s="214" t="s">
        <v>532</v>
      </c>
      <c r="E176" s="214"/>
      <c r="F176" s="214"/>
      <c r="G176" s="214"/>
      <c r="H176" s="214"/>
      <c r="I176" s="214"/>
      <c r="J176" s="214"/>
      <c r="K176" s="214"/>
      <c r="L176" s="214"/>
      <c r="M176" s="214"/>
      <c r="N176" s="215">
        <f>BK176</f>
        <v>0</v>
      </c>
      <c r="O176" s="216"/>
      <c r="P176" s="216"/>
      <c r="Q176" s="216"/>
      <c r="R176" s="207"/>
      <c r="T176" s="208"/>
      <c r="U176" s="205"/>
      <c r="V176" s="205"/>
      <c r="W176" s="209">
        <f>W177</f>
        <v>0</v>
      </c>
      <c r="X176" s="205"/>
      <c r="Y176" s="209">
        <f>Y177</f>
        <v>0</v>
      </c>
      <c r="Z176" s="205"/>
      <c r="AA176" s="210">
        <f>AA177</f>
        <v>0.49056</v>
      </c>
      <c r="AR176" s="211" t="s">
        <v>92</v>
      </c>
      <c r="AT176" s="212" t="s">
        <v>80</v>
      </c>
      <c r="AU176" s="212" t="s">
        <v>88</v>
      </c>
      <c r="AY176" s="211" t="s">
        <v>152</v>
      </c>
      <c r="BK176" s="213">
        <f>BK177</f>
        <v>0</v>
      </c>
    </row>
    <row r="177" spans="2:65" s="1" customFormat="1" ht="38.25" customHeight="1">
      <c r="B177" s="44"/>
      <c r="C177" s="217" t="s">
        <v>304</v>
      </c>
      <c r="D177" s="217" t="s">
        <v>153</v>
      </c>
      <c r="E177" s="218" t="s">
        <v>305</v>
      </c>
      <c r="F177" s="219" t="s">
        <v>584</v>
      </c>
      <c r="G177" s="219"/>
      <c r="H177" s="219"/>
      <c r="I177" s="219"/>
      <c r="J177" s="220" t="s">
        <v>218</v>
      </c>
      <c r="K177" s="221">
        <v>32</v>
      </c>
      <c r="L177" s="222">
        <v>0</v>
      </c>
      <c r="M177" s="223"/>
      <c r="N177" s="224">
        <f>ROUND(L177*K177,2)</f>
        <v>0</v>
      </c>
      <c r="O177" s="224"/>
      <c r="P177" s="224"/>
      <c r="Q177" s="224"/>
      <c r="R177" s="46"/>
      <c r="T177" s="225" t="s">
        <v>22</v>
      </c>
      <c r="U177" s="54" t="s">
        <v>46</v>
      </c>
      <c r="V177" s="45"/>
      <c r="W177" s="226">
        <f>V177*K177</f>
        <v>0</v>
      </c>
      <c r="X177" s="226">
        <v>0</v>
      </c>
      <c r="Y177" s="226">
        <f>X177*K177</f>
        <v>0</v>
      </c>
      <c r="Z177" s="226">
        <v>0.01533</v>
      </c>
      <c r="AA177" s="227">
        <f>Z177*K177</f>
        <v>0.49056</v>
      </c>
      <c r="AR177" s="20" t="s">
        <v>220</v>
      </c>
      <c r="AT177" s="20" t="s">
        <v>153</v>
      </c>
      <c r="AU177" s="20" t="s">
        <v>92</v>
      </c>
      <c r="AY177" s="20" t="s">
        <v>152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0" t="s">
        <v>88</v>
      </c>
      <c r="BK177" s="140">
        <f>ROUND(L177*K177,2)</f>
        <v>0</v>
      </c>
      <c r="BL177" s="20" t="s">
        <v>220</v>
      </c>
      <c r="BM177" s="20" t="s">
        <v>585</v>
      </c>
    </row>
    <row r="178" spans="2:63" s="9" customFormat="1" ht="37.4" customHeight="1">
      <c r="B178" s="204"/>
      <c r="C178" s="205"/>
      <c r="D178" s="206" t="s">
        <v>126</v>
      </c>
      <c r="E178" s="206"/>
      <c r="F178" s="206"/>
      <c r="G178" s="206"/>
      <c r="H178" s="206"/>
      <c r="I178" s="206"/>
      <c r="J178" s="206"/>
      <c r="K178" s="206"/>
      <c r="L178" s="206"/>
      <c r="M178" s="206"/>
      <c r="N178" s="249">
        <f>BK178</f>
        <v>0</v>
      </c>
      <c r="O178" s="250"/>
      <c r="P178" s="250"/>
      <c r="Q178" s="250"/>
      <c r="R178" s="207"/>
      <c r="T178" s="208"/>
      <c r="U178" s="205"/>
      <c r="V178" s="205"/>
      <c r="W178" s="209">
        <f>W179+W182+W185+W187+W189</f>
        <v>0</v>
      </c>
      <c r="X178" s="205"/>
      <c r="Y178" s="209">
        <f>Y179+Y182+Y185+Y187+Y189</f>
        <v>0</v>
      </c>
      <c r="Z178" s="205"/>
      <c r="AA178" s="210">
        <f>AA179+AA182+AA185+AA187+AA189</f>
        <v>0</v>
      </c>
      <c r="AR178" s="211" t="s">
        <v>171</v>
      </c>
      <c r="AT178" s="212" t="s">
        <v>80</v>
      </c>
      <c r="AU178" s="212" t="s">
        <v>81</v>
      </c>
      <c r="AY178" s="211" t="s">
        <v>152</v>
      </c>
      <c r="BK178" s="213">
        <f>BK179+BK182+BK185+BK187+BK189</f>
        <v>0</v>
      </c>
    </row>
    <row r="179" spans="2:63" s="9" customFormat="1" ht="19.9" customHeight="1">
      <c r="B179" s="204"/>
      <c r="C179" s="205"/>
      <c r="D179" s="214" t="s">
        <v>435</v>
      </c>
      <c r="E179" s="214"/>
      <c r="F179" s="214"/>
      <c r="G179" s="214"/>
      <c r="H179" s="214"/>
      <c r="I179" s="214"/>
      <c r="J179" s="214"/>
      <c r="K179" s="214"/>
      <c r="L179" s="214"/>
      <c r="M179" s="214"/>
      <c r="N179" s="215">
        <f>BK179</f>
        <v>0</v>
      </c>
      <c r="O179" s="216"/>
      <c r="P179" s="216"/>
      <c r="Q179" s="216"/>
      <c r="R179" s="207"/>
      <c r="T179" s="208"/>
      <c r="U179" s="205"/>
      <c r="V179" s="205"/>
      <c r="W179" s="209">
        <f>SUM(W180:W181)</f>
        <v>0</v>
      </c>
      <c r="X179" s="205"/>
      <c r="Y179" s="209">
        <f>SUM(Y180:Y181)</f>
        <v>0</v>
      </c>
      <c r="Z179" s="205"/>
      <c r="AA179" s="210">
        <f>SUM(AA180:AA181)</f>
        <v>0</v>
      </c>
      <c r="AR179" s="211" t="s">
        <v>171</v>
      </c>
      <c r="AT179" s="212" t="s">
        <v>80</v>
      </c>
      <c r="AU179" s="212" t="s">
        <v>88</v>
      </c>
      <c r="AY179" s="211" t="s">
        <v>152</v>
      </c>
      <c r="BK179" s="213">
        <f>SUM(BK180:BK181)</f>
        <v>0</v>
      </c>
    </row>
    <row r="180" spans="2:65" s="1" customFormat="1" ht="89.25" customHeight="1">
      <c r="B180" s="44"/>
      <c r="C180" s="217" t="s">
        <v>308</v>
      </c>
      <c r="D180" s="217" t="s">
        <v>153</v>
      </c>
      <c r="E180" s="218" t="s">
        <v>416</v>
      </c>
      <c r="F180" s="219" t="s">
        <v>417</v>
      </c>
      <c r="G180" s="219"/>
      <c r="H180" s="219"/>
      <c r="I180" s="219"/>
      <c r="J180" s="220" t="s">
        <v>332</v>
      </c>
      <c r="K180" s="221">
        <v>1</v>
      </c>
      <c r="L180" s="222">
        <v>0</v>
      </c>
      <c r="M180" s="223"/>
      <c r="N180" s="224">
        <f>ROUND(L180*K180,2)</f>
        <v>0</v>
      </c>
      <c r="O180" s="224"/>
      <c r="P180" s="224"/>
      <c r="Q180" s="224"/>
      <c r="R180" s="46"/>
      <c r="T180" s="225" t="s">
        <v>22</v>
      </c>
      <c r="U180" s="54" t="s">
        <v>46</v>
      </c>
      <c r="V180" s="45"/>
      <c r="W180" s="226">
        <f>V180*K180</f>
        <v>0</v>
      </c>
      <c r="X180" s="226">
        <v>0</v>
      </c>
      <c r="Y180" s="226">
        <f>X180*K180</f>
        <v>0</v>
      </c>
      <c r="Z180" s="226">
        <v>0</v>
      </c>
      <c r="AA180" s="227">
        <f>Z180*K180</f>
        <v>0</v>
      </c>
      <c r="AR180" s="20" t="s">
        <v>405</v>
      </c>
      <c r="AT180" s="20" t="s">
        <v>153</v>
      </c>
      <c r="AU180" s="20" t="s">
        <v>92</v>
      </c>
      <c r="AY180" s="20" t="s">
        <v>152</v>
      </c>
      <c r="BE180" s="140">
        <f>IF(U180="základní",N180,0)</f>
        <v>0</v>
      </c>
      <c r="BF180" s="140">
        <f>IF(U180="snížená",N180,0)</f>
        <v>0</v>
      </c>
      <c r="BG180" s="140">
        <f>IF(U180="zákl. přenesená",N180,0)</f>
        <v>0</v>
      </c>
      <c r="BH180" s="140">
        <f>IF(U180="sníž. přenesená",N180,0)</f>
        <v>0</v>
      </c>
      <c r="BI180" s="140">
        <f>IF(U180="nulová",N180,0)</f>
        <v>0</v>
      </c>
      <c r="BJ180" s="20" t="s">
        <v>88</v>
      </c>
      <c r="BK180" s="140">
        <f>ROUND(L180*K180,2)</f>
        <v>0</v>
      </c>
      <c r="BL180" s="20" t="s">
        <v>405</v>
      </c>
      <c r="BM180" s="20" t="s">
        <v>586</v>
      </c>
    </row>
    <row r="181" spans="2:47" s="1" customFormat="1" ht="36" customHeight="1">
      <c r="B181" s="44"/>
      <c r="C181" s="45"/>
      <c r="D181" s="45"/>
      <c r="E181" s="45"/>
      <c r="F181" s="228" t="s">
        <v>587</v>
      </c>
      <c r="G181" s="65"/>
      <c r="H181" s="65"/>
      <c r="I181" s="65"/>
      <c r="J181" s="45"/>
      <c r="K181" s="45"/>
      <c r="L181" s="45"/>
      <c r="M181" s="45"/>
      <c r="N181" s="45"/>
      <c r="O181" s="45"/>
      <c r="P181" s="45"/>
      <c r="Q181" s="45"/>
      <c r="R181" s="46"/>
      <c r="T181" s="188"/>
      <c r="U181" s="45"/>
      <c r="V181" s="45"/>
      <c r="W181" s="45"/>
      <c r="X181" s="45"/>
      <c r="Y181" s="45"/>
      <c r="Z181" s="45"/>
      <c r="AA181" s="98"/>
      <c r="AT181" s="20" t="s">
        <v>164</v>
      </c>
      <c r="AU181" s="20" t="s">
        <v>92</v>
      </c>
    </row>
    <row r="182" spans="2:63" s="9" customFormat="1" ht="29.85" customHeight="1">
      <c r="B182" s="204"/>
      <c r="C182" s="205"/>
      <c r="D182" s="214" t="s">
        <v>533</v>
      </c>
      <c r="E182" s="214"/>
      <c r="F182" s="214"/>
      <c r="G182" s="214"/>
      <c r="H182" s="214"/>
      <c r="I182" s="214"/>
      <c r="J182" s="214"/>
      <c r="K182" s="214"/>
      <c r="L182" s="214"/>
      <c r="M182" s="214"/>
      <c r="N182" s="215">
        <f>BK182</f>
        <v>0</v>
      </c>
      <c r="O182" s="216"/>
      <c r="P182" s="216"/>
      <c r="Q182" s="216"/>
      <c r="R182" s="207"/>
      <c r="T182" s="208"/>
      <c r="U182" s="205"/>
      <c r="V182" s="205"/>
      <c r="W182" s="209">
        <f>SUM(W183:W184)</f>
        <v>0</v>
      </c>
      <c r="X182" s="205"/>
      <c r="Y182" s="209">
        <f>SUM(Y183:Y184)</f>
        <v>0</v>
      </c>
      <c r="Z182" s="205"/>
      <c r="AA182" s="210">
        <f>SUM(AA183:AA184)</f>
        <v>0</v>
      </c>
      <c r="AR182" s="211" t="s">
        <v>171</v>
      </c>
      <c r="AT182" s="212" t="s">
        <v>80</v>
      </c>
      <c r="AU182" s="212" t="s">
        <v>88</v>
      </c>
      <c r="AY182" s="211" t="s">
        <v>152</v>
      </c>
      <c r="BK182" s="213">
        <f>SUM(BK183:BK184)</f>
        <v>0</v>
      </c>
    </row>
    <row r="183" spans="2:65" s="1" customFormat="1" ht="25.5" customHeight="1">
      <c r="B183" s="44"/>
      <c r="C183" s="217" t="s">
        <v>312</v>
      </c>
      <c r="D183" s="217" t="s">
        <v>153</v>
      </c>
      <c r="E183" s="218" t="s">
        <v>344</v>
      </c>
      <c r="F183" s="219" t="s">
        <v>588</v>
      </c>
      <c r="G183" s="219"/>
      <c r="H183" s="219"/>
      <c r="I183" s="219"/>
      <c r="J183" s="220" t="s">
        <v>332</v>
      </c>
      <c r="K183" s="221">
        <v>1</v>
      </c>
      <c r="L183" s="222">
        <v>0</v>
      </c>
      <c r="M183" s="223"/>
      <c r="N183" s="224">
        <f>ROUND(L183*K183,2)</f>
        <v>0</v>
      </c>
      <c r="O183" s="224"/>
      <c r="P183" s="224"/>
      <c r="Q183" s="224"/>
      <c r="R183" s="46"/>
      <c r="T183" s="225" t="s">
        <v>22</v>
      </c>
      <c r="U183" s="54" t="s">
        <v>46</v>
      </c>
      <c r="V183" s="45"/>
      <c r="W183" s="226">
        <f>V183*K183</f>
        <v>0</v>
      </c>
      <c r="X183" s="226">
        <v>0</v>
      </c>
      <c r="Y183" s="226">
        <f>X183*K183</f>
        <v>0</v>
      </c>
      <c r="Z183" s="226">
        <v>0</v>
      </c>
      <c r="AA183" s="227">
        <f>Z183*K183</f>
        <v>0</v>
      </c>
      <c r="AR183" s="20" t="s">
        <v>405</v>
      </c>
      <c r="AT183" s="20" t="s">
        <v>153</v>
      </c>
      <c r="AU183" s="20" t="s">
        <v>92</v>
      </c>
      <c r="AY183" s="20" t="s">
        <v>152</v>
      </c>
      <c r="BE183" s="140">
        <f>IF(U183="základní",N183,0)</f>
        <v>0</v>
      </c>
      <c r="BF183" s="140">
        <f>IF(U183="snížená",N183,0)</f>
        <v>0</v>
      </c>
      <c r="BG183" s="140">
        <f>IF(U183="zákl. přenesená",N183,0)</f>
        <v>0</v>
      </c>
      <c r="BH183" s="140">
        <f>IF(U183="sníž. přenesená",N183,0)</f>
        <v>0</v>
      </c>
      <c r="BI183" s="140">
        <f>IF(U183="nulová",N183,0)</f>
        <v>0</v>
      </c>
      <c r="BJ183" s="20" t="s">
        <v>88</v>
      </c>
      <c r="BK183" s="140">
        <f>ROUND(L183*K183,2)</f>
        <v>0</v>
      </c>
      <c r="BL183" s="20" t="s">
        <v>405</v>
      </c>
      <c r="BM183" s="20" t="s">
        <v>589</v>
      </c>
    </row>
    <row r="184" spans="2:47" s="1" customFormat="1" ht="16.5" customHeight="1">
      <c r="B184" s="44"/>
      <c r="C184" s="45"/>
      <c r="D184" s="45"/>
      <c r="E184" s="45"/>
      <c r="F184" s="228" t="s">
        <v>590</v>
      </c>
      <c r="G184" s="65"/>
      <c r="H184" s="65"/>
      <c r="I184" s="65"/>
      <c r="J184" s="45"/>
      <c r="K184" s="45"/>
      <c r="L184" s="45"/>
      <c r="M184" s="45"/>
      <c r="N184" s="45"/>
      <c r="O184" s="45"/>
      <c r="P184" s="45"/>
      <c r="Q184" s="45"/>
      <c r="R184" s="46"/>
      <c r="T184" s="188"/>
      <c r="U184" s="45"/>
      <c r="V184" s="45"/>
      <c r="W184" s="45"/>
      <c r="X184" s="45"/>
      <c r="Y184" s="45"/>
      <c r="Z184" s="45"/>
      <c r="AA184" s="98"/>
      <c r="AT184" s="20" t="s">
        <v>164</v>
      </c>
      <c r="AU184" s="20" t="s">
        <v>92</v>
      </c>
    </row>
    <row r="185" spans="2:63" s="9" customFormat="1" ht="29.85" customHeight="1">
      <c r="B185" s="204"/>
      <c r="C185" s="205"/>
      <c r="D185" s="214" t="s">
        <v>436</v>
      </c>
      <c r="E185" s="214"/>
      <c r="F185" s="214"/>
      <c r="G185" s="214"/>
      <c r="H185" s="214"/>
      <c r="I185" s="214"/>
      <c r="J185" s="214"/>
      <c r="K185" s="214"/>
      <c r="L185" s="214"/>
      <c r="M185" s="214"/>
      <c r="N185" s="215">
        <f>BK185</f>
        <v>0</v>
      </c>
      <c r="O185" s="216"/>
      <c r="P185" s="216"/>
      <c r="Q185" s="216"/>
      <c r="R185" s="207"/>
      <c r="T185" s="208"/>
      <c r="U185" s="205"/>
      <c r="V185" s="205"/>
      <c r="W185" s="209">
        <f>W186</f>
        <v>0</v>
      </c>
      <c r="X185" s="205"/>
      <c r="Y185" s="209">
        <f>Y186</f>
        <v>0</v>
      </c>
      <c r="Z185" s="205"/>
      <c r="AA185" s="210">
        <f>AA186</f>
        <v>0</v>
      </c>
      <c r="AR185" s="211" t="s">
        <v>171</v>
      </c>
      <c r="AT185" s="212" t="s">
        <v>80</v>
      </c>
      <c r="AU185" s="212" t="s">
        <v>88</v>
      </c>
      <c r="AY185" s="211" t="s">
        <v>152</v>
      </c>
      <c r="BK185" s="213">
        <f>BK186</f>
        <v>0</v>
      </c>
    </row>
    <row r="186" spans="2:65" s="1" customFormat="1" ht="25.5" customHeight="1">
      <c r="B186" s="44"/>
      <c r="C186" s="217" t="s">
        <v>316</v>
      </c>
      <c r="D186" s="217" t="s">
        <v>153</v>
      </c>
      <c r="E186" s="218" t="s">
        <v>520</v>
      </c>
      <c r="F186" s="219" t="s">
        <v>521</v>
      </c>
      <c r="G186" s="219"/>
      <c r="H186" s="219"/>
      <c r="I186" s="219"/>
      <c r="J186" s="220" t="s">
        <v>332</v>
      </c>
      <c r="K186" s="221">
        <v>1</v>
      </c>
      <c r="L186" s="222">
        <v>0</v>
      </c>
      <c r="M186" s="223"/>
      <c r="N186" s="224">
        <f>ROUND(L186*K186,2)</f>
        <v>0</v>
      </c>
      <c r="O186" s="224"/>
      <c r="P186" s="224"/>
      <c r="Q186" s="224"/>
      <c r="R186" s="46"/>
      <c r="T186" s="225" t="s">
        <v>22</v>
      </c>
      <c r="U186" s="54" t="s">
        <v>46</v>
      </c>
      <c r="V186" s="45"/>
      <c r="W186" s="226">
        <f>V186*K186</f>
        <v>0</v>
      </c>
      <c r="X186" s="226">
        <v>0</v>
      </c>
      <c r="Y186" s="226">
        <f>X186*K186</f>
        <v>0</v>
      </c>
      <c r="Z186" s="226">
        <v>0</v>
      </c>
      <c r="AA186" s="227">
        <f>Z186*K186</f>
        <v>0</v>
      </c>
      <c r="AR186" s="20" t="s">
        <v>405</v>
      </c>
      <c r="AT186" s="20" t="s">
        <v>153</v>
      </c>
      <c r="AU186" s="20" t="s">
        <v>92</v>
      </c>
      <c r="AY186" s="20" t="s">
        <v>152</v>
      </c>
      <c r="BE186" s="140">
        <f>IF(U186="základní",N186,0)</f>
        <v>0</v>
      </c>
      <c r="BF186" s="140">
        <f>IF(U186="snížená",N186,0)</f>
        <v>0</v>
      </c>
      <c r="BG186" s="140">
        <f>IF(U186="zákl. přenesená",N186,0)</f>
        <v>0</v>
      </c>
      <c r="BH186" s="140">
        <f>IF(U186="sníž. přenesená",N186,0)</f>
        <v>0</v>
      </c>
      <c r="BI186" s="140">
        <f>IF(U186="nulová",N186,0)</f>
        <v>0</v>
      </c>
      <c r="BJ186" s="20" t="s">
        <v>88</v>
      </c>
      <c r="BK186" s="140">
        <f>ROUND(L186*K186,2)</f>
        <v>0</v>
      </c>
      <c r="BL186" s="20" t="s">
        <v>405</v>
      </c>
      <c r="BM186" s="20" t="s">
        <v>591</v>
      </c>
    </row>
    <row r="187" spans="2:63" s="9" customFormat="1" ht="29.85" customHeight="1">
      <c r="B187" s="204"/>
      <c r="C187" s="205"/>
      <c r="D187" s="214" t="s">
        <v>437</v>
      </c>
      <c r="E187" s="214"/>
      <c r="F187" s="214"/>
      <c r="G187" s="214"/>
      <c r="H187" s="214"/>
      <c r="I187" s="214"/>
      <c r="J187" s="214"/>
      <c r="K187" s="214"/>
      <c r="L187" s="214"/>
      <c r="M187" s="214"/>
      <c r="N187" s="237">
        <f>BK187</f>
        <v>0</v>
      </c>
      <c r="O187" s="238"/>
      <c r="P187" s="238"/>
      <c r="Q187" s="238"/>
      <c r="R187" s="207"/>
      <c r="T187" s="208"/>
      <c r="U187" s="205"/>
      <c r="V187" s="205"/>
      <c r="W187" s="209">
        <f>W188</f>
        <v>0</v>
      </c>
      <c r="X187" s="205"/>
      <c r="Y187" s="209">
        <f>Y188</f>
        <v>0</v>
      </c>
      <c r="Z187" s="205"/>
      <c r="AA187" s="210">
        <f>AA188</f>
        <v>0</v>
      </c>
      <c r="AR187" s="211" t="s">
        <v>171</v>
      </c>
      <c r="AT187" s="212" t="s">
        <v>80</v>
      </c>
      <c r="AU187" s="212" t="s">
        <v>88</v>
      </c>
      <c r="AY187" s="211" t="s">
        <v>152</v>
      </c>
      <c r="BK187" s="213">
        <f>BK188</f>
        <v>0</v>
      </c>
    </row>
    <row r="188" spans="2:65" s="1" customFormat="1" ht="16.5" customHeight="1">
      <c r="B188" s="44"/>
      <c r="C188" s="217" t="s">
        <v>320</v>
      </c>
      <c r="D188" s="217" t="s">
        <v>153</v>
      </c>
      <c r="E188" s="218" t="s">
        <v>523</v>
      </c>
      <c r="F188" s="219" t="s">
        <v>524</v>
      </c>
      <c r="G188" s="219"/>
      <c r="H188" s="219"/>
      <c r="I188" s="219"/>
      <c r="J188" s="220" t="s">
        <v>332</v>
      </c>
      <c r="K188" s="221">
        <v>1</v>
      </c>
      <c r="L188" s="222">
        <v>0</v>
      </c>
      <c r="M188" s="223"/>
      <c r="N188" s="224">
        <f>ROUND(L188*K188,2)</f>
        <v>0</v>
      </c>
      <c r="O188" s="224"/>
      <c r="P188" s="224"/>
      <c r="Q188" s="224"/>
      <c r="R188" s="46"/>
      <c r="T188" s="225" t="s">
        <v>22</v>
      </c>
      <c r="U188" s="54" t="s">
        <v>46</v>
      </c>
      <c r="V188" s="45"/>
      <c r="W188" s="226">
        <f>V188*K188</f>
        <v>0</v>
      </c>
      <c r="X188" s="226">
        <v>0</v>
      </c>
      <c r="Y188" s="226">
        <f>X188*K188</f>
        <v>0</v>
      </c>
      <c r="Z188" s="226">
        <v>0</v>
      </c>
      <c r="AA188" s="227">
        <f>Z188*K188</f>
        <v>0</v>
      </c>
      <c r="AR188" s="20" t="s">
        <v>405</v>
      </c>
      <c r="AT188" s="20" t="s">
        <v>153</v>
      </c>
      <c r="AU188" s="20" t="s">
        <v>92</v>
      </c>
      <c r="AY188" s="20" t="s">
        <v>152</v>
      </c>
      <c r="BE188" s="140">
        <f>IF(U188="základní",N188,0)</f>
        <v>0</v>
      </c>
      <c r="BF188" s="140">
        <f>IF(U188="snížená",N188,0)</f>
        <v>0</v>
      </c>
      <c r="BG188" s="140">
        <f>IF(U188="zákl. přenesená",N188,0)</f>
        <v>0</v>
      </c>
      <c r="BH188" s="140">
        <f>IF(U188="sníž. přenesená",N188,0)</f>
        <v>0</v>
      </c>
      <c r="BI188" s="140">
        <f>IF(U188="nulová",N188,0)</f>
        <v>0</v>
      </c>
      <c r="BJ188" s="20" t="s">
        <v>88</v>
      </c>
      <c r="BK188" s="140">
        <f>ROUND(L188*K188,2)</f>
        <v>0</v>
      </c>
      <c r="BL188" s="20" t="s">
        <v>405</v>
      </c>
      <c r="BM188" s="20" t="s">
        <v>592</v>
      </c>
    </row>
    <row r="189" spans="2:63" s="9" customFormat="1" ht="29.85" customHeight="1">
      <c r="B189" s="204"/>
      <c r="C189" s="205"/>
      <c r="D189" s="214" t="s">
        <v>127</v>
      </c>
      <c r="E189" s="214"/>
      <c r="F189" s="214"/>
      <c r="G189" s="214"/>
      <c r="H189" s="214"/>
      <c r="I189" s="214"/>
      <c r="J189" s="214"/>
      <c r="K189" s="214"/>
      <c r="L189" s="214"/>
      <c r="M189" s="214"/>
      <c r="N189" s="237">
        <f>BK189</f>
        <v>0</v>
      </c>
      <c r="O189" s="238"/>
      <c r="P189" s="238"/>
      <c r="Q189" s="238"/>
      <c r="R189" s="207"/>
      <c r="T189" s="208"/>
      <c r="U189" s="205"/>
      <c r="V189" s="205"/>
      <c r="W189" s="209">
        <f>W190</f>
        <v>0</v>
      </c>
      <c r="X189" s="205"/>
      <c r="Y189" s="209">
        <f>Y190</f>
        <v>0</v>
      </c>
      <c r="Z189" s="205"/>
      <c r="AA189" s="210">
        <f>AA190</f>
        <v>0</v>
      </c>
      <c r="AR189" s="211" t="s">
        <v>171</v>
      </c>
      <c r="AT189" s="212" t="s">
        <v>80</v>
      </c>
      <c r="AU189" s="212" t="s">
        <v>88</v>
      </c>
      <c r="AY189" s="211" t="s">
        <v>152</v>
      </c>
      <c r="BK189" s="213">
        <f>BK190</f>
        <v>0</v>
      </c>
    </row>
    <row r="190" spans="2:65" s="1" customFormat="1" ht="38.25" customHeight="1">
      <c r="B190" s="44"/>
      <c r="C190" s="217" t="s">
        <v>324</v>
      </c>
      <c r="D190" s="217" t="s">
        <v>153</v>
      </c>
      <c r="E190" s="218" t="s">
        <v>421</v>
      </c>
      <c r="F190" s="219" t="s">
        <v>422</v>
      </c>
      <c r="G190" s="219"/>
      <c r="H190" s="219"/>
      <c r="I190" s="219"/>
      <c r="J190" s="220" t="s">
        <v>593</v>
      </c>
      <c r="K190" s="221">
        <v>1</v>
      </c>
      <c r="L190" s="222">
        <v>0</v>
      </c>
      <c r="M190" s="223"/>
      <c r="N190" s="224">
        <f>ROUND(L190*K190,2)</f>
        <v>0</v>
      </c>
      <c r="O190" s="224"/>
      <c r="P190" s="224"/>
      <c r="Q190" s="224"/>
      <c r="R190" s="46"/>
      <c r="T190" s="225" t="s">
        <v>22</v>
      </c>
      <c r="U190" s="54" t="s">
        <v>46</v>
      </c>
      <c r="V190" s="45"/>
      <c r="W190" s="226">
        <f>V190*K190</f>
        <v>0</v>
      </c>
      <c r="X190" s="226">
        <v>0</v>
      </c>
      <c r="Y190" s="226">
        <f>X190*K190</f>
        <v>0</v>
      </c>
      <c r="Z190" s="226">
        <v>0</v>
      </c>
      <c r="AA190" s="227">
        <f>Z190*K190</f>
        <v>0</v>
      </c>
      <c r="AR190" s="20" t="s">
        <v>405</v>
      </c>
      <c r="AT190" s="20" t="s">
        <v>153</v>
      </c>
      <c r="AU190" s="20" t="s">
        <v>92</v>
      </c>
      <c r="AY190" s="20" t="s">
        <v>152</v>
      </c>
      <c r="BE190" s="140">
        <f>IF(U190="základní",N190,0)</f>
        <v>0</v>
      </c>
      <c r="BF190" s="140">
        <f>IF(U190="snížená",N190,0)</f>
        <v>0</v>
      </c>
      <c r="BG190" s="140">
        <f>IF(U190="zákl. přenesená",N190,0)</f>
        <v>0</v>
      </c>
      <c r="BH190" s="140">
        <f>IF(U190="sníž. přenesená",N190,0)</f>
        <v>0</v>
      </c>
      <c r="BI190" s="140">
        <f>IF(U190="nulová",N190,0)</f>
        <v>0</v>
      </c>
      <c r="BJ190" s="20" t="s">
        <v>88</v>
      </c>
      <c r="BK190" s="140">
        <f>ROUND(L190*K190,2)</f>
        <v>0</v>
      </c>
      <c r="BL190" s="20" t="s">
        <v>405</v>
      </c>
      <c r="BM190" s="20" t="s">
        <v>594</v>
      </c>
    </row>
    <row r="191" spans="2:63" s="1" customFormat="1" ht="49.9" customHeight="1">
      <c r="B191" s="44"/>
      <c r="C191" s="45"/>
      <c r="D191" s="206" t="s">
        <v>432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247">
        <f>BK191</f>
        <v>0</v>
      </c>
      <c r="O191" s="248"/>
      <c r="P191" s="248"/>
      <c r="Q191" s="248"/>
      <c r="R191" s="46"/>
      <c r="T191" s="188"/>
      <c r="U191" s="45"/>
      <c r="V191" s="45"/>
      <c r="W191" s="45"/>
      <c r="X191" s="45"/>
      <c r="Y191" s="45"/>
      <c r="Z191" s="45"/>
      <c r="AA191" s="98"/>
      <c r="AT191" s="20" t="s">
        <v>80</v>
      </c>
      <c r="AU191" s="20" t="s">
        <v>81</v>
      </c>
      <c r="AY191" s="20" t="s">
        <v>433</v>
      </c>
      <c r="BK191" s="140">
        <f>BK192</f>
        <v>0</v>
      </c>
    </row>
    <row r="192" spans="2:63" s="1" customFormat="1" ht="22.3" customHeight="1">
      <c r="B192" s="44"/>
      <c r="C192" s="241" t="s">
        <v>22</v>
      </c>
      <c r="D192" s="241" t="s">
        <v>153</v>
      </c>
      <c r="E192" s="242" t="s">
        <v>22</v>
      </c>
      <c r="F192" s="243" t="s">
        <v>22</v>
      </c>
      <c r="G192" s="243"/>
      <c r="H192" s="243"/>
      <c r="I192" s="243"/>
      <c r="J192" s="244" t="s">
        <v>22</v>
      </c>
      <c r="K192" s="245"/>
      <c r="L192" s="222"/>
      <c r="M192" s="224"/>
      <c r="N192" s="224">
        <f>BK192</f>
        <v>0</v>
      </c>
      <c r="O192" s="224"/>
      <c r="P192" s="224"/>
      <c r="Q192" s="224"/>
      <c r="R192" s="46"/>
      <c r="T192" s="225" t="s">
        <v>22</v>
      </c>
      <c r="U192" s="246" t="s">
        <v>46</v>
      </c>
      <c r="V192" s="70"/>
      <c r="W192" s="70"/>
      <c r="X192" s="70"/>
      <c r="Y192" s="70"/>
      <c r="Z192" s="70"/>
      <c r="AA192" s="72"/>
      <c r="AT192" s="20" t="s">
        <v>433</v>
      </c>
      <c r="AU192" s="20" t="s">
        <v>88</v>
      </c>
      <c r="AY192" s="20" t="s">
        <v>433</v>
      </c>
      <c r="BE192" s="140">
        <f>IF(U192="základní",N192,0)</f>
        <v>0</v>
      </c>
      <c r="BF192" s="140">
        <f>IF(U192="snížená",N192,0)</f>
        <v>0</v>
      </c>
      <c r="BG192" s="140">
        <f>IF(U192="zákl. přenesená",N192,0)</f>
        <v>0</v>
      </c>
      <c r="BH192" s="140">
        <f>IF(U192="sníž. přenesená",N192,0)</f>
        <v>0</v>
      </c>
      <c r="BI192" s="140">
        <f>IF(U192="nulová",N192,0)</f>
        <v>0</v>
      </c>
      <c r="BJ192" s="20" t="s">
        <v>88</v>
      </c>
      <c r="BK192" s="140">
        <f>L192*K192</f>
        <v>0</v>
      </c>
    </row>
    <row r="193" spans="2:18" s="1" customFormat="1" ht="6.95" customHeight="1">
      <c r="B193" s="73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5"/>
    </row>
  </sheetData>
  <sheetProtection password="CC35" sheet="1" objects="1" scenarios="1" formatColumns="0" formatRows="0"/>
  <mergeCells count="22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7:I177"/>
    <mergeCell ref="L177:M177"/>
    <mergeCell ref="N177:Q177"/>
    <mergeCell ref="F180:I180"/>
    <mergeCell ref="L180:M180"/>
    <mergeCell ref="N180:Q180"/>
    <mergeCell ref="F181:I181"/>
    <mergeCell ref="F183:I183"/>
    <mergeCell ref="L183:M183"/>
    <mergeCell ref="N183:Q183"/>
    <mergeCell ref="F184:I184"/>
    <mergeCell ref="F186:I186"/>
    <mergeCell ref="L186:M186"/>
    <mergeCell ref="N186:Q186"/>
    <mergeCell ref="F188:I188"/>
    <mergeCell ref="L188:M188"/>
    <mergeCell ref="N188:Q188"/>
    <mergeCell ref="F190:I190"/>
    <mergeCell ref="L190:M190"/>
    <mergeCell ref="N190:Q190"/>
    <mergeCell ref="F192:I192"/>
    <mergeCell ref="L192:M192"/>
    <mergeCell ref="N192:Q192"/>
    <mergeCell ref="N128:Q128"/>
    <mergeCell ref="N129:Q129"/>
    <mergeCell ref="N130:Q130"/>
    <mergeCell ref="N149:Q149"/>
    <mergeCell ref="N168:Q168"/>
    <mergeCell ref="N175:Q175"/>
    <mergeCell ref="N176:Q176"/>
    <mergeCell ref="N178:Q178"/>
    <mergeCell ref="N179:Q179"/>
    <mergeCell ref="N182:Q182"/>
    <mergeCell ref="N185:Q185"/>
    <mergeCell ref="N187:Q187"/>
    <mergeCell ref="N189:Q189"/>
    <mergeCell ref="N191:Q191"/>
    <mergeCell ref="H1:K1"/>
    <mergeCell ref="S2:AC2"/>
  </mergeCells>
  <dataValidations count="2">
    <dataValidation type="list" allowBlank="1" showInputMessage="1" showErrorMessage="1" error="Povoleny jsou hodnoty K, M." sqref="D192:D193">
      <formula1>"K, M"</formula1>
    </dataValidation>
    <dataValidation type="list" allowBlank="1" showInputMessage="1" showErrorMessage="1" error="Povoleny jsou hodnoty základní, snížená, zákl. přenesená, sníž. přenesená, nulová." sqref="U192:U19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1"/>
      <c r="C1" s="11"/>
      <c r="D1" s="12" t="s">
        <v>1</v>
      </c>
      <c r="E1" s="11"/>
      <c r="F1" s="13" t="s">
        <v>107</v>
      </c>
      <c r="G1" s="13"/>
      <c r="H1" s="152" t="s">
        <v>108</v>
      </c>
      <c r="I1" s="152"/>
      <c r="J1" s="152"/>
      <c r="K1" s="152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97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92</v>
      </c>
    </row>
    <row r="4" spans="2:46" ht="36.95" customHeight="1">
      <c r="B4" s="24"/>
      <c r="C4" s="25" t="s">
        <v>112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19</v>
      </c>
      <c r="E6" s="29"/>
      <c r="F6" s="153" t="str">
        <f>'Rekapitulace stavby'!K6</f>
        <v>Demolice provozně stravovacího objektu, kotelny a kočárovny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113</v>
      </c>
      <c r="E7" s="45"/>
      <c r="F7" s="34" t="s">
        <v>595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pans="2:18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26. 10. 2017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30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31</v>
      </c>
      <c r="F12" s="45"/>
      <c r="G12" s="45"/>
      <c r="H12" s="45"/>
      <c r="I12" s="45"/>
      <c r="J12" s="45"/>
      <c r="K12" s="45"/>
      <c r="L12" s="45"/>
      <c r="M12" s="36" t="s">
        <v>32</v>
      </c>
      <c r="N12" s="45"/>
      <c r="O12" s="31" t="s">
        <v>22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33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32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35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36</v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">
        <v>37</v>
      </c>
      <c r="F18" s="45"/>
      <c r="G18" s="45"/>
      <c r="H18" s="45"/>
      <c r="I18" s="45"/>
      <c r="J18" s="45"/>
      <c r="K18" s="45"/>
      <c r="L18" s="45"/>
      <c r="M18" s="36" t="s">
        <v>32</v>
      </c>
      <c r="N18" s="45"/>
      <c r="O18" s="31" t="s">
        <v>22</v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">
        <v>22</v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">
        <v>40</v>
      </c>
      <c r="F21" s="45"/>
      <c r="G21" s="45"/>
      <c r="H21" s="45"/>
      <c r="I21" s="45"/>
      <c r="J21" s="45"/>
      <c r="K21" s="45"/>
      <c r="L21" s="45"/>
      <c r="M21" s="36" t="s">
        <v>32</v>
      </c>
      <c r="N21" s="45"/>
      <c r="O21" s="31" t="s">
        <v>22</v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6" t="s">
        <v>115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101</v>
      </c>
      <c r="E28" s="45"/>
      <c r="F28" s="45"/>
      <c r="G28" s="45"/>
      <c r="H28" s="45"/>
      <c r="I28" s="45"/>
      <c r="J28" s="45"/>
      <c r="K28" s="45"/>
      <c r="L28" s="45"/>
      <c r="M28" s="43">
        <f>N99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7" t="s">
        <v>44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45</v>
      </c>
      <c r="E32" s="52" t="s">
        <v>46</v>
      </c>
      <c r="F32" s="53">
        <v>0.21</v>
      </c>
      <c r="G32" s="159" t="s">
        <v>47</v>
      </c>
      <c r="H32" s="160">
        <f>ROUND((((SUM(BE99:BE106)+SUM(BE124:BE165))+SUM(BE167))),2)</f>
        <v>0</v>
      </c>
      <c r="I32" s="45"/>
      <c r="J32" s="45"/>
      <c r="K32" s="45"/>
      <c r="L32" s="45"/>
      <c r="M32" s="160">
        <f>ROUND(((ROUND((SUM(BE99:BE106)+SUM(BE124:BE165)),2)*F32)+SUM(BE167)*F32),2)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48</v>
      </c>
      <c r="F33" s="53">
        <v>0.15</v>
      </c>
      <c r="G33" s="159" t="s">
        <v>47</v>
      </c>
      <c r="H33" s="160">
        <f>ROUND((((SUM(BF99:BF106)+SUM(BF124:BF165))+SUM(BF167))),2)</f>
        <v>0</v>
      </c>
      <c r="I33" s="45"/>
      <c r="J33" s="45"/>
      <c r="K33" s="45"/>
      <c r="L33" s="45"/>
      <c r="M33" s="160">
        <f>ROUND(((ROUND((SUM(BF99:BF106)+SUM(BF124:BF165)),2)*F33)+SUM(BF167)*F33),2)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49</v>
      </c>
      <c r="F34" s="53">
        <v>0.21</v>
      </c>
      <c r="G34" s="159" t="s">
        <v>47</v>
      </c>
      <c r="H34" s="160">
        <f>ROUND((((SUM(BG99:BG106)+SUM(BG124:BG165))+SUM(BG167))),2)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50</v>
      </c>
      <c r="F35" s="53">
        <v>0.15</v>
      </c>
      <c r="G35" s="159" t="s">
        <v>47</v>
      </c>
      <c r="H35" s="160">
        <f>ROUND((((SUM(BH99:BH106)+SUM(BH124:BH165))+SUM(BH167))),2)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51</v>
      </c>
      <c r="F36" s="53">
        <v>0</v>
      </c>
      <c r="G36" s="159" t="s">
        <v>47</v>
      </c>
      <c r="H36" s="160">
        <f>ROUND((((SUM(BI99:BI106)+SUM(BI124:BI165))+SUM(BI167))),2)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9"/>
      <c r="D38" s="161" t="s">
        <v>52</v>
      </c>
      <c r="E38" s="101"/>
      <c r="F38" s="101"/>
      <c r="G38" s="162" t="s">
        <v>53</v>
      </c>
      <c r="H38" s="163" t="s">
        <v>54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55</v>
      </c>
      <c r="E50" s="65"/>
      <c r="F50" s="65"/>
      <c r="G50" s="65"/>
      <c r="H50" s="66"/>
      <c r="I50" s="45"/>
      <c r="J50" s="64" t="s">
        <v>56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57</v>
      </c>
      <c r="E59" s="70"/>
      <c r="F59" s="70"/>
      <c r="G59" s="71" t="s">
        <v>58</v>
      </c>
      <c r="H59" s="72"/>
      <c r="I59" s="45"/>
      <c r="J59" s="69" t="s">
        <v>57</v>
      </c>
      <c r="K59" s="70"/>
      <c r="L59" s="70"/>
      <c r="M59" s="70"/>
      <c r="N59" s="71" t="s">
        <v>58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59</v>
      </c>
      <c r="E61" s="65"/>
      <c r="F61" s="65"/>
      <c r="G61" s="65"/>
      <c r="H61" s="66"/>
      <c r="I61" s="45"/>
      <c r="J61" s="64" t="s">
        <v>60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57</v>
      </c>
      <c r="E70" s="70"/>
      <c r="F70" s="70"/>
      <c r="G70" s="71" t="s">
        <v>58</v>
      </c>
      <c r="H70" s="72"/>
      <c r="I70" s="45"/>
      <c r="J70" s="69" t="s">
        <v>57</v>
      </c>
      <c r="K70" s="70"/>
      <c r="L70" s="70"/>
      <c r="M70" s="70"/>
      <c r="N70" s="71" t="s">
        <v>58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4"/>
      <c r="C76" s="25" t="s">
        <v>116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pans="2:21" s="1" customFormat="1" ht="30" customHeight="1">
      <c r="B78" s="44"/>
      <c r="C78" s="36" t="s">
        <v>19</v>
      </c>
      <c r="D78" s="45"/>
      <c r="E78" s="45"/>
      <c r="F78" s="153" t="str">
        <f>F6</f>
        <v>Demolice provozně stravovacího objektu, kotelny a kočárovny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pans="2:21" s="1" customFormat="1" ht="36.95" customHeight="1">
      <c r="B79" s="44"/>
      <c r="C79" s="83" t="s">
        <v>113</v>
      </c>
      <c r="D79" s="45"/>
      <c r="E79" s="45"/>
      <c r="F79" s="85" t="str">
        <f>F7</f>
        <v>3 - Kočárovna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pans="2:21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pans="2:21" s="1" customFormat="1" ht="18" customHeight="1">
      <c r="B81" s="44"/>
      <c r="C81" s="36" t="s">
        <v>24</v>
      </c>
      <c r="D81" s="45"/>
      <c r="E81" s="45"/>
      <c r="F81" s="31" t="str">
        <f>F9</f>
        <v>Kladruby nad Labem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26. 10. 2017</v>
      </c>
      <c r="N81" s="88"/>
      <c r="O81" s="88"/>
      <c r="P81" s="88"/>
      <c r="Q81" s="45"/>
      <c r="R81" s="46"/>
      <c r="T81" s="169"/>
      <c r="U81" s="169"/>
    </row>
    <row r="82" spans="2:21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pans="2:21" s="1" customFormat="1" ht="13.5">
      <c r="B83" s="44"/>
      <c r="C83" s="36" t="s">
        <v>28</v>
      </c>
      <c r="D83" s="45"/>
      <c r="E83" s="45"/>
      <c r="F83" s="31" t="str">
        <f>E12</f>
        <v>Národní hřebčín Kladruby nad Labem s.p.o.</v>
      </c>
      <c r="G83" s="45"/>
      <c r="H83" s="45"/>
      <c r="I83" s="45"/>
      <c r="J83" s="45"/>
      <c r="K83" s="36" t="s">
        <v>35</v>
      </c>
      <c r="L83" s="45"/>
      <c r="M83" s="31" t="str">
        <f>E18</f>
        <v>AWT Rekultivace a.s.</v>
      </c>
      <c r="N83" s="31"/>
      <c r="O83" s="31"/>
      <c r="P83" s="31"/>
      <c r="Q83" s="31"/>
      <c r="R83" s="46"/>
      <c r="T83" s="169"/>
      <c r="U83" s="169"/>
    </row>
    <row r="84" spans="2:21" s="1" customFormat="1" ht="14.4" customHeight="1">
      <c r="B84" s="44"/>
      <c r="C84" s="36" t="s">
        <v>33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>Ing. Lenka Kropáčová</v>
      </c>
      <c r="N84" s="31"/>
      <c r="O84" s="31"/>
      <c r="P84" s="31"/>
      <c r="Q84" s="31"/>
      <c r="R84" s="46"/>
      <c r="T84" s="169"/>
      <c r="U84" s="169"/>
    </row>
    <row r="85" spans="2:21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pans="2:21" s="1" customFormat="1" ht="29.25" customHeight="1">
      <c r="B86" s="44"/>
      <c r="C86" s="170" t="s">
        <v>117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118</v>
      </c>
      <c r="O86" s="149"/>
      <c r="P86" s="149"/>
      <c r="Q86" s="149"/>
      <c r="R86" s="46"/>
      <c r="T86" s="169"/>
      <c r="U86" s="169"/>
    </row>
    <row r="87" spans="2:21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pans="2:47" s="1" customFormat="1" ht="29.25" customHeight="1">
      <c r="B88" s="44"/>
      <c r="C88" s="171" t="s">
        <v>119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N124</f>
        <v>0</v>
      </c>
      <c r="O88" s="172"/>
      <c r="P88" s="172"/>
      <c r="Q88" s="172"/>
      <c r="R88" s="46"/>
      <c r="T88" s="169"/>
      <c r="U88" s="169"/>
      <c r="AU88" s="20" t="s">
        <v>120</v>
      </c>
    </row>
    <row r="89" spans="2:21" s="6" customFormat="1" ht="24.95" customHeight="1">
      <c r="B89" s="173"/>
      <c r="C89" s="174"/>
      <c r="D89" s="175" t="s">
        <v>121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N125</f>
        <v>0</v>
      </c>
      <c r="O89" s="174"/>
      <c r="P89" s="174"/>
      <c r="Q89" s="174"/>
      <c r="R89" s="177"/>
      <c r="T89" s="178"/>
      <c r="U89" s="178"/>
    </row>
    <row r="90" spans="2:21" s="7" customFormat="1" ht="19.9" customHeight="1">
      <c r="B90" s="179"/>
      <c r="C90" s="180"/>
      <c r="D90" s="134" t="s">
        <v>122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N126</f>
        <v>0</v>
      </c>
      <c r="O90" s="180"/>
      <c r="P90" s="180"/>
      <c r="Q90" s="180"/>
      <c r="R90" s="181"/>
      <c r="T90" s="182"/>
      <c r="U90" s="182"/>
    </row>
    <row r="91" spans="2:21" s="7" customFormat="1" ht="19.9" customHeight="1">
      <c r="B91" s="179"/>
      <c r="C91" s="180"/>
      <c r="D91" s="134" t="s">
        <v>124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N147</f>
        <v>0</v>
      </c>
      <c r="O91" s="180"/>
      <c r="P91" s="180"/>
      <c r="Q91" s="180"/>
      <c r="R91" s="181"/>
      <c r="T91" s="182"/>
      <c r="U91" s="182"/>
    </row>
    <row r="92" spans="2:21" s="7" customFormat="1" ht="19.9" customHeight="1">
      <c r="B92" s="179"/>
      <c r="C92" s="180"/>
      <c r="D92" s="134" t="s">
        <v>125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N151</f>
        <v>0</v>
      </c>
      <c r="O92" s="180"/>
      <c r="P92" s="180"/>
      <c r="Q92" s="180"/>
      <c r="R92" s="181"/>
      <c r="T92" s="182"/>
      <c r="U92" s="182"/>
    </row>
    <row r="93" spans="2:21" s="6" customFormat="1" ht="24.95" customHeight="1">
      <c r="B93" s="173"/>
      <c r="C93" s="174"/>
      <c r="D93" s="175" t="s">
        <v>126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76">
        <f>N157</f>
        <v>0</v>
      </c>
      <c r="O93" s="174"/>
      <c r="P93" s="174"/>
      <c r="Q93" s="174"/>
      <c r="R93" s="177"/>
      <c r="T93" s="178"/>
      <c r="U93" s="178"/>
    </row>
    <row r="94" spans="2:21" s="7" customFormat="1" ht="19.9" customHeight="1">
      <c r="B94" s="179"/>
      <c r="C94" s="180"/>
      <c r="D94" s="134" t="s">
        <v>435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36">
        <f>N158</f>
        <v>0</v>
      </c>
      <c r="O94" s="180"/>
      <c r="P94" s="180"/>
      <c r="Q94" s="180"/>
      <c r="R94" s="181"/>
      <c r="T94" s="182"/>
      <c r="U94" s="182"/>
    </row>
    <row r="95" spans="2:21" s="7" customFormat="1" ht="19.9" customHeight="1">
      <c r="B95" s="179"/>
      <c r="C95" s="180"/>
      <c r="D95" s="134" t="s">
        <v>436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36">
        <f>N161</f>
        <v>0</v>
      </c>
      <c r="O95" s="180"/>
      <c r="P95" s="180"/>
      <c r="Q95" s="180"/>
      <c r="R95" s="181"/>
      <c r="T95" s="182"/>
      <c r="U95" s="182"/>
    </row>
    <row r="96" spans="2:21" s="7" customFormat="1" ht="19.9" customHeight="1">
      <c r="B96" s="179"/>
      <c r="C96" s="180"/>
      <c r="D96" s="134" t="s">
        <v>127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36">
        <f>N164</f>
        <v>0</v>
      </c>
      <c r="O96" s="180"/>
      <c r="P96" s="180"/>
      <c r="Q96" s="180"/>
      <c r="R96" s="181"/>
      <c r="T96" s="182"/>
      <c r="U96" s="182"/>
    </row>
    <row r="97" spans="2:21" s="6" customFormat="1" ht="21.8" customHeight="1">
      <c r="B97" s="173"/>
      <c r="C97" s="174"/>
      <c r="D97" s="175" t="s">
        <v>128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83">
        <f>N166</f>
        <v>0</v>
      </c>
      <c r="O97" s="174"/>
      <c r="P97" s="174"/>
      <c r="Q97" s="174"/>
      <c r="R97" s="177"/>
      <c r="T97" s="178"/>
      <c r="U97" s="178"/>
    </row>
    <row r="98" spans="2:21" s="1" customFormat="1" ht="21.8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/>
      <c r="T98" s="169"/>
      <c r="U98" s="169"/>
    </row>
    <row r="99" spans="2:21" s="1" customFormat="1" ht="29.25" customHeight="1">
      <c r="B99" s="44"/>
      <c r="C99" s="171" t="s">
        <v>129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172">
        <f>ROUND(N100+N101+N102+N103+N104+N105,2)</f>
        <v>0</v>
      </c>
      <c r="O99" s="184"/>
      <c r="P99" s="184"/>
      <c r="Q99" s="184"/>
      <c r="R99" s="46"/>
      <c r="T99" s="185"/>
      <c r="U99" s="186" t="s">
        <v>45</v>
      </c>
    </row>
    <row r="100" spans="2:65" s="1" customFormat="1" ht="18" customHeight="1">
      <c r="B100" s="44"/>
      <c r="C100" s="45"/>
      <c r="D100" s="141" t="s">
        <v>130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7"/>
      <c r="T100" s="188"/>
      <c r="U100" s="189" t="s">
        <v>46</v>
      </c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90" t="s">
        <v>131</v>
      </c>
      <c r="AZ100" s="187"/>
      <c r="BA100" s="187"/>
      <c r="BB100" s="187"/>
      <c r="BC100" s="187"/>
      <c r="BD100" s="187"/>
      <c r="BE100" s="191">
        <f>IF(U100="základní",N100,0)</f>
        <v>0</v>
      </c>
      <c r="BF100" s="191">
        <f>IF(U100="snížená",N100,0)</f>
        <v>0</v>
      </c>
      <c r="BG100" s="191">
        <f>IF(U100="zákl. přenesená",N100,0)</f>
        <v>0</v>
      </c>
      <c r="BH100" s="191">
        <f>IF(U100="sníž. přenesená",N100,0)</f>
        <v>0</v>
      </c>
      <c r="BI100" s="191">
        <f>IF(U100="nulová",N100,0)</f>
        <v>0</v>
      </c>
      <c r="BJ100" s="190" t="s">
        <v>88</v>
      </c>
      <c r="BK100" s="187"/>
      <c r="BL100" s="187"/>
      <c r="BM100" s="187"/>
    </row>
    <row r="101" spans="2:65" s="1" customFormat="1" ht="18" customHeight="1">
      <c r="B101" s="44"/>
      <c r="C101" s="45"/>
      <c r="D101" s="141" t="s">
        <v>132</v>
      </c>
      <c r="E101" s="134"/>
      <c r="F101" s="134"/>
      <c r="G101" s="134"/>
      <c r="H101" s="134"/>
      <c r="I101" s="45"/>
      <c r="J101" s="45"/>
      <c r="K101" s="45"/>
      <c r="L101" s="45"/>
      <c r="M101" s="45"/>
      <c r="N101" s="135">
        <f>ROUND(N88*T101,2)</f>
        <v>0</v>
      </c>
      <c r="O101" s="136"/>
      <c r="P101" s="136"/>
      <c r="Q101" s="136"/>
      <c r="R101" s="46"/>
      <c r="S101" s="187"/>
      <c r="T101" s="188"/>
      <c r="U101" s="189" t="s">
        <v>46</v>
      </c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90" t="s">
        <v>131</v>
      </c>
      <c r="AZ101" s="187"/>
      <c r="BA101" s="187"/>
      <c r="BB101" s="187"/>
      <c r="BC101" s="187"/>
      <c r="BD101" s="187"/>
      <c r="BE101" s="191">
        <f>IF(U101="základní",N101,0)</f>
        <v>0</v>
      </c>
      <c r="BF101" s="191">
        <f>IF(U101="snížená",N101,0)</f>
        <v>0</v>
      </c>
      <c r="BG101" s="191">
        <f>IF(U101="zákl. přenesená",N101,0)</f>
        <v>0</v>
      </c>
      <c r="BH101" s="191">
        <f>IF(U101="sníž. přenesená",N101,0)</f>
        <v>0</v>
      </c>
      <c r="BI101" s="191">
        <f>IF(U101="nulová",N101,0)</f>
        <v>0</v>
      </c>
      <c r="BJ101" s="190" t="s">
        <v>88</v>
      </c>
      <c r="BK101" s="187"/>
      <c r="BL101" s="187"/>
      <c r="BM101" s="187"/>
    </row>
    <row r="102" spans="2:65" s="1" customFormat="1" ht="18" customHeight="1">
      <c r="B102" s="44"/>
      <c r="C102" s="45"/>
      <c r="D102" s="141" t="s">
        <v>133</v>
      </c>
      <c r="E102" s="134"/>
      <c r="F102" s="134"/>
      <c r="G102" s="134"/>
      <c r="H102" s="134"/>
      <c r="I102" s="45"/>
      <c r="J102" s="45"/>
      <c r="K102" s="45"/>
      <c r="L102" s="45"/>
      <c r="M102" s="45"/>
      <c r="N102" s="135">
        <f>ROUND(N88*T102,2)</f>
        <v>0</v>
      </c>
      <c r="O102" s="136"/>
      <c r="P102" s="136"/>
      <c r="Q102" s="136"/>
      <c r="R102" s="46"/>
      <c r="S102" s="187"/>
      <c r="T102" s="188"/>
      <c r="U102" s="189" t="s">
        <v>46</v>
      </c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90" t="s">
        <v>131</v>
      </c>
      <c r="AZ102" s="187"/>
      <c r="BA102" s="187"/>
      <c r="BB102" s="187"/>
      <c r="BC102" s="187"/>
      <c r="BD102" s="187"/>
      <c r="BE102" s="191">
        <f>IF(U102="základní",N102,0)</f>
        <v>0</v>
      </c>
      <c r="BF102" s="191">
        <f>IF(U102="snížená",N102,0)</f>
        <v>0</v>
      </c>
      <c r="BG102" s="191">
        <f>IF(U102="zákl. přenesená",N102,0)</f>
        <v>0</v>
      </c>
      <c r="BH102" s="191">
        <f>IF(U102="sníž. přenesená",N102,0)</f>
        <v>0</v>
      </c>
      <c r="BI102" s="191">
        <f>IF(U102="nulová",N102,0)</f>
        <v>0</v>
      </c>
      <c r="BJ102" s="190" t="s">
        <v>88</v>
      </c>
      <c r="BK102" s="187"/>
      <c r="BL102" s="187"/>
      <c r="BM102" s="187"/>
    </row>
    <row r="103" spans="2:65" s="1" customFormat="1" ht="18" customHeight="1">
      <c r="B103" s="44"/>
      <c r="C103" s="45"/>
      <c r="D103" s="141" t="s">
        <v>134</v>
      </c>
      <c r="E103" s="134"/>
      <c r="F103" s="134"/>
      <c r="G103" s="134"/>
      <c r="H103" s="134"/>
      <c r="I103" s="45"/>
      <c r="J103" s="45"/>
      <c r="K103" s="45"/>
      <c r="L103" s="45"/>
      <c r="M103" s="45"/>
      <c r="N103" s="135">
        <f>ROUND(N88*T103,2)</f>
        <v>0</v>
      </c>
      <c r="O103" s="136"/>
      <c r="P103" s="136"/>
      <c r="Q103" s="136"/>
      <c r="R103" s="46"/>
      <c r="S103" s="187"/>
      <c r="T103" s="188"/>
      <c r="U103" s="189" t="s">
        <v>46</v>
      </c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90" t="s">
        <v>131</v>
      </c>
      <c r="AZ103" s="187"/>
      <c r="BA103" s="187"/>
      <c r="BB103" s="187"/>
      <c r="BC103" s="187"/>
      <c r="BD103" s="187"/>
      <c r="BE103" s="191">
        <f>IF(U103="základní",N103,0)</f>
        <v>0</v>
      </c>
      <c r="BF103" s="191">
        <f>IF(U103="snížená",N103,0)</f>
        <v>0</v>
      </c>
      <c r="BG103" s="191">
        <f>IF(U103="zákl. přenesená",N103,0)</f>
        <v>0</v>
      </c>
      <c r="BH103" s="191">
        <f>IF(U103="sníž. přenesená",N103,0)</f>
        <v>0</v>
      </c>
      <c r="BI103" s="191">
        <f>IF(U103="nulová",N103,0)</f>
        <v>0</v>
      </c>
      <c r="BJ103" s="190" t="s">
        <v>88</v>
      </c>
      <c r="BK103" s="187"/>
      <c r="BL103" s="187"/>
      <c r="BM103" s="187"/>
    </row>
    <row r="104" spans="2:65" s="1" customFormat="1" ht="18" customHeight="1">
      <c r="B104" s="44"/>
      <c r="C104" s="45"/>
      <c r="D104" s="141" t="s">
        <v>135</v>
      </c>
      <c r="E104" s="134"/>
      <c r="F104" s="134"/>
      <c r="G104" s="134"/>
      <c r="H104" s="134"/>
      <c r="I104" s="45"/>
      <c r="J104" s="45"/>
      <c r="K104" s="45"/>
      <c r="L104" s="45"/>
      <c r="M104" s="45"/>
      <c r="N104" s="135">
        <f>ROUND(N88*T104,2)</f>
        <v>0</v>
      </c>
      <c r="O104" s="136"/>
      <c r="P104" s="136"/>
      <c r="Q104" s="136"/>
      <c r="R104" s="46"/>
      <c r="S104" s="187"/>
      <c r="T104" s="188"/>
      <c r="U104" s="189" t="s">
        <v>46</v>
      </c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90" t="s">
        <v>131</v>
      </c>
      <c r="AZ104" s="187"/>
      <c r="BA104" s="187"/>
      <c r="BB104" s="187"/>
      <c r="BC104" s="187"/>
      <c r="BD104" s="187"/>
      <c r="BE104" s="191">
        <f>IF(U104="základní",N104,0)</f>
        <v>0</v>
      </c>
      <c r="BF104" s="191">
        <f>IF(U104="snížená",N104,0)</f>
        <v>0</v>
      </c>
      <c r="BG104" s="191">
        <f>IF(U104="zákl. přenesená",N104,0)</f>
        <v>0</v>
      </c>
      <c r="BH104" s="191">
        <f>IF(U104="sníž. přenesená",N104,0)</f>
        <v>0</v>
      </c>
      <c r="BI104" s="191">
        <f>IF(U104="nulová",N104,0)</f>
        <v>0</v>
      </c>
      <c r="BJ104" s="190" t="s">
        <v>88</v>
      </c>
      <c r="BK104" s="187"/>
      <c r="BL104" s="187"/>
      <c r="BM104" s="187"/>
    </row>
    <row r="105" spans="2:65" s="1" customFormat="1" ht="18" customHeight="1">
      <c r="B105" s="44"/>
      <c r="C105" s="45"/>
      <c r="D105" s="134" t="s">
        <v>136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135">
        <f>ROUND(N88*T105,2)</f>
        <v>0</v>
      </c>
      <c r="O105" s="136"/>
      <c r="P105" s="136"/>
      <c r="Q105" s="136"/>
      <c r="R105" s="46"/>
      <c r="S105" s="187"/>
      <c r="T105" s="192"/>
      <c r="U105" s="193" t="s">
        <v>46</v>
      </c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90" t="s">
        <v>137</v>
      </c>
      <c r="AZ105" s="187"/>
      <c r="BA105" s="187"/>
      <c r="BB105" s="187"/>
      <c r="BC105" s="187"/>
      <c r="BD105" s="187"/>
      <c r="BE105" s="191">
        <f>IF(U105="základní",N105,0)</f>
        <v>0</v>
      </c>
      <c r="BF105" s="191">
        <f>IF(U105="snížená",N105,0)</f>
        <v>0</v>
      </c>
      <c r="BG105" s="191">
        <f>IF(U105="zákl. přenesená",N105,0)</f>
        <v>0</v>
      </c>
      <c r="BH105" s="191">
        <f>IF(U105="sníž. přenesená",N105,0)</f>
        <v>0</v>
      </c>
      <c r="BI105" s="191">
        <f>IF(U105="nulová",N105,0)</f>
        <v>0</v>
      </c>
      <c r="BJ105" s="190" t="s">
        <v>88</v>
      </c>
      <c r="BK105" s="187"/>
      <c r="BL105" s="187"/>
      <c r="BM105" s="187"/>
    </row>
    <row r="106" spans="2:21" s="1" customFormat="1" ht="13.5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T106" s="169"/>
      <c r="U106" s="169"/>
    </row>
    <row r="107" spans="2:21" s="1" customFormat="1" ht="29.25" customHeight="1">
      <c r="B107" s="44"/>
      <c r="C107" s="148" t="s">
        <v>106</v>
      </c>
      <c r="D107" s="149"/>
      <c r="E107" s="149"/>
      <c r="F107" s="149"/>
      <c r="G107" s="149"/>
      <c r="H107" s="149"/>
      <c r="I107" s="149"/>
      <c r="J107" s="149"/>
      <c r="K107" s="149"/>
      <c r="L107" s="150">
        <f>ROUND(SUM(N88+N99),2)</f>
        <v>0</v>
      </c>
      <c r="M107" s="150"/>
      <c r="N107" s="150"/>
      <c r="O107" s="150"/>
      <c r="P107" s="150"/>
      <c r="Q107" s="150"/>
      <c r="R107" s="46"/>
      <c r="T107" s="169"/>
      <c r="U107" s="169"/>
    </row>
    <row r="108" spans="2:21" s="1" customFormat="1" ht="6.95" customHeight="1"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5"/>
      <c r="T108" s="169"/>
      <c r="U108" s="169"/>
    </row>
    <row r="112" spans="2:18" s="1" customFormat="1" ht="6.95" customHeight="1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8"/>
    </row>
    <row r="113" spans="2:18" s="1" customFormat="1" ht="36.95" customHeight="1">
      <c r="B113" s="44"/>
      <c r="C113" s="25" t="s">
        <v>138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30" customHeight="1">
      <c r="B115" s="44"/>
      <c r="C115" s="36" t="s">
        <v>19</v>
      </c>
      <c r="D115" s="45"/>
      <c r="E115" s="45"/>
      <c r="F115" s="153" t="str">
        <f>F6</f>
        <v>Demolice provozně stravovacího objektu, kotelny a kočárovny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5"/>
      <c r="R115" s="46"/>
    </row>
    <row r="116" spans="2:18" s="1" customFormat="1" ht="36.95" customHeight="1">
      <c r="B116" s="44"/>
      <c r="C116" s="83" t="s">
        <v>113</v>
      </c>
      <c r="D116" s="45"/>
      <c r="E116" s="45"/>
      <c r="F116" s="85" t="str">
        <f>F7</f>
        <v>3 - Kočárovna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8" customHeight="1">
      <c r="B118" s="44"/>
      <c r="C118" s="36" t="s">
        <v>24</v>
      </c>
      <c r="D118" s="45"/>
      <c r="E118" s="45"/>
      <c r="F118" s="31" t="str">
        <f>F9</f>
        <v>Kladruby nad Labem</v>
      </c>
      <c r="G118" s="45"/>
      <c r="H118" s="45"/>
      <c r="I118" s="45"/>
      <c r="J118" s="45"/>
      <c r="K118" s="36" t="s">
        <v>26</v>
      </c>
      <c r="L118" s="45"/>
      <c r="M118" s="88" t="str">
        <f>IF(O9="","",O9)</f>
        <v>26. 10. 2017</v>
      </c>
      <c r="N118" s="88"/>
      <c r="O118" s="88"/>
      <c r="P118" s="88"/>
      <c r="Q118" s="45"/>
      <c r="R118" s="46"/>
    </row>
    <row r="119" spans="2:18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13.5">
      <c r="B120" s="44"/>
      <c r="C120" s="36" t="s">
        <v>28</v>
      </c>
      <c r="D120" s="45"/>
      <c r="E120" s="45"/>
      <c r="F120" s="31" t="str">
        <f>E12</f>
        <v>Národní hřebčín Kladruby nad Labem s.p.o.</v>
      </c>
      <c r="G120" s="45"/>
      <c r="H120" s="45"/>
      <c r="I120" s="45"/>
      <c r="J120" s="45"/>
      <c r="K120" s="36" t="s">
        <v>35</v>
      </c>
      <c r="L120" s="45"/>
      <c r="M120" s="31" t="str">
        <f>E18</f>
        <v>AWT Rekultivace a.s.</v>
      </c>
      <c r="N120" s="31"/>
      <c r="O120" s="31"/>
      <c r="P120" s="31"/>
      <c r="Q120" s="31"/>
      <c r="R120" s="46"/>
    </row>
    <row r="121" spans="2:18" s="1" customFormat="1" ht="14.4" customHeight="1">
      <c r="B121" s="44"/>
      <c r="C121" s="36" t="s">
        <v>33</v>
      </c>
      <c r="D121" s="45"/>
      <c r="E121" s="45"/>
      <c r="F121" s="31" t="str">
        <f>IF(E15="","",E15)</f>
        <v>Vyplň údaj</v>
      </c>
      <c r="G121" s="45"/>
      <c r="H121" s="45"/>
      <c r="I121" s="45"/>
      <c r="J121" s="45"/>
      <c r="K121" s="36" t="s">
        <v>39</v>
      </c>
      <c r="L121" s="45"/>
      <c r="M121" s="31" t="str">
        <f>E21</f>
        <v>Ing. Lenka Kropáčová</v>
      </c>
      <c r="N121" s="31"/>
      <c r="O121" s="31"/>
      <c r="P121" s="31"/>
      <c r="Q121" s="31"/>
      <c r="R121" s="46"/>
    </row>
    <row r="122" spans="2:18" s="1" customFormat="1" ht="10.3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27" s="8" customFormat="1" ht="29.25" customHeight="1">
      <c r="B123" s="194"/>
      <c r="C123" s="195" t="s">
        <v>139</v>
      </c>
      <c r="D123" s="196" t="s">
        <v>140</v>
      </c>
      <c r="E123" s="196" t="s">
        <v>63</v>
      </c>
      <c r="F123" s="196" t="s">
        <v>141</v>
      </c>
      <c r="G123" s="196"/>
      <c r="H123" s="196"/>
      <c r="I123" s="196"/>
      <c r="J123" s="196" t="s">
        <v>142</v>
      </c>
      <c r="K123" s="196" t="s">
        <v>143</v>
      </c>
      <c r="L123" s="196" t="s">
        <v>144</v>
      </c>
      <c r="M123" s="196"/>
      <c r="N123" s="196" t="s">
        <v>118</v>
      </c>
      <c r="O123" s="196"/>
      <c r="P123" s="196"/>
      <c r="Q123" s="197"/>
      <c r="R123" s="198"/>
      <c r="T123" s="104" t="s">
        <v>145</v>
      </c>
      <c r="U123" s="105" t="s">
        <v>45</v>
      </c>
      <c r="V123" s="105" t="s">
        <v>146</v>
      </c>
      <c r="W123" s="105" t="s">
        <v>147</v>
      </c>
      <c r="X123" s="105" t="s">
        <v>148</v>
      </c>
      <c r="Y123" s="105" t="s">
        <v>149</v>
      </c>
      <c r="Z123" s="105" t="s">
        <v>150</v>
      </c>
      <c r="AA123" s="106" t="s">
        <v>151</v>
      </c>
    </row>
    <row r="124" spans="2:63" s="1" customFormat="1" ht="29.25" customHeight="1">
      <c r="B124" s="44"/>
      <c r="C124" s="108" t="s">
        <v>115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199">
        <f>BK124</f>
        <v>0</v>
      </c>
      <c r="O124" s="200"/>
      <c r="P124" s="200"/>
      <c r="Q124" s="200"/>
      <c r="R124" s="46"/>
      <c r="T124" s="107"/>
      <c r="U124" s="65"/>
      <c r="V124" s="65"/>
      <c r="W124" s="201">
        <f>W125+W157+W166</f>
        <v>0</v>
      </c>
      <c r="X124" s="65"/>
      <c r="Y124" s="201">
        <f>Y125+Y157+Y166</f>
        <v>150.03409</v>
      </c>
      <c r="Z124" s="65"/>
      <c r="AA124" s="202">
        <f>AA125+AA157+AA166</f>
        <v>1176.222</v>
      </c>
      <c r="AT124" s="20" t="s">
        <v>80</v>
      </c>
      <c r="AU124" s="20" t="s">
        <v>120</v>
      </c>
      <c r="BK124" s="203">
        <f>BK125+BK157+BK166</f>
        <v>0</v>
      </c>
    </row>
    <row r="125" spans="2:63" s="9" customFormat="1" ht="37.4" customHeight="1">
      <c r="B125" s="204"/>
      <c r="C125" s="205"/>
      <c r="D125" s="206" t="s">
        <v>121</v>
      </c>
      <c r="E125" s="206"/>
      <c r="F125" s="206"/>
      <c r="G125" s="206"/>
      <c r="H125" s="206"/>
      <c r="I125" s="206"/>
      <c r="J125" s="206"/>
      <c r="K125" s="206"/>
      <c r="L125" s="206"/>
      <c r="M125" s="206"/>
      <c r="N125" s="183">
        <f>BK125</f>
        <v>0</v>
      </c>
      <c r="O125" s="176"/>
      <c r="P125" s="176"/>
      <c r="Q125" s="176"/>
      <c r="R125" s="207"/>
      <c r="T125" s="208"/>
      <c r="U125" s="205"/>
      <c r="V125" s="205"/>
      <c r="W125" s="209">
        <f>W126+W147+W151</f>
        <v>0</v>
      </c>
      <c r="X125" s="205"/>
      <c r="Y125" s="209">
        <f>Y126+Y147+Y151</f>
        <v>150.03409</v>
      </c>
      <c r="Z125" s="205"/>
      <c r="AA125" s="210">
        <f>AA126+AA147+AA151</f>
        <v>1176.222</v>
      </c>
      <c r="AR125" s="211" t="s">
        <v>88</v>
      </c>
      <c r="AT125" s="212" t="s">
        <v>80</v>
      </c>
      <c r="AU125" s="212" t="s">
        <v>81</v>
      </c>
      <c r="AY125" s="211" t="s">
        <v>152</v>
      </c>
      <c r="BK125" s="213">
        <f>BK126+BK147+BK151</f>
        <v>0</v>
      </c>
    </row>
    <row r="126" spans="2:63" s="9" customFormat="1" ht="19.9" customHeight="1">
      <c r="B126" s="204"/>
      <c r="C126" s="205"/>
      <c r="D126" s="214" t="s">
        <v>122</v>
      </c>
      <c r="E126" s="214"/>
      <c r="F126" s="214"/>
      <c r="G126" s="214"/>
      <c r="H126" s="214"/>
      <c r="I126" s="214"/>
      <c r="J126" s="214"/>
      <c r="K126" s="214"/>
      <c r="L126" s="214"/>
      <c r="M126" s="214"/>
      <c r="N126" s="215">
        <f>BK126</f>
        <v>0</v>
      </c>
      <c r="O126" s="216"/>
      <c r="P126" s="216"/>
      <c r="Q126" s="216"/>
      <c r="R126" s="207"/>
      <c r="T126" s="208"/>
      <c r="U126" s="205"/>
      <c r="V126" s="205"/>
      <c r="W126" s="209">
        <f>SUM(W127:W146)</f>
        <v>0</v>
      </c>
      <c r="X126" s="205"/>
      <c r="Y126" s="209">
        <f>SUM(Y127:Y146)</f>
        <v>150.03409</v>
      </c>
      <c r="Z126" s="205"/>
      <c r="AA126" s="210">
        <f>SUM(AA127:AA146)</f>
        <v>0</v>
      </c>
      <c r="AR126" s="211" t="s">
        <v>88</v>
      </c>
      <c r="AT126" s="212" t="s">
        <v>80</v>
      </c>
      <c r="AU126" s="212" t="s">
        <v>88</v>
      </c>
      <c r="AY126" s="211" t="s">
        <v>152</v>
      </c>
      <c r="BK126" s="213">
        <f>SUM(BK127:BK146)</f>
        <v>0</v>
      </c>
    </row>
    <row r="127" spans="2:65" s="1" customFormat="1" ht="25.5" customHeight="1">
      <c r="B127" s="44"/>
      <c r="C127" s="217" t="s">
        <v>88</v>
      </c>
      <c r="D127" s="217" t="s">
        <v>153</v>
      </c>
      <c r="E127" s="218" t="s">
        <v>154</v>
      </c>
      <c r="F127" s="219" t="s">
        <v>155</v>
      </c>
      <c r="G127" s="219"/>
      <c r="H127" s="219"/>
      <c r="I127" s="219"/>
      <c r="J127" s="220" t="s">
        <v>156</v>
      </c>
      <c r="K127" s="221">
        <v>15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46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157</v>
      </c>
      <c r="AT127" s="20" t="s">
        <v>153</v>
      </c>
      <c r="AU127" s="20" t="s">
        <v>92</v>
      </c>
      <c r="AY127" s="20" t="s">
        <v>152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88</v>
      </c>
      <c r="BK127" s="140">
        <f>ROUND(L127*K127,2)</f>
        <v>0</v>
      </c>
      <c r="BL127" s="20" t="s">
        <v>157</v>
      </c>
      <c r="BM127" s="20" t="s">
        <v>596</v>
      </c>
    </row>
    <row r="128" spans="2:65" s="1" customFormat="1" ht="25.5" customHeight="1">
      <c r="B128" s="44"/>
      <c r="C128" s="217" t="s">
        <v>92</v>
      </c>
      <c r="D128" s="217" t="s">
        <v>153</v>
      </c>
      <c r="E128" s="218" t="s">
        <v>535</v>
      </c>
      <c r="F128" s="219" t="s">
        <v>536</v>
      </c>
      <c r="G128" s="219"/>
      <c r="H128" s="219"/>
      <c r="I128" s="219"/>
      <c r="J128" s="220" t="s">
        <v>174</v>
      </c>
      <c r="K128" s="221">
        <v>50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46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157</v>
      </c>
      <c r="AT128" s="20" t="s">
        <v>153</v>
      </c>
      <c r="AU128" s="20" t="s">
        <v>92</v>
      </c>
      <c r="AY128" s="20" t="s">
        <v>152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88</v>
      </c>
      <c r="BK128" s="140">
        <f>ROUND(L128*K128,2)</f>
        <v>0</v>
      </c>
      <c r="BL128" s="20" t="s">
        <v>157</v>
      </c>
      <c r="BM128" s="20" t="s">
        <v>597</v>
      </c>
    </row>
    <row r="129" spans="2:65" s="1" customFormat="1" ht="25.5" customHeight="1">
      <c r="B129" s="44"/>
      <c r="C129" s="217" t="s">
        <v>95</v>
      </c>
      <c r="D129" s="217" t="s">
        <v>153</v>
      </c>
      <c r="E129" s="218" t="s">
        <v>441</v>
      </c>
      <c r="F129" s="219" t="s">
        <v>442</v>
      </c>
      <c r="G129" s="219"/>
      <c r="H129" s="219"/>
      <c r="I129" s="219"/>
      <c r="J129" s="220" t="s">
        <v>174</v>
      </c>
      <c r="K129" s="221">
        <v>45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46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157</v>
      </c>
      <c r="AT129" s="20" t="s">
        <v>153</v>
      </c>
      <c r="AU129" s="20" t="s">
        <v>92</v>
      </c>
      <c r="AY129" s="20" t="s">
        <v>152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88</v>
      </c>
      <c r="BK129" s="140">
        <f>ROUND(L129*K129,2)</f>
        <v>0</v>
      </c>
      <c r="BL129" s="20" t="s">
        <v>157</v>
      </c>
      <c r="BM129" s="20" t="s">
        <v>598</v>
      </c>
    </row>
    <row r="130" spans="2:47" s="1" customFormat="1" ht="24" customHeight="1">
      <c r="B130" s="44"/>
      <c r="C130" s="45"/>
      <c r="D130" s="45"/>
      <c r="E130" s="45"/>
      <c r="F130" s="228" t="s">
        <v>599</v>
      </c>
      <c r="G130" s="65"/>
      <c r="H130" s="65"/>
      <c r="I130" s="65"/>
      <c r="J130" s="45"/>
      <c r="K130" s="45"/>
      <c r="L130" s="45"/>
      <c r="M130" s="45"/>
      <c r="N130" s="45"/>
      <c r="O130" s="45"/>
      <c r="P130" s="45"/>
      <c r="Q130" s="45"/>
      <c r="R130" s="46"/>
      <c r="T130" s="188"/>
      <c r="U130" s="45"/>
      <c r="V130" s="45"/>
      <c r="W130" s="45"/>
      <c r="X130" s="45"/>
      <c r="Y130" s="45"/>
      <c r="Z130" s="45"/>
      <c r="AA130" s="98"/>
      <c r="AT130" s="20" t="s">
        <v>164</v>
      </c>
      <c r="AU130" s="20" t="s">
        <v>92</v>
      </c>
    </row>
    <row r="131" spans="2:65" s="1" customFormat="1" ht="16.5" customHeight="1">
      <c r="B131" s="44"/>
      <c r="C131" s="229" t="s">
        <v>157</v>
      </c>
      <c r="D131" s="229" t="s">
        <v>183</v>
      </c>
      <c r="E131" s="230" t="s">
        <v>184</v>
      </c>
      <c r="F131" s="231" t="s">
        <v>185</v>
      </c>
      <c r="G131" s="231"/>
      <c r="H131" s="231"/>
      <c r="I131" s="231"/>
      <c r="J131" s="232" t="s">
        <v>186</v>
      </c>
      <c r="K131" s="233">
        <v>67.5</v>
      </c>
      <c r="L131" s="234">
        <v>0</v>
      </c>
      <c r="M131" s="235"/>
      <c r="N131" s="236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46</v>
      </c>
      <c r="V131" s="45"/>
      <c r="W131" s="226">
        <f>V131*K131</f>
        <v>0</v>
      </c>
      <c r="X131" s="226">
        <v>1</v>
      </c>
      <c r="Y131" s="226">
        <f>X131*K131</f>
        <v>67.5</v>
      </c>
      <c r="Z131" s="226">
        <v>0</v>
      </c>
      <c r="AA131" s="227">
        <f>Z131*K131</f>
        <v>0</v>
      </c>
      <c r="AR131" s="20" t="s">
        <v>187</v>
      </c>
      <c r="AT131" s="20" t="s">
        <v>183</v>
      </c>
      <c r="AU131" s="20" t="s">
        <v>92</v>
      </c>
      <c r="AY131" s="20" t="s">
        <v>152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88</v>
      </c>
      <c r="BK131" s="140">
        <f>ROUND(L131*K131,2)</f>
        <v>0</v>
      </c>
      <c r="BL131" s="20" t="s">
        <v>157</v>
      </c>
      <c r="BM131" s="20" t="s">
        <v>600</v>
      </c>
    </row>
    <row r="132" spans="2:65" s="1" customFormat="1" ht="25.5" customHeight="1">
      <c r="B132" s="44"/>
      <c r="C132" s="217" t="s">
        <v>171</v>
      </c>
      <c r="D132" s="217" t="s">
        <v>153</v>
      </c>
      <c r="E132" s="218" t="s">
        <v>189</v>
      </c>
      <c r="F132" s="219" t="s">
        <v>190</v>
      </c>
      <c r="G132" s="219"/>
      <c r="H132" s="219"/>
      <c r="I132" s="219"/>
      <c r="J132" s="220" t="s">
        <v>174</v>
      </c>
      <c r="K132" s="221">
        <v>45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46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157</v>
      </c>
      <c r="AT132" s="20" t="s">
        <v>153</v>
      </c>
      <c r="AU132" s="20" t="s">
        <v>92</v>
      </c>
      <c r="AY132" s="20" t="s">
        <v>152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88</v>
      </c>
      <c r="BK132" s="140">
        <f>ROUND(L132*K132,2)</f>
        <v>0</v>
      </c>
      <c r="BL132" s="20" t="s">
        <v>157</v>
      </c>
      <c r="BM132" s="20" t="s">
        <v>601</v>
      </c>
    </row>
    <row r="133" spans="2:47" s="1" customFormat="1" ht="24" customHeight="1">
      <c r="B133" s="44"/>
      <c r="C133" s="45"/>
      <c r="D133" s="45"/>
      <c r="E133" s="45"/>
      <c r="F133" s="228" t="s">
        <v>599</v>
      </c>
      <c r="G133" s="65"/>
      <c r="H133" s="65"/>
      <c r="I133" s="65"/>
      <c r="J133" s="45"/>
      <c r="K133" s="45"/>
      <c r="L133" s="45"/>
      <c r="M133" s="45"/>
      <c r="N133" s="45"/>
      <c r="O133" s="45"/>
      <c r="P133" s="45"/>
      <c r="Q133" s="45"/>
      <c r="R133" s="46"/>
      <c r="T133" s="188"/>
      <c r="U133" s="45"/>
      <c r="V133" s="45"/>
      <c r="W133" s="45"/>
      <c r="X133" s="45"/>
      <c r="Y133" s="45"/>
      <c r="Z133" s="45"/>
      <c r="AA133" s="98"/>
      <c r="AT133" s="20" t="s">
        <v>164</v>
      </c>
      <c r="AU133" s="20" t="s">
        <v>92</v>
      </c>
    </row>
    <row r="134" spans="2:65" s="1" customFormat="1" ht="38.25" customHeight="1">
      <c r="B134" s="44"/>
      <c r="C134" s="217" t="s">
        <v>177</v>
      </c>
      <c r="D134" s="217" t="s">
        <v>153</v>
      </c>
      <c r="E134" s="218" t="s">
        <v>193</v>
      </c>
      <c r="F134" s="219" t="s">
        <v>194</v>
      </c>
      <c r="G134" s="219"/>
      <c r="H134" s="219"/>
      <c r="I134" s="219"/>
      <c r="J134" s="220" t="s">
        <v>174</v>
      </c>
      <c r="K134" s="221">
        <v>450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46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157</v>
      </c>
      <c r="AT134" s="20" t="s">
        <v>153</v>
      </c>
      <c r="AU134" s="20" t="s">
        <v>92</v>
      </c>
      <c r="AY134" s="20" t="s">
        <v>152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88</v>
      </c>
      <c r="BK134" s="140">
        <f>ROUND(L134*K134,2)</f>
        <v>0</v>
      </c>
      <c r="BL134" s="20" t="s">
        <v>157</v>
      </c>
      <c r="BM134" s="20" t="s">
        <v>602</v>
      </c>
    </row>
    <row r="135" spans="2:47" s="1" customFormat="1" ht="24" customHeight="1">
      <c r="B135" s="44"/>
      <c r="C135" s="45"/>
      <c r="D135" s="45"/>
      <c r="E135" s="45"/>
      <c r="F135" s="228" t="s">
        <v>599</v>
      </c>
      <c r="G135" s="65"/>
      <c r="H135" s="65"/>
      <c r="I135" s="65"/>
      <c r="J135" s="45"/>
      <c r="K135" s="45"/>
      <c r="L135" s="45"/>
      <c r="M135" s="45"/>
      <c r="N135" s="45"/>
      <c r="O135" s="45"/>
      <c r="P135" s="45"/>
      <c r="Q135" s="45"/>
      <c r="R135" s="46"/>
      <c r="T135" s="188"/>
      <c r="U135" s="45"/>
      <c r="V135" s="45"/>
      <c r="W135" s="45"/>
      <c r="X135" s="45"/>
      <c r="Y135" s="45"/>
      <c r="Z135" s="45"/>
      <c r="AA135" s="98"/>
      <c r="AT135" s="20" t="s">
        <v>164</v>
      </c>
      <c r="AU135" s="20" t="s">
        <v>92</v>
      </c>
    </row>
    <row r="136" spans="2:65" s="1" customFormat="1" ht="25.5" customHeight="1">
      <c r="B136" s="44"/>
      <c r="C136" s="217" t="s">
        <v>182</v>
      </c>
      <c r="D136" s="217" t="s">
        <v>153</v>
      </c>
      <c r="E136" s="218" t="s">
        <v>201</v>
      </c>
      <c r="F136" s="219" t="s">
        <v>202</v>
      </c>
      <c r="G136" s="219"/>
      <c r="H136" s="219"/>
      <c r="I136" s="219"/>
      <c r="J136" s="220" t="s">
        <v>174</v>
      </c>
      <c r="K136" s="221">
        <v>55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46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157</v>
      </c>
      <c r="AT136" s="20" t="s">
        <v>153</v>
      </c>
      <c r="AU136" s="20" t="s">
        <v>92</v>
      </c>
      <c r="AY136" s="20" t="s">
        <v>152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88</v>
      </c>
      <c r="BK136" s="140">
        <f>ROUND(L136*K136,2)</f>
        <v>0</v>
      </c>
      <c r="BL136" s="20" t="s">
        <v>157</v>
      </c>
      <c r="BM136" s="20" t="s">
        <v>603</v>
      </c>
    </row>
    <row r="137" spans="2:65" s="1" customFormat="1" ht="16.5" customHeight="1">
      <c r="B137" s="44"/>
      <c r="C137" s="229" t="s">
        <v>187</v>
      </c>
      <c r="D137" s="229" t="s">
        <v>183</v>
      </c>
      <c r="E137" s="230" t="s">
        <v>205</v>
      </c>
      <c r="F137" s="231" t="s">
        <v>206</v>
      </c>
      <c r="G137" s="231"/>
      <c r="H137" s="231"/>
      <c r="I137" s="231"/>
      <c r="J137" s="232" t="s">
        <v>186</v>
      </c>
      <c r="K137" s="233">
        <v>82.5</v>
      </c>
      <c r="L137" s="234">
        <v>0</v>
      </c>
      <c r="M137" s="235"/>
      <c r="N137" s="236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46</v>
      </c>
      <c r="V137" s="45"/>
      <c r="W137" s="226">
        <f>V137*K137</f>
        <v>0</v>
      </c>
      <c r="X137" s="226">
        <v>1</v>
      </c>
      <c r="Y137" s="226">
        <f>X137*K137</f>
        <v>82.5</v>
      </c>
      <c r="Z137" s="226">
        <v>0</v>
      </c>
      <c r="AA137" s="227">
        <f>Z137*K137</f>
        <v>0</v>
      </c>
      <c r="AR137" s="20" t="s">
        <v>187</v>
      </c>
      <c r="AT137" s="20" t="s">
        <v>183</v>
      </c>
      <c r="AU137" s="20" t="s">
        <v>92</v>
      </c>
      <c r="AY137" s="20" t="s">
        <v>152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88</v>
      </c>
      <c r="BK137" s="140">
        <f>ROUND(L137*K137,2)</f>
        <v>0</v>
      </c>
      <c r="BL137" s="20" t="s">
        <v>157</v>
      </c>
      <c r="BM137" s="20" t="s">
        <v>604</v>
      </c>
    </row>
    <row r="138" spans="2:65" s="1" customFormat="1" ht="38.25" customHeight="1">
      <c r="B138" s="44"/>
      <c r="C138" s="217" t="s">
        <v>192</v>
      </c>
      <c r="D138" s="217" t="s">
        <v>153</v>
      </c>
      <c r="E138" s="218" t="s">
        <v>209</v>
      </c>
      <c r="F138" s="219" t="s">
        <v>210</v>
      </c>
      <c r="G138" s="219"/>
      <c r="H138" s="219"/>
      <c r="I138" s="219"/>
      <c r="J138" s="220" t="s">
        <v>174</v>
      </c>
      <c r="K138" s="221">
        <v>55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46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157</v>
      </c>
      <c r="AT138" s="20" t="s">
        <v>153</v>
      </c>
      <c r="AU138" s="20" t="s">
        <v>92</v>
      </c>
      <c r="AY138" s="20" t="s">
        <v>152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88</v>
      </c>
      <c r="BK138" s="140">
        <f>ROUND(L138*K138,2)</f>
        <v>0</v>
      </c>
      <c r="BL138" s="20" t="s">
        <v>157</v>
      </c>
      <c r="BM138" s="20" t="s">
        <v>605</v>
      </c>
    </row>
    <row r="139" spans="2:65" s="1" customFormat="1" ht="38.25" customHeight="1">
      <c r="B139" s="44"/>
      <c r="C139" s="217" t="s">
        <v>196</v>
      </c>
      <c r="D139" s="217" t="s">
        <v>153</v>
      </c>
      <c r="E139" s="218" t="s">
        <v>213</v>
      </c>
      <c r="F139" s="219" t="s">
        <v>214</v>
      </c>
      <c r="G139" s="219"/>
      <c r="H139" s="219"/>
      <c r="I139" s="219"/>
      <c r="J139" s="220" t="s">
        <v>174</v>
      </c>
      <c r="K139" s="221">
        <v>770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46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157</v>
      </c>
      <c r="AT139" s="20" t="s">
        <v>153</v>
      </c>
      <c r="AU139" s="20" t="s">
        <v>92</v>
      </c>
      <c r="AY139" s="20" t="s">
        <v>152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88</v>
      </c>
      <c r="BK139" s="140">
        <f>ROUND(L139*K139,2)</f>
        <v>0</v>
      </c>
      <c r="BL139" s="20" t="s">
        <v>157</v>
      </c>
      <c r="BM139" s="20" t="s">
        <v>606</v>
      </c>
    </row>
    <row r="140" spans="2:65" s="1" customFormat="1" ht="25.5" customHeight="1">
      <c r="B140" s="44"/>
      <c r="C140" s="217" t="s">
        <v>200</v>
      </c>
      <c r="D140" s="217" t="s">
        <v>153</v>
      </c>
      <c r="E140" s="218" t="s">
        <v>197</v>
      </c>
      <c r="F140" s="219" t="s">
        <v>198</v>
      </c>
      <c r="G140" s="219"/>
      <c r="H140" s="219"/>
      <c r="I140" s="219"/>
      <c r="J140" s="220" t="s">
        <v>174</v>
      </c>
      <c r="K140" s="221">
        <v>95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46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157</v>
      </c>
      <c r="AT140" s="20" t="s">
        <v>153</v>
      </c>
      <c r="AU140" s="20" t="s">
        <v>92</v>
      </c>
      <c r="AY140" s="20" t="s">
        <v>152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88</v>
      </c>
      <c r="BK140" s="140">
        <f>ROUND(L140*K140,2)</f>
        <v>0</v>
      </c>
      <c r="BL140" s="20" t="s">
        <v>157</v>
      </c>
      <c r="BM140" s="20" t="s">
        <v>607</v>
      </c>
    </row>
    <row r="141" spans="2:65" s="1" customFormat="1" ht="38.25" customHeight="1">
      <c r="B141" s="44"/>
      <c r="C141" s="217" t="s">
        <v>204</v>
      </c>
      <c r="D141" s="217" t="s">
        <v>153</v>
      </c>
      <c r="E141" s="218" t="s">
        <v>216</v>
      </c>
      <c r="F141" s="219" t="s">
        <v>217</v>
      </c>
      <c r="G141" s="219"/>
      <c r="H141" s="219"/>
      <c r="I141" s="219"/>
      <c r="J141" s="220" t="s">
        <v>218</v>
      </c>
      <c r="K141" s="221">
        <v>280</v>
      </c>
      <c r="L141" s="222">
        <v>0</v>
      </c>
      <c r="M141" s="223"/>
      <c r="N141" s="224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46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157</v>
      </c>
      <c r="AT141" s="20" t="s">
        <v>153</v>
      </c>
      <c r="AU141" s="20" t="s">
        <v>92</v>
      </c>
      <c r="AY141" s="20" t="s">
        <v>152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88</v>
      </c>
      <c r="BK141" s="140">
        <f>ROUND(L141*K141,2)</f>
        <v>0</v>
      </c>
      <c r="BL141" s="20" t="s">
        <v>157</v>
      </c>
      <c r="BM141" s="20" t="s">
        <v>608</v>
      </c>
    </row>
    <row r="142" spans="2:65" s="1" customFormat="1" ht="25.5" customHeight="1">
      <c r="B142" s="44"/>
      <c r="C142" s="217" t="s">
        <v>208</v>
      </c>
      <c r="D142" s="217" t="s">
        <v>153</v>
      </c>
      <c r="E142" s="218" t="s">
        <v>221</v>
      </c>
      <c r="F142" s="219" t="s">
        <v>222</v>
      </c>
      <c r="G142" s="219"/>
      <c r="H142" s="219"/>
      <c r="I142" s="219"/>
      <c r="J142" s="220" t="s">
        <v>218</v>
      </c>
      <c r="K142" s="221">
        <v>280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46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157</v>
      </c>
      <c r="AT142" s="20" t="s">
        <v>153</v>
      </c>
      <c r="AU142" s="20" t="s">
        <v>92</v>
      </c>
      <c r="AY142" s="20" t="s">
        <v>152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88</v>
      </c>
      <c r="BK142" s="140">
        <f>ROUND(L142*K142,2)</f>
        <v>0</v>
      </c>
      <c r="BL142" s="20" t="s">
        <v>157</v>
      </c>
      <c r="BM142" s="20" t="s">
        <v>609</v>
      </c>
    </row>
    <row r="143" spans="2:47" s="1" customFormat="1" ht="16.5" customHeight="1">
      <c r="B143" s="44"/>
      <c r="C143" s="45"/>
      <c r="D143" s="45"/>
      <c r="E143" s="45"/>
      <c r="F143" s="228" t="s">
        <v>224</v>
      </c>
      <c r="G143" s="65"/>
      <c r="H143" s="65"/>
      <c r="I143" s="65"/>
      <c r="J143" s="45"/>
      <c r="K143" s="45"/>
      <c r="L143" s="45"/>
      <c r="M143" s="45"/>
      <c r="N143" s="45"/>
      <c r="O143" s="45"/>
      <c r="P143" s="45"/>
      <c r="Q143" s="45"/>
      <c r="R143" s="46"/>
      <c r="T143" s="188"/>
      <c r="U143" s="45"/>
      <c r="V143" s="45"/>
      <c r="W143" s="45"/>
      <c r="X143" s="45"/>
      <c r="Y143" s="45"/>
      <c r="Z143" s="45"/>
      <c r="AA143" s="98"/>
      <c r="AT143" s="20" t="s">
        <v>164</v>
      </c>
      <c r="AU143" s="20" t="s">
        <v>92</v>
      </c>
    </row>
    <row r="144" spans="2:65" s="1" customFormat="1" ht="16.5" customHeight="1">
      <c r="B144" s="44"/>
      <c r="C144" s="229" t="s">
        <v>212</v>
      </c>
      <c r="D144" s="229" t="s">
        <v>183</v>
      </c>
      <c r="E144" s="230" t="s">
        <v>226</v>
      </c>
      <c r="F144" s="231" t="s">
        <v>227</v>
      </c>
      <c r="G144" s="231"/>
      <c r="H144" s="231"/>
      <c r="I144" s="231"/>
      <c r="J144" s="232" t="s">
        <v>228</v>
      </c>
      <c r="K144" s="233">
        <v>4.2</v>
      </c>
      <c r="L144" s="234">
        <v>0</v>
      </c>
      <c r="M144" s="235"/>
      <c r="N144" s="236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46</v>
      </c>
      <c r="V144" s="45"/>
      <c r="W144" s="226">
        <f>V144*K144</f>
        <v>0</v>
      </c>
      <c r="X144" s="226">
        <v>0.001</v>
      </c>
      <c r="Y144" s="226">
        <f>X144*K144</f>
        <v>0.004200000000000001</v>
      </c>
      <c r="Z144" s="226">
        <v>0</v>
      </c>
      <c r="AA144" s="227">
        <f>Z144*K144</f>
        <v>0</v>
      </c>
      <c r="AR144" s="20" t="s">
        <v>187</v>
      </c>
      <c r="AT144" s="20" t="s">
        <v>183</v>
      </c>
      <c r="AU144" s="20" t="s">
        <v>92</v>
      </c>
      <c r="AY144" s="20" t="s">
        <v>152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88</v>
      </c>
      <c r="BK144" s="140">
        <f>ROUND(L144*K144,2)</f>
        <v>0</v>
      </c>
      <c r="BL144" s="20" t="s">
        <v>157</v>
      </c>
      <c r="BM144" s="20" t="s">
        <v>610</v>
      </c>
    </row>
    <row r="145" spans="2:65" s="1" customFormat="1" ht="25.5" customHeight="1">
      <c r="B145" s="44"/>
      <c r="C145" s="217" t="s">
        <v>11</v>
      </c>
      <c r="D145" s="217" t="s">
        <v>153</v>
      </c>
      <c r="E145" s="218" t="s">
        <v>611</v>
      </c>
      <c r="F145" s="219" t="s">
        <v>612</v>
      </c>
      <c r="G145" s="219"/>
      <c r="H145" s="219"/>
      <c r="I145" s="219"/>
      <c r="J145" s="220" t="s">
        <v>269</v>
      </c>
      <c r="K145" s="221">
        <v>1</v>
      </c>
      <c r="L145" s="222">
        <v>0</v>
      </c>
      <c r="M145" s="223"/>
      <c r="N145" s="224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46</v>
      </c>
      <c r="V145" s="45"/>
      <c r="W145" s="226">
        <f>V145*K145</f>
        <v>0</v>
      </c>
      <c r="X145" s="226">
        <v>0.02989</v>
      </c>
      <c r="Y145" s="226">
        <f>X145*K145</f>
        <v>0.02989</v>
      </c>
      <c r="Z145" s="226">
        <v>0</v>
      </c>
      <c r="AA145" s="227">
        <f>Z145*K145</f>
        <v>0</v>
      </c>
      <c r="AR145" s="20" t="s">
        <v>157</v>
      </c>
      <c r="AT145" s="20" t="s">
        <v>153</v>
      </c>
      <c r="AU145" s="20" t="s">
        <v>92</v>
      </c>
      <c r="AY145" s="20" t="s">
        <v>152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88</v>
      </c>
      <c r="BK145" s="140">
        <f>ROUND(L145*K145,2)</f>
        <v>0</v>
      </c>
      <c r="BL145" s="20" t="s">
        <v>157</v>
      </c>
      <c r="BM145" s="20" t="s">
        <v>613</v>
      </c>
    </row>
    <row r="146" spans="2:47" s="1" customFormat="1" ht="16.5" customHeight="1">
      <c r="B146" s="44"/>
      <c r="C146" s="45"/>
      <c r="D146" s="45"/>
      <c r="E146" s="45"/>
      <c r="F146" s="228" t="s">
        <v>614</v>
      </c>
      <c r="G146" s="65"/>
      <c r="H146" s="65"/>
      <c r="I146" s="65"/>
      <c r="J146" s="45"/>
      <c r="K146" s="45"/>
      <c r="L146" s="45"/>
      <c r="M146" s="45"/>
      <c r="N146" s="45"/>
      <c r="O146" s="45"/>
      <c r="P146" s="45"/>
      <c r="Q146" s="45"/>
      <c r="R146" s="46"/>
      <c r="T146" s="188"/>
      <c r="U146" s="45"/>
      <c r="V146" s="45"/>
      <c r="W146" s="45"/>
      <c r="X146" s="45"/>
      <c r="Y146" s="45"/>
      <c r="Z146" s="45"/>
      <c r="AA146" s="98"/>
      <c r="AT146" s="20" t="s">
        <v>164</v>
      </c>
      <c r="AU146" s="20" t="s">
        <v>92</v>
      </c>
    </row>
    <row r="147" spans="2:63" s="9" customFormat="1" ht="29.85" customHeight="1">
      <c r="B147" s="204"/>
      <c r="C147" s="205"/>
      <c r="D147" s="214" t="s">
        <v>124</v>
      </c>
      <c r="E147" s="214"/>
      <c r="F147" s="214"/>
      <c r="G147" s="214"/>
      <c r="H147" s="214"/>
      <c r="I147" s="214"/>
      <c r="J147" s="214"/>
      <c r="K147" s="214"/>
      <c r="L147" s="214"/>
      <c r="M147" s="214"/>
      <c r="N147" s="215">
        <f>BK147</f>
        <v>0</v>
      </c>
      <c r="O147" s="216"/>
      <c r="P147" s="216"/>
      <c r="Q147" s="216"/>
      <c r="R147" s="207"/>
      <c r="T147" s="208"/>
      <c r="U147" s="205"/>
      <c r="V147" s="205"/>
      <c r="W147" s="209">
        <f>SUM(W148:W150)</f>
        <v>0</v>
      </c>
      <c r="X147" s="205"/>
      <c r="Y147" s="209">
        <f>SUM(Y148:Y150)</f>
        <v>0</v>
      </c>
      <c r="Z147" s="205"/>
      <c r="AA147" s="210">
        <f>SUM(AA148:AA150)</f>
        <v>1176.222</v>
      </c>
      <c r="AR147" s="211" t="s">
        <v>88</v>
      </c>
      <c r="AT147" s="212" t="s">
        <v>80</v>
      </c>
      <c r="AU147" s="212" t="s">
        <v>88</v>
      </c>
      <c r="AY147" s="211" t="s">
        <v>152</v>
      </c>
      <c r="BK147" s="213">
        <f>SUM(BK148:BK150)</f>
        <v>0</v>
      </c>
    </row>
    <row r="148" spans="2:65" s="1" customFormat="1" ht="25.5" customHeight="1">
      <c r="B148" s="44"/>
      <c r="C148" s="217" t="s">
        <v>220</v>
      </c>
      <c r="D148" s="217" t="s">
        <v>153</v>
      </c>
      <c r="E148" s="218" t="s">
        <v>301</v>
      </c>
      <c r="F148" s="219" t="s">
        <v>482</v>
      </c>
      <c r="G148" s="219"/>
      <c r="H148" s="219"/>
      <c r="I148" s="219"/>
      <c r="J148" s="220" t="s">
        <v>332</v>
      </c>
      <c r="K148" s="221">
        <v>1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46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0.222</v>
      </c>
      <c r="AA148" s="227">
        <f>Z148*K148</f>
        <v>0.222</v>
      </c>
      <c r="AR148" s="20" t="s">
        <v>157</v>
      </c>
      <c r="AT148" s="20" t="s">
        <v>153</v>
      </c>
      <c r="AU148" s="20" t="s">
        <v>92</v>
      </c>
      <c r="AY148" s="20" t="s">
        <v>152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88</v>
      </c>
      <c r="BK148" s="140">
        <f>ROUND(L148*K148,2)</f>
        <v>0</v>
      </c>
      <c r="BL148" s="20" t="s">
        <v>157</v>
      </c>
      <c r="BM148" s="20" t="s">
        <v>615</v>
      </c>
    </row>
    <row r="149" spans="2:65" s="1" customFormat="1" ht="25.5" customHeight="1">
      <c r="B149" s="44"/>
      <c r="C149" s="217" t="s">
        <v>225</v>
      </c>
      <c r="D149" s="217" t="s">
        <v>153</v>
      </c>
      <c r="E149" s="218" t="s">
        <v>616</v>
      </c>
      <c r="F149" s="219" t="s">
        <v>617</v>
      </c>
      <c r="G149" s="219"/>
      <c r="H149" s="219"/>
      <c r="I149" s="219"/>
      <c r="J149" s="220" t="s">
        <v>174</v>
      </c>
      <c r="K149" s="221">
        <v>1810</v>
      </c>
      <c r="L149" s="222">
        <v>0</v>
      </c>
      <c r="M149" s="223"/>
      <c r="N149" s="224">
        <f>ROUND(L149*K149,2)</f>
        <v>0</v>
      </c>
      <c r="O149" s="224"/>
      <c r="P149" s="224"/>
      <c r="Q149" s="224"/>
      <c r="R149" s="46"/>
      <c r="T149" s="225" t="s">
        <v>22</v>
      </c>
      <c r="U149" s="54" t="s">
        <v>46</v>
      </c>
      <c r="V149" s="45"/>
      <c r="W149" s="226">
        <f>V149*K149</f>
        <v>0</v>
      </c>
      <c r="X149" s="226">
        <v>0</v>
      </c>
      <c r="Y149" s="226">
        <f>X149*K149</f>
        <v>0</v>
      </c>
      <c r="Z149" s="226">
        <v>0.45</v>
      </c>
      <c r="AA149" s="227">
        <f>Z149*K149</f>
        <v>814.5</v>
      </c>
      <c r="AR149" s="20" t="s">
        <v>157</v>
      </c>
      <c r="AT149" s="20" t="s">
        <v>153</v>
      </c>
      <c r="AU149" s="20" t="s">
        <v>92</v>
      </c>
      <c r="AY149" s="20" t="s">
        <v>152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88</v>
      </c>
      <c r="BK149" s="140">
        <f>ROUND(L149*K149,2)</f>
        <v>0</v>
      </c>
      <c r="BL149" s="20" t="s">
        <v>157</v>
      </c>
      <c r="BM149" s="20" t="s">
        <v>618</v>
      </c>
    </row>
    <row r="150" spans="2:65" s="1" customFormat="1" ht="38.25" customHeight="1">
      <c r="B150" s="44"/>
      <c r="C150" s="217" t="s">
        <v>230</v>
      </c>
      <c r="D150" s="217" t="s">
        <v>153</v>
      </c>
      <c r="E150" s="218" t="s">
        <v>505</v>
      </c>
      <c r="F150" s="219" t="s">
        <v>571</v>
      </c>
      <c r="G150" s="219"/>
      <c r="H150" s="219"/>
      <c r="I150" s="219"/>
      <c r="J150" s="220" t="s">
        <v>174</v>
      </c>
      <c r="K150" s="221">
        <v>150</v>
      </c>
      <c r="L150" s="222">
        <v>0</v>
      </c>
      <c r="M150" s="223"/>
      <c r="N150" s="224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46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2.41</v>
      </c>
      <c r="AA150" s="227">
        <f>Z150*K150</f>
        <v>361.5</v>
      </c>
      <c r="AR150" s="20" t="s">
        <v>157</v>
      </c>
      <c r="AT150" s="20" t="s">
        <v>153</v>
      </c>
      <c r="AU150" s="20" t="s">
        <v>92</v>
      </c>
      <c r="AY150" s="20" t="s">
        <v>152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88</v>
      </c>
      <c r="BK150" s="140">
        <f>ROUND(L150*K150,2)</f>
        <v>0</v>
      </c>
      <c r="BL150" s="20" t="s">
        <v>157</v>
      </c>
      <c r="BM150" s="20" t="s">
        <v>619</v>
      </c>
    </row>
    <row r="151" spans="2:63" s="9" customFormat="1" ht="29.85" customHeight="1">
      <c r="B151" s="204"/>
      <c r="C151" s="205"/>
      <c r="D151" s="214" t="s">
        <v>125</v>
      </c>
      <c r="E151" s="214"/>
      <c r="F151" s="214"/>
      <c r="G151" s="214"/>
      <c r="H151" s="214"/>
      <c r="I151" s="214"/>
      <c r="J151" s="214"/>
      <c r="K151" s="214"/>
      <c r="L151" s="214"/>
      <c r="M151" s="214"/>
      <c r="N151" s="237">
        <f>BK151</f>
        <v>0</v>
      </c>
      <c r="O151" s="238"/>
      <c r="P151" s="238"/>
      <c r="Q151" s="238"/>
      <c r="R151" s="207"/>
      <c r="T151" s="208"/>
      <c r="U151" s="205"/>
      <c r="V151" s="205"/>
      <c r="W151" s="209">
        <f>SUM(W152:W156)</f>
        <v>0</v>
      </c>
      <c r="X151" s="205"/>
      <c r="Y151" s="209">
        <f>SUM(Y152:Y156)</f>
        <v>0</v>
      </c>
      <c r="Z151" s="205"/>
      <c r="AA151" s="210">
        <f>SUM(AA152:AA156)</f>
        <v>0</v>
      </c>
      <c r="AR151" s="211" t="s">
        <v>88</v>
      </c>
      <c r="AT151" s="212" t="s">
        <v>80</v>
      </c>
      <c r="AU151" s="212" t="s">
        <v>88</v>
      </c>
      <c r="AY151" s="211" t="s">
        <v>152</v>
      </c>
      <c r="BK151" s="213">
        <f>SUM(BK152:BK156)</f>
        <v>0</v>
      </c>
    </row>
    <row r="152" spans="2:65" s="1" customFormat="1" ht="25.5" customHeight="1">
      <c r="B152" s="44"/>
      <c r="C152" s="217" t="s">
        <v>235</v>
      </c>
      <c r="D152" s="217" t="s">
        <v>153</v>
      </c>
      <c r="E152" s="218" t="s">
        <v>386</v>
      </c>
      <c r="F152" s="219" t="s">
        <v>387</v>
      </c>
      <c r="G152" s="219"/>
      <c r="H152" s="219"/>
      <c r="I152" s="219"/>
      <c r="J152" s="220" t="s">
        <v>186</v>
      </c>
      <c r="K152" s="221">
        <v>1176.222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46"/>
      <c r="T152" s="225" t="s">
        <v>22</v>
      </c>
      <c r="U152" s="54" t="s">
        <v>46</v>
      </c>
      <c r="V152" s="45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0" t="s">
        <v>157</v>
      </c>
      <c r="AT152" s="20" t="s">
        <v>153</v>
      </c>
      <c r="AU152" s="20" t="s">
        <v>92</v>
      </c>
      <c r="AY152" s="20" t="s">
        <v>152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88</v>
      </c>
      <c r="BK152" s="140">
        <f>ROUND(L152*K152,2)</f>
        <v>0</v>
      </c>
      <c r="BL152" s="20" t="s">
        <v>157</v>
      </c>
      <c r="BM152" s="20" t="s">
        <v>620</v>
      </c>
    </row>
    <row r="153" spans="2:65" s="1" customFormat="1" ht="25.5" customHeight="1">
      <c r="B153" s="44"/>
      <c r="C153" s="217" t="s">
        <v>240</v>
      </c>
      <c r="D153" s="217" t="s">
        <v>153</v>
      </c>
      <c r="E153" s="218" t="s">
        <v>390</v>
      </c>
      <c r="F153" s="219" t="s">
        <v>391</v>
      </c>
      <c r="G153" s="219"/>
      <c r="H153" s="219"/>
      <c r="I153" s="219"/>
      <c r="J153" s="220" t="s">
        <v>186</v>
      </c>
      <c r="K153" s="221">
        <v>22348.218</v>
      </c>
      <c r="L153" s="222">
        <v>0</v>
      </c>
      <c r="M153" s="223"/>
      <c r="N153" s="224">
        <f>ROUND(L153*K153,2)</f>
        <v>0</v>
      </c>
      <c r="O153" s="224"/>
      <c r="P153" s="224"/>
      <c r="Q153" s="224"/>
      <c r="R153" s="46"/>
      <c r="T153" s="225" t="s">
        <v>22</v>
      </c>
      <c r="U153" s="54" t="s">
        <v>46</v>
      </c>
      <c r="V153" s="45"/>
      <c r="W153" s="226">
        <f>V153*K153</f>
        <v>0</v>
      </c>
      <c r="X153" s="226">
        <v>0</v>
      </c>
      <c r="Y153" s="226">
        <f>X153*K153</f>
        <v>0</v>
      </c>
      <c r="Z153" s="226">
        <v>0</v>
      </c>
      <c r="AA153" s="227">
        <f>Z153*K153</f>
        <v>0</v>
      </c>
      <c r="AR153" s="20" t="s">
        <v>157</v>
      </c>
      <c r="AT153" s="20" t="s">
        <v>153</v>
      </c>
      <c r="AU153" s="20" t="s">
        <v>92</v>
      </c>
      <c r="AY153" s="20" t="s">
        <v>152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88</v>
      </c>
      <c r="BK153" s="140">
        <f>ROUND(L153*K153,2)</f>
        <v>0</v>
      </c>
      <c r="BL153" s="20" t="s">
        <v>157</v>
      </c>
      <c r="BM153" s="20" t="s">
        <v>621</v>
      </c>
    </row>
    <row r="154" spans="2:65" s="1" customFormat="1" ht="25.5" customHeight="1">
      <c r="B154" s="44"/>
      <c r="C154" s="217" t="s">
        <v>10</v>
      </c>
      <c r="D154" s="217" t="s">
        <v>153</v>
      </c>
      <c r="E154" s="218" t="s">
        <v>394</v>
      </c>
      <c r="F154" s="219" t="s">
        <v>395</v>
      </c>
      <c r="G154" s="219"/>
      <c r="H154" s="219"/>
      <c r="I154" s="219"/>
      <c r="J154" s="220" t="s">
        <v>186</v>
      </c>
      <c r="K154" s="221">
        <v>1176.222</v>
      </c>
      <c r="L154" s="222">
        <v>0</v>
      </c>
      <c r="M154" s="223"/>
      <c r="N154" s="224">
        <f>ROUND(L154*K154,2)</f>
        <v>0</v>
      </c>
      <c r="O154" s="224"/>
      <c r="P154" s="224"/>
      <c r="Q154" s="224"/>
      <c r="R154" s="46"/>
      <c r="T154" s="225" t="s">
        <v>22</v>
      </c>
      <c r="U154" s="54" t="s">
        <v>46</v>
      </c>
      <c r="V154" s="45"/>
      <c r="W154" s="226">
        <f>V154*K154</f>
        <v>0</v>
      </c>
      <c r="X154" s="226">
        <v>0</v>
      </c>
      <c r="Y154" s="226">
        <f>X154*K154</f>
        <v>0</v>
      </c>
      <c r="Z154" s="226">
        <v>0</v>
      </c>
      <c r="AA154" s="227">
        <f>Z154*K154</f>
        <v>0</v>
      </c>
      <c r="AR154" s="20" t="s">
        <v>157</v>
      </c>
      <c r="AT154" s="20" t="s">
        <v>153</v>
      </c>
      <c r="AU154" s="20" t="s">
        <v>92</v>
      </c>
      <c r="AY154" s="20" t="s">
        <v>152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88</v>
      </c>
      <c r="BK154" s="140">
        <f>ROUND(L154*K154,2)</f>
        <v>0</v>
      </c>
      <c r="BL154" s="20" t="s">
        <v>157</v>
      </c>
      <c r="BM154" s="20" t="s">
        <v>622</v>
      </c>
    </row>
    <row r="155" spans="2:65" s="1" customFormat="1" ht="38.25" customHeight="1">
      <c r="B155" s="44"/>
      <c r="C155" s="217" t="s">
        <v>246</v>
      </c>
      <c r="D155" s="217" t="s">
        <v>153</v>
      </c>
      <c r="E155" s="218" t="s">
        <v>511</v>
      </c>
      <c r="F155" s="219" t="s">
        <v>512</v>
      </c>
      <c r="G155" s="219"/>
      <c r="H155" s="219"/>
      <c r="I155" s="219"/>
      <c r="J155" s="220" t="s">
        <v>186</v>
      </c>
      <c r="K155" s="221">
        <v>361.5</v>
      </c>
      <c r="L155" s="222">
        <v>0</v>
      </c>
      <c r="M155" s="223"/>
      <c r="N155" s="224">
        <f>ROUND(L155*K155,2)</f>
        <v>0</v>
      </c>
      <c r="O155" s="224"/>
      <c r="P155" s="224"/>
      <c r="Q155" s="224"/>
      <c r="R155" s="46"/>
      <c r="T155" s="225" t="s">
        <v>22</v>
      </c>
      <c r="U155" s="54" t="s">
        <v>46</v>
      </c>
      <c r="V155" s="45"/>
      <c r="W155" s="226">
        <f>V155*K155</f>
        <v>0</v>
      </c>
      <c r="X155" s="226">
        <v>0</v>
      </c>
      <c r="Y155" s="226">
        <f>X155*K155</f>
        <v>0</v>
      </c>
      <c r="Z155" s="226">
        <v>0</v>
      </c>
      <c r="AA155" s="227">
        <f>Z155*K155</f>
        <v>0</v>
      </c>
      <c r="AR155" s="20" t="s">
        <v>157</v>
      </c>
      <c r="AT155" s="20" t="s">
        <v>153</v>
      </c>
      <c r="AU155" s="20" t="s">
        <v>92</v>
      </c>
      <c r="AY155" s="20" t="s">
        <v>152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0" t="s">
        <v>88</v>
      </c>
      <c r="BK155" s="140">
        <f>ROUND(L155*K155,2)</f>
        <v>0</v>
      </c>
      <c r="BL155" s="20" t="s">
        <v>157</v>
      </c>
      <c r="BM155" s="20" t="s">
        <v>623</v>
      </c>
    </row>
    <row r="156" spans="2:65" s="1" customFormat="1" ht="38.25" customHeight="1">
      <c r="B156" s="44"/>
      <c r="C156" s="217" t="s">
        <v>250</v>
      </c>
      <c r="D156" s="217" t="s">
        <v>153</v>
      </c>
      <c r="E156" s="218" t="s">
        <v>398</v>
      </c>
      <c r="F156" s="219" t="s">
        <v>399</v>
      </c>
      <c r="G156" s="219"/>
      <c r="H156" s="219"/>
      <c r="I156" s="219"/>
      <c r="J156" s="220" t="s">
        <v>186</v>
      </c>
      <c r="K156" s="221">
        <v>815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46"/>
      <c r="T156" s="225" t="s">
        <v>22</v>
      </c>
      <c r="U156" s="54" t="s">
        <v>46</v>
      </c>
      <c r="V156" s="45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0" t="s">
        <v>157</v>
      </c>
      <c r="AT156" s="20" t="s">
        <v>153</v>
      </c>
      <c r="AU156" s="20" t="s">
        <v>92</v>
      </c>
      <c r="AY156" s="20" t="s">
        <v>152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0" t="s">
        <v>88</v>
      </c>
      <c r="BK156" s="140">
        <f>ROUND(L156*K156,2)</f>
        <v>0</v>
      </c>
      <c r="BL156" s="20" t="s">
        <v>157</v>
      </c>
      <c r="BM156" s="20" t="s">
        <v>624</v>
      </c>
    </row>
    <row r="157" spans="2:63" s="9" customFormat="1" ht="37.4" customHeight="1">
      <c r="B157" s="204"/>
      <c r="C157" s="205"/>
      <c r="D157" s="206" t="s">
        <v>126</v>
      </c>
      <c r="E157" s="206"/>
      <c r="F157" s="206"/>
      <c r="G157" s="206"/>
      <c r="H157" s="206"/>
      <c r="I157" s="206"/>
      <c r="J157" s="206"/>
      <c r="K157" s="206"/>
      <c r="L157" s="206"/>
      <c r="M157" s="206"/>
      <c r="N157" s="249">
        <f>BK157</f>
        <v>0</v>
      </c>
      <c r="O157" s="250"/>
      <c r="P157" s="250"/>
      <c r="Q157" s="250"/>
      <c r="R157" s="207"/>
      <c r="T157" s="208"/>
      <c r="U157" s="205"/>
      <c r="V157" s="205"/>
      <c r="W157" s="209">
        <f>W158+W161+W164</f>
        <v>0</v>
      </c>
      <c r="X157" s="205"/>
      <c r="Y157" s="209">
        <f>Y158+Y161+Y164</f>
        <v>0</v>
      </c>
      <c r="Z157" s="205"/>
      <c r="AA157" s="210">
        <f>AA158+AA161+AA164</f>
        <v>0</v>
      </c>
      <c r="AR157" s="211" t="s">
        <v>171</v>
      </c>
      <c r="AT157" s="212" t="s">
        <v>80</v>
      </c>
      <c r="AU157" s="212" t="s">
        <v>81</v>
      </c>
      <c r="AY157" s="211" t="s">
        <v>152</v>
      </c>
      <c r="BK157" s="213">
        <f>BK158+BK161+BK164</f>
        <v>0</v>
      </c>
    </row>
    <row r="158" spans="2:63" s="9" customFormat="1" ht="19.9" customHeight="1">
      <c r="B158" s="204"/>
      <c r="C158" s="205"/>
      <c r="D158" s="214" t="s">
        <v>435</v>
      </c>
      <c r="E158" s="214"/>
      <c r="F158" s="214"/>
      <c r="G158" s="214"/>
      <c r="H158" s="214"/>
      <c r="I158" s="214"/>
      <c r="J158" s="214"/>
      <c r="K158" s="214"/>
      <c r="L158" s="214"/>
      <c r="M158" s="214"/>
      <c r="N158" s="215">
        <f>BK158</f>
        <v>0</v>
      </c>
      <c r="O158" s="216"/>
      <c r="P158" s="216"/>
      <c r="Q158" s="216"/>
      <c r="R158" s="207"/>
      <c r="T158" s="208"/>
      <c r="U158" s="205"/>
      <c r="V158" s="205"/>
      <c r="W158" s="209">
        <f>SUM(W159:W160)</f>
        <v>0</v>
      </c>
      <c r="X158" s="205"/>
      <c r="Y158" s="209">
        <f>SUM(Y159:Y160)</f>
        <v>0</v>
      </c>
      <c r="Z158" s="205"/>
      <c r="AA158" s="210">
        <f>SUM(AA159:AA160)</f>
        <v>0</v>
      </c>
      <c r="AR158" s="211" t="s">
        <v>171</v>
      </c>
      <c r="AT158" s="212" t="s">
        <v>80</v>
      </c>
      <c r="AU158" s="212" t="s">
        <v>88</v>
      </c>
      <c r="AY158" s="211" t="s">
        <v>152</v>
      </c>
      <c r="BK158" s="213">
        <f>SUM(BK159:BK160)</f>
        <v>0</v>
      </c>
    </row>
    <row r="159" spans="2:65" s="1" customFormat="1" ht="89.25" customHeight="1">
      <c r="B159" s="44"/>
      <c r="C159" s="217" t="s">
        <v>253</v>
      </c>
      <c r="D159" s="217" t="s">
        <v>153</v>
      </c>
      <c r="E159" s="218" t="s">
        <v>416</v>
      </c>
      <c r="F159" s="219" t="s">
        <v>417</v>
      </c>
      <c r="G159" s="219"/>
      <c r="H159" s="219"/>
      <c r="I159" s="219"/>
      <c r="J159" s="220" t="s">
        <v>332</v>
      </c>
      <c r="K159" s="221">
        <v>1</v>
      </c>
      <c r="L159" s="222">
        <v>0</v>
      </c>
      <c r="M159" s="223"/>
      <c r="N159" s="224">
        <f>ROUND(L159*K159,2)</f>
        <v>0</v>
      </c>
      <c r="O159" s="224"/>
      <c r="P159" s="224"/>
      <c r="Q159" s="224"/>
      <c r="R159" s="46"/>
      <c r="T159" s="225" t="s">
        <v>22</v>
      </c>
      <c r="U159" s="54" t="s">
        <v>46</v>
      </c>
      <c r="V159" s="45"/>
      <c r="W159" s="226">
        <f>V159*K159</f>
        <v>0</v>
      </c>
      <c r="X159" s="226">
        <v>0</v>
      </c>
      <c r="Y159" s="226">
        <f>X159*K159</f>
        <v>0</v>
      </c>
      <c r="Z159" s="226">
        <v>0</v>
      </c>
      <c r="AA159" s="227">
        <f>Z159*K159</f>
        <v>0</v>
      </c>
      <c r="AR159" s="20" t="s">
        <v>405</v>
      </c>
      <c r="AT159" s="20" t="s">
        <v>153</v>
      </c>
      <c r="AU159" s="20" t="s">
        <v>92</v>
      </c>
      <c r="AY159" s="20" t="s">
        <v>152</v>
      </c>
      <c r="BE159" s="140">
        <f>IF(U159="základní",N159,0)</f>
        <v>0</v>
      </c>
      <c r="BF159" s="140">
        <f>IF(U159="snížená",N159,0)</f>
        <v>0</v>
      </c>
      <c r="BG159" s="140">
        <f>IF(U159="zákl. přenesená",N159,0)</f>
        <v>0</v>
      </c>
      <c r="BH159" s="140">
        <f>IF(U159="sníž. přenesená",N159,0)</f>
        <v>0</v>
      </c>
      <c r="BI159" s="140">
        <f>IF(U159="nulová",N159,0)</f>
        <v>0</v>
      </c>
      <c r="BJ159" s="20" t="s">
        <v>88</v>
      </c>
      <c r="BK159" s="140">
        <f>ROUND(L159*K159,2)</f>
        <v>0</v>
      </c>
      <c r="BL159" s="20" t="s">
        <v>405</v>
      </c>
      <c r="BM159" s="20" t="s">
        <v>625</v>
      </c>
    </row>
    <row r="160" spans="2:47" s="1" customFormat="1" ht="16.5" customHeight="1">
      <c r="B160" s="44"/>
      <c r="C160" s="45"/>
      <c r="D160" s="45"/>
      <c r="E160" s="45"/>
      <c r="F160" s="228" t="s">
        <v>626</v>
      </c>
      <c r="G160" s="65"/>
      <c r="H160" s="65"/>
      <c r="I160" s="65"/>
      <c r="J160" s="45"/>
      <c r="K160" s="45"/>
      <c r="L160" s="45"/>
      <c r="M160" s="45"/>
      <c r="N160" s="45"/>
      <c r="O160" s="45"/>
      <c r="P160" s="45"/>
      <c r="Q160" s="45"/>
      <c r="R160" s="46"/>
      <c r="T160" s="188"/>
      <c r="U160" s="45"/>
      <c r="V160" s="45"/>
      <c r="W160" s="45"/>
      <c r="X160" s="45"/>
      <c r="Y160" s="45"/>
      <c r="Z160" s="45"/>
      <c r="AA160" s="98"/>
      <c r="AT160" s="20" t="s">
        <v>164</v>
      </c>
      <c r="AU160" s="20" t="s">
        <v>92</v>
      </c>
    </row>
    <row r="161" spans="2:63" s="9" customFormat="1" ht="29.85" customHeight="1">
      <c r="B161" s="204"/>
      <c r="C161" s="205"/>
      <c r="D161" s="214" t="s">
        <v>436</v>
      </c>
      <c r="E161" s="214"/>
      <c r="F161" s="214"/>
      <c r="G161" s="214"/>
      <c r="H161" s="214"/>
      <c r="I161" s="214"/>
      <c r="J161" s="214"/>
      <c r="K161" s="214"/>
      <c r="L161" s="214"/>
      <c r="M161" s="214"/>
      <c r="N161" s="215">
        <f>BK161</f>
        <v>0</v>
      </c>
      <c r="O161" s="216"/>
      <c r="P161" s="216"/>
      <c r="Q161" s="216"/>
      <c r="R161" s="207"/>
      <c r="T161" s="208"/>
      <c r="U161" s="205"/>
      <c r="V161" s="205"/>
      <c r="W161" s="209">
        <f>SUM(W162:W163)</f>
        <v>0</v>
      </c>
      <c r="X161" s="205"/>
      <c r="Y161" s="209">
        <f>SUM(Y162:Y163)</f>
        <v>0</v>
      </c>
      <c r="Z161" s="205"/>
      <c r="AA161" s="210">
        <f>SUM(AA162:AA163)</f>
        <v>0</v>
      </c>
      <c r="AR161" s="211" t="s">
        <v>171</v>
      </c>
      <c r="AT161" s="212" t="s">
        <v>80</v>
      </c>
      <c r="AU161" s="212" t="s">
        <v>88</v>
      </c>
      <c r="AY161" s="211" t="s">
        <v>152</v>
      </c>
      <c r="BK161" s="213">
        <f>SUM(BK162:BK163)</f>
        <v>0</v>
      </c>
    </row>
    <row r="162" spans="2:65" s="1" customFormat="1" ht="25.5" customHeight="1">
      <c r="B162" s="44"/>
      <c r="C162" s="217" t="s">
        <v>257</v>
      </c>
      <c r="D162" s="217" t="s">
        <v>153</v>
      </c>
      <c r="E162" s="218" t="s">
        <v>305</v>
      </c>
      <c r="F162" s="219" t="s">
        <v>627</v>
      </c>
      <c r="G162" s="219"/>
      <c r="H162" s="219"/>
      <c r="I162" s="219"/>
      <c r="J162" s="220" t="s">
        <v>332</v>
      </c>
      <c r="K162" s="221">
        <v>1</v>
      </c>
      <c r="L162" s="222">
        <v>0</v>
      </c>
      <c r="M162" s="223"/>
      <c r="N162" s="224">
        <f>ROUND(L162*K162,2)</f>
        <v>0</v>
      </c>
      <c r="O162" s="224"/>
      <c r="P162" s="224"/>
      <c r="Q162" s="224"/>
      <c r="R162" s="46"/>
      <c r="T162" s="225" t="s">
        <v>22</v>
      </c>
      <c r="U162" s="54" t="s">
        <v>46</v>
      </c>
      <c r="V162" s="45"/>
      <c r="W162" s="226">
        <f>V162*K162</f>
        <v>0</v>
      </c>
      <c r="X162" s="226">
        <v>0</v>
      </c>
      <c r="Y162" s="226">
        <f>X162*K162</f>
        <v>0</v>
      </c>
      <c r="Z162" s="226">
        <v>0</v>
      </c>
      <c r="AA162" s="227">
        <f>Z162*K162</f>
        <v>0</v>
      </c>
      <c r="AR162" s="20" t="s">
        <v>405</v>
      </c>
      <c r="AT162" s="20" t="s">
        <v>153</v>
      </c>
      <c r="AU162" s="20" t="s">
        <v>92</v>
      </c>
      <c r="AY162" s="20" t="s">
        <v>152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88</v>
      </c>
      <c r="BK162" s="140">
        <f>ROUND(L162*K162,2)</f>
        <v>0</v>
      </c>
      <c r="BL162" s="20" t="s">
        <v>405</v>
      </c>
      <c r="BM162" s="20" t="s">
        <v>628</v>
      </c>
    </row>
    <row r="163" spans="2:65" s="1" customFormat="1" ht="25.5" customHeight="1">
      <c r="B163" s="44"/>
      <c r="C163" s="217" t="s">
        <v>261</v>
      </c>
      <c r="D163" s="217" t="s">
        <v>153</v>
      </c>
      <c r="E163" s="218" t="s">
        <v>520</v>
      </c>
      <c r="F163" s="219" t="s">
        <v>521</v>
      </c>
      <c r="G163" s="219"/>
      <c r="H163" s="219"/>
      <c r="I163" s="219"/>
      <c r="J163" s="220" t="s">
        <v>332</v>
      </c>
      <c r="K163" s="221">
        <v>1</v>
      </c>
      <c r="L163" s="222">
        <v>0</v>
      </c>
      <c r="M163" s="223"/>
      <c r="N163" s="224">
        <f>ROUND(L163*K163,2)</f>
        <v>0</v>
      </c>
      <c r="O163" s="224"/>
      <c r="P163" s="224"/>
      <c r="Q163" s="224"/>
      <c r="R163" s="46"/>
      <c r="T163" s="225" t="s">
        <v>22</v>
      </c>
      <c r="U163" s="54" t="s">
        <v>46</v>
      </c>
      <c r="V163" s="45"/>
      <c r="W163" s="226">
        <f>V163*K163</f>
        <v>0</v>
      </c>
      <c r="X163" s="226">
        <v>0</v>
      </c>
      <c r="Y163" s="226">
        <f>X163*K163</f>
        <v>0</v>
      </c>
      <c r="Z163" s="226">
        <v>0</v>
      </c>
      <c r="AA163" s="227">
        <f>Z163*K163</f>
        <v>0</v>
      </c>
      <c r="AR163" s="20" t="s">
        <v>405</v>
      </c>
      <c r="AT163" s="20" t="s">
        <v>153</v>
      </c>
      <c r="AU163" s="20" t="s">
        <v>92</v>
      </c>
      <c r="AY163" s="20" t="s">
        <v>152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0" t="s">
        <v>88</v>
      </c>
      <c r="BK163" s="140">
        <f>ROUND(L163*K163,2)</f>
        <v>0</v>
      </c>
      <c r="BL163" s="20" t="s">
        <v>405</v>
      </c>
      <c r="BM163" s="20" t="s">
        <v>629</v>
      </c>
    </row>
    <row r="164" spans="2:63" s="9" customFormat="1" ht="29.85" customHeight="1">
      <c r="B164" s="204"/>
      <c r="C164" s="205"/>
      <c r="D164" s="214" t="s">
        <v>127</v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37">
        <f>BK164</f>
        <v>0</v>
      </c>
      <c r="O164" s="238"/>
      <c r="P164" s="238"/>
      <c r="Q164" s="238"/>
      <c r="R164" s="207"/>
      <c r="T164" s="208"/>
      <c r="U164" s="205"/>
      <c r="V164" s="205"/>
      <c r="W164" s="209">
        <f>W165</f>
        <v>0</v>
      </c>
      <c r="X164" s="205"/>
      <c r="Y164" s="209">
        <f>Y165</f>
        <v>0</v>
      </c>
      <c r="Z164" s="205"/>
      <c r="AA164" s="210">
        <f>AA165</f>
        <v>0</v>
      </c>
      <c r="AR164" s="211" t="s">
        <v>171</v>
      </c>
      <c r="AT164" s="212" t="s">
        <v>80</v>
      </c>
      <c r="AU164" s="212" t="s">
        <v>88</v>
      </c>
      <c r="AY164" s="211" t="s">
        <v>152</v>
      </c>
      <c r="BK164" s="213">
        <f>BK165</f>
        <v>0</v>
      </c>
    </row>
    <row r="165" spans="2:65" s="1" customFormat="1" ht="38.25" customHeight="1">
      <c r="B165" s="44"/>
      <c r="C165" s="217" t="s">
        <v>266</v>
      </c>
      <c r="D165" s="217" t="s">
        <v>153</v>
      </c>
      <c r="E165" s="218" t="s">
        <v>421</v>
      </c>
      <c r="F165" s="219" t="s">
        <v>422</v>
      </c>
      <c r="G165" s="219"/>
      <c r="H165" s="219"/>
      <c r="I165" s="219"/>
      <c r="J165" s="220" t="s">
        <v>593</v>
      </c>
      <c r="K165" s="221">
        <v>1</v>
      </c>
      <c r="L165" s="222">
        <v>0</v>
      </c>
      <c r="M165" s="223"/>
      <c r="N165" s="224">
        <f>ROUND(L165*K165,2)</f>
        <v>0</v>
      </c>
      <c r="O165" s="224"/>
      <c r="P165" s="224"/>
      <c r="Q165" s="224"/>
      <c r="R165" s="46"/>
      <c r="T165" s="225" t="s">
        <v>22</v>
      </c>
      <c r="U165" s="54" t="s">
        <v>46</v>
      </c>
      <c r="V165" s="45"/>
      <c r="W165" s="226">
        <f>V165*K165</f>
        <v>0</v>
      </c>
      <c r="X165" s="226">
        <v>0</v>
      </c>
      <c r="Y165" s="226">
        <f>X165*K165</f>
        <v>0</v>
      </c>
      <c r="Z165" s="226">
        <v>0</v>
      </c>
      <c r="AA165" s="227">
        <f>Z165*K165</f>
        <v>0</v>
      </c>
      <c r="AR165" s="20" t="s">
        <v>405</v>
      </c>
      <c r="AT165" s="20" t="s">
        <v>153</v>
      </c>
      <c r="AU165" s="20" t="s">
        <v>92</v>
      </c>
      <c r="AY165" s="20" t="s">
        <v>152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88</v>
      </c>
      <c r="BK165" s="140">
        <f>ROUND(L165*K165,2)</f>
        <v>0</v>
      </c>
      <c r="BL165" s="20" t="s">
        <v>405</v>
      </c>
      <c r="BM165" s="20" t="s">
        <v>630</v>
      </c>
    </row>
    <row r="166" spans="2:63" s="1" customFormat="1" ht="49.9" customHeight="1">
      <c r="B166" s="44"/>
      <c r="C166" s="45"/>
      <c r="D166" s="206" t="s">
        <v>432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247">
        <f>BK166</f>
        <v>0</v>
      </c>
      <c r="O166" s="248"/>
      <c r="P166" s="248"/>
      <c r="Q166" s="248"/>
      <c r="R166" s="46"/>
      <c r="T166" s="188"/>
      <c r="U166" s="45"/>
      <c r="V166" s="45"/>
      <c r="W166" s="45"/>
      <c r="X166" s="45"/>
      <c r="Y166" s="45"/>
      <c r="Z166" s="45"/>
      <c r="AA166" s="98"/>
      <c r="AT166" s="20" t="s">
        <v>80</v>
      </c>
      <c r="AU166" s="20" t="s">
        <v>81</v>
      </c>
      <c r="AY166" s="20" t="s">
        <v>433</v>
      </c>
      <c r="BK166" s="140">
        <f>BK167</f>
        <v>0</v>
      </c>
    </row>
    <row r="167" spans="2:63" s="1" customFormat="1" ht="22.3" customHeight="1">
      <c r="B167" s="44"/>
      <c r="C167" s="241" t="s">
        <v>22</v>
      </c>
      <c r="D167" s="241" t="s">
        <v>153</v>
      </c>
      <c r="E167" s="242" t="s">
        <v>22</v>
      </c>
      <c r="F167" s="243" t="s">
        <v>22</v>
      </c>
      <c r="G167" s="243"/>
      <c r="H167" s="243"/>
      <c r="I167" s="243"/>
      <c r="J167" s="244" t="s">
        <v>22</v>
      </c>
      <c r="K167" s="245"/>
      <c r="L167" s="222"/>
      <c r="M167" s="224"/>
      <c r="N167" s="224">
        <f>BK167</f>
        <v>0</v>
      </c>
      <c r="O167" s="224"/>
      <c r="P167" s="224"/>
      <c r="Q167" s="224"/>
      <c r="R167" s="46"/>
      <c r="T167" s="225" t="s">
        <v>22</v>
      </c>
      <c r="U167" s="246" t="s">
        <v>46</v>
      </c>
      <c r="V167" s="70"/>
      <c r="W167" s="70"/>
      <c r="X167" s="70"/>
      <c r="Y167" s="70"/>
      <c r="Z167" s="70"/>
      <c r="AA167" s="72"/>
      <c r="AT167" s="20" t="s">
        <v>433</v>
      </c>
      <c r="AU167" s="20" t="s">
        <v>88</v>
      </c>
      <c r="AY167" s="20" t="s">
        <v>433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20" t="s">
        <v>88</v>
      </c>
      <c r="BK167" s="140">
        <f>L167*K167</f>
        <v>0</v>
      </c>
    </row>
    <row r="168" spans="2:18" s="1" customFormat="1" ht="6.95" customHeight="1">
      <c r="B168" s="73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5"/>
    </row>
  </sheetData>
  <sheetProtection password="CC35" sheet="1" objects="1" scenarios="1" formatColumns="0" formatRows="0"/>
  <mergeCells count="17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9:I159"/>
    <mergeCell ref="L159:M159"/>
    <mergeCell ref="N159:Q159"/>
    <mergeCell ref="F160:I160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7:I167"/>
    <mergeCell ref="L167:M167"/>
    <mergeCell ref="N167:Q167"/>
    <mergeCell ref="N124:Q124"/>
    <mergeCell ref="N125:Q125"/>
    <mergeCell ref="N126:Q126"/>
    <mergeCell ref="N147:Q147"/>
    <mergeCell ref="N151:Q151"/>
    <mergeCell ref="N157:Q157"/>
    <mergeCell ref="N158:Q158"/>
    <mergeCell ref="N161:Q161"/>
    <mergeCell ref="N164:Q164"/>
    <mergeCell ref="N166:Q166"/>
    <mergeCell ref="H1:K1"/>
    <mergeCell ref="S2:AC2"/>
  </mergeCells>
  <dataValidations count="2">
    <dataValidation type="list" allowBlank="1" showInputMessage="1" showErrorMessage="1" error="Povoleny jsou hodnoty K, M." sqref="D167:D168">
      <formula1>"K, M"</formula1>
    </dataValidation>
    <dataValidation type="list" allowBlank="1" showInputMessage="1" showErrorMessage="1" error="Povoleny jsou hodnoty základní, snížená, zákl. přenesená, sníž. přenesená, nulová." sqref="U167:U16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Kropáčová Lenka</dc:creator>
  <cp:keywords/>
  <dc:description/>
  <cp:lastModifiedBy>Kropáčová Lenka</cp:lastModifiedBy>
  <dcterms:created xsi:type="dcterms:W3CDTF">2018-04-23T04:50:06Z</dcterms:created>
  <dcterms:modified xsi:type="dcterms:W3CDTF">2018-04-23T04:50:09Z</dcterms:modified>
  <cp:category/>
  <cp:version/>
  <cp:contentType/>
  <cp:contentStatus/>
</cp:coreProperties>
</file>