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0" yWindow="525" windowWidth="23655" windowHeight="9915"/>
  </bookViews>
  <sheets>
    <sheet name="Rekapitulace stavby" sheetId="1" r:id="rId1"/>
    <sheet name="00 - VON" sheetId="2" r:id="rId2"/>
    <sheet name="01 - Zahrazení a vyhrazen..." sheetId="3" r:id="rId3"/>
    <sheet name="02 - Oprava povrchových o..." sheetId="4" r:id="rId4"/>
    <sheet name="03 - Těsnění klapek" sheetId="5" r:id="rId5"/>
    <sheet name="04 - Výměna hydromotorů" sheetId="6" r:id="rId6"/>
    <sheet name="05 - Oprava výsuvných čepů" sheetId="7" r:id="rId7"/>
    <sheet name="06 - Skříně hydromotorů" sheetId="8" r:id="rId8"/>
    <sheet name="07 - Hydraulické rozvody" sheetId="9" r:id="rId9"/>
    <sheet name="08 - Mazání, aretace a sn..." sheetId="10" r:id="rId10"/>
    <sheet name="09 - Oprava vývaru jezu" sheetId="11" r:id="rId11"/>
    <sheet name="Pokyny pro vyplnění" sheetId="12" r:id="rId12"/>
  </sheets>
  <definedNames>
    <definedName name="_xlnm._FilterDatabase" localSheetId="1" hidden="1">'00 - VON'!$C$80:$K$119</definedName>
    <definedName name="_xlnm._FilterDatabase" localSheetId="2" hidden="1">'01 - Zahrazení a vyhrazen...'!$C$76:$K$90</definedName>
    <definedName name="_xlnm._FilterDatabase" localSheetId="3" hidden="1">'02 - Oprava povrchových o...'!$C$81:$K$140</definedName>
    <definedName name="_xlnm._FilterDatabase" localSheetId="4" hidden="1">'03 - Těsnění klapek'!$C$75:$K$85</definedName>
    <definedName name="_xlnm._FilterDatabase" localSheetId="5" hidden="1">'04 - Výměna hydromotorů'!$C$75:$K$79</definedName>
    <definedName name="_xlnm._FilterDatabase" localSheetId="6" hidden="1">'05 - Oprava výsuvných čepů'!$C$75:$K$79</definedName>
    <definedName name="_xlnm._FilterDatabase" localSheetId="7" hidden="1">'06 - Skříně hydromotorů'!$C$75:$K$88</definedName>
    <definedName name="_xlnm._FilterDatabase" localSheetId="8" hidden="1">'07 - Hydraulické rozvody'!$C$75:$K$88</definedName>
    <definedName name="_xlnm._FilterDatabase" localSheetId="9" hidden="1">'08 - Mazání, aretace a sn...'!$C$75:$K$81</definedName>
    <definedName name="_xlnm._FilterDatabase" localSheetId="10" hidden="1">'09 - Oprava vývaru jezu'!$C$83:$K$162</definedName>
    <definedName name="_xlnm.Print_Titles" localSheetId="1">'00 - VON'!$80:$80</definedName>
    <definedName name="_xlnm.Print_Titles" localSheetId="2">'01 - Zahrazení a vyhrazen...'!$76:$76</definedName>
    <definedName name="_xlnm.Print_Titles" localSheetId="3">'02 - Oprava povrchových o...'!$81:$81</definedName>
    <definedName name="_xlnm.Print_Titles" localSheetId="4">'03 - Těsnění klapek'!$75:$75</definedName>
    <definedName name="_xlnm.Print_Titles" localSheetId="5">'04 - Výměna hydromotorů'!$75:$75</definedName>
    <definedName name="_xlnm.Print_Titles" localSheetId="6">'05 - Oprava výsuvných čepů'!$75:$75</definedName>
    <definedName name="_xlnm.Print_Titles" localSheetId="7">'06 - Skříně hydromotorů'!$75:$75</definedName>
    <definedName name="_xlnm.Print_Titles" localSheetId="8">'07 - Hydraulické rozvody'!$75:$75</definedName>
    <definedName name="_xlnm.Print_Titles" localSheetId="9">'08 - Mazání, aretace a sn...'!$75:$75</definedName>
    <definedName name="_xlnm.Print_Titles" localSheetId="10">'09 - Oprava vývaru jezu'!$83:$83</definedName>
    <definedName name="_xlnm.Print_Titles" localSheetId="0">'Rekapitulace stavby'!$49:$49</definedName>
    <definedName name="_xlnm.Print_Area" localSheetId="1">'00 - VON'!$C$4:$J$36,'00 - VON'!$C$42:$J$62,'00 - VON'!$C$68:$K$119</definedName>
    <definedName name="_xlnm.Print_Area" localSheetId="2">'01 - Zahrazení a vyhrazen...'!$C$4:$J$36,'01 - Zahrazení a vyhrazen...'!$C$42:$J$58,'01 - Zahrazení a vyhrazen...'!$C$64:$K$90</definedName>
    <definedName name="_xlnm.Print_Area" localSheetId="3">'02 - Oprava povrchových o...'!$C$4:$J$36,'02 - Oprava povrchových o...'!$C$42:$J$63,'02 - Oprava povrchových o...'!$C$69:$K$140</definedName>
    <definedName name="_xlnm.Print_Area" localSheetId="4">'03 - Těsnění klapek'!$C$4:$J$36,'03 - Těsnění klapek'!$C$42:$J$57,'03 - Těsnění klapek'!$C$63:$K$85</definedName>
    <definedName name="_xlnm.Print_Area" localSheetId="5">'04 - Výměna hydromotorů'!$C$4:$J$36,'04 - Výměna hydromotorů'!$C$42:$J$57,'04 - Výměna hydromotorů'!$C$63:$K$79</definedName>
    <definedName name="_xlnm.Print_Area" localSheetId="6">'05 - Oprava výsuvných čepů'!$C$4:$J$36,'05 - Oprava výsuvných čepů'!$C$42:$J$57,'05 - Oprava výsuvných čepů'!$C$63:$K$79</definedName>
    <definedName name="_xlnm.Print_Area" localSheetId="7">'06 - Skříně hydromotorů'!$C$4:$J$36,'06 - Skříně hydromotorů'!$C$42:$J$57,'06 - Skříně hydromotorů'!$C$63:$K$88</definedName>
    <definedName name="_xlnm.Print_Area" localSheetId="8">'07 - Hydraulické rozvody'!$C$4:$J$36,'07 - Hydraulické rozvody'!$C$42:$J$57,'07 - Hydraulické rozvody'!$C$63:$K$88</definedName>
    <definedName name="_xlnm.Print_Area" localSheetId="9">'08 - Mazání, aretace a sn...'!$C$4:$J$36,'08 - Mazání, aretace a sn...'!$C$42:$J$57,'08 - Mazání, aretace a sn...'!$C$63:$K$81</definedName>
    <definedName name="_xlnm.Print_Area" localSheetId="10">'09 - Oprava vývaru jezu'!$C$4:$J$36,'09 - Oprava vývaru jezu'!$C$42:$J$65,'09 - Oprava vývaru jezu'!$C$71:$K$162</definedName>
    <definedName name="_xlnm.Print_Area" localSheetId="11">'Pokyny pro vyplnění'!$B$2:$K$69,'Pokyny pro vyplnění'!$B$72:$K$116,'Pokyny pro vyplnění'!$B$119:$K$188,'Pokyny pro vyplnění'!$B$196:$K$216</definedName>
    <definedName name="_xlnm.Print_Area" localSheetId="0">'Rekapitulace stavby'!$D$4:$AO$33,'Rekapitulace stavby'!$C$39:$AQ$62</definedName>
  </definedNames>
  <calcPr calcId="145621"/>
</workbook>
</file>

<file path=xl/calcChain.xml><?xml version="1.0" encoding="utf-8"?>
<calcChain xmlns="http://schemas.openxmlformats.org/spreadsheetml/2006/main">
  <c r="AY61" i="1" l="1"/>
  <c r="AX61" i="1"/>
  <c r="BI159" i="11"/>
  <c r="BH159" i="11"/>
  <c r="BG159" i="11"/>
  <c r="BF159" i="11"/>
  <c r="T159" i="11"/>
  <c r="T158" i="11" s="1"/>
  <c r="T157" i="11" s="1"/>
  <c r="R159" i="11"/>
  <c r="R158" i="11"/>
  <c r="R157" i="11" s="1"/>
  <c r="P159" i="11"/>
  <c r="P158" i="11" s="1"/>
  <c r="P157" i="11" s="1"/>
  <c r="BK159" i="11"/>
  <c r="BK158" i="11" s="1"/>
  <c r="J159" i="11"/>
  <c r="BE159" i="11" s="1"/>
  <c r="BI154" i="11"/>
  <c r="BH154" i="11"/>
  <c r="BG154" i="11"/>
  <c r="BF154" i="11"/>
  <c r="T154" i="11"/>
  <c r="T153" i="11" s="1"/>
  <c r="R154" i="11"/>
  <c r="R153" i="11" s="1"/>
  <c r="P154" i="11"/>
  <c r="P153" i="11"/>
  <c r="BK154" i="11"/>
  <c r="BK153" i="11" s="1"/>
  <c r="J153" i="11" s="1"/>
  <c r="J62" i="11" s="1"/>
  <c r="J154" i="11"/>
  <c r="BE154" i="11" s="1"/>
  <c r="BI148" i="11"/>
  <c r="BH148" i="11"/>
  <c r="BG148" i="11"/>
  <c r="BF148" i="11"/>
  <c r="T148" i="11"/>
  <c r="T147" i="11" s="1"/>
  <c r="R148" i="11"/>
  <c r="R147" i="11" s="1"/>
  <c r="P148" i="11"/>
  <c r="P147" i="11"/>
  <c r="BK148" i="11"/>
  <c r="BK147" i="11" s="1"/>
  <c r="J147" i="11" s="1"/>
  <c r="J61" i="11" s="1"/>
  <c r="J148" i="11"/>
  <c r="BE148" i="11" s="1"/>
  <c r="BI143" i="11"/>
  <c r="BH143" i="11"/>
  <c r="BG143" i="11"/>
  <c r="BF143" i="11"/>
  <c r="T143" i="11"/>
  <c r="R143" i="11"/>
  <c r="P143" i="11"/>
  <c r="BK143" i="11"/>
  <c r="J143" i="11"/>
  <c r="BE143" i="11"/>
  <c r="BI138" i="11"/>
  <c r="BH138" i="11"/>
  <c r="BG138" i="11"/>
  <c r="BF138" i="11"/>
  <c r="T138" i="11"/>
  <c r="T130" i="11" s="1"/>
  <c r="R138" i="11"/>
  <c r="P138" i="11"/>
  <c r="BK138" i="11"/>
  <c r="J138" i="11"/>
  <c r="BE138" i="11" s="1"/>
  <c r="BI131" i="11"/>
  <c r="BH131" i="11"/>
  <c r="BG131" i="11"/>
  <c r="BF131" i="11"/>
  <c r="T131" i="11"/>
  <c r="R131" i="11"/>
  <c r="R130" i="11" s="1"/>
  <c r="P131" i="11"/>
  <c r="BK131" i="11"/>
  <c r="BK130" i="11" s="1"/>
  <c r="J130" i="11" s="1"/>
  <c r="J60" i="11" s="1"/>
  <c r="J131" i="11"/>
  <c r="BE131" i="11"/>
  <c r="BI127" i="11"/>
  <c r="BH127" i="11"/>
  <c r="BG127" i="11"/>
  <c r="BF127" i="11"/>
  <c r="T127" i="11"/>
  <c r="R127" i="11"/>
  <c r="P127" i="11"/>
  <c r="BK127" i="11"/>
  <c r="J127" i="11"/>
  <c r="BE127" i="11"/>
  <c r="BI123" i="11"/>
  <c r="BH123" i="11"/>
  <c r="BG123" i="11"/>
  <c r="BF123" i="11"/>
  <c r="T123" i="11"/>
  <c r="R123" i="11"/>
  <c r="P123" i="11"/>
  <c r="BK123" i="11"/>
  <c r="J123" i="11"/>
  <c r="BE123" i="11" s="1"/>
  <c r="BI118" i="11"/>
  <c r="BH118" i="11"/>
  <c r="BG118" i="11"/>
  <c r="BF118" i="11"/>
  <c r="T118" i="11"/>
  <c r="R118" i="11"/>
  <c r="P118" i="11"/>
  <c r="BK118" i="11"/>
  <c r="J118" i="11"/>
  <c r="BE118" i="11"/>
  <c r="BI113" i="11"/>
  <c r="BH113" i="11"/>
  <c r="BG113" i="11"/>
  <c r="BF113" i="11"/>
  <c r="T113" i="11"/>
  <c r="T112" i="11" s="1"/>
  <c r="R113" i="11"/>
  <c r="R112" i="11"/>
  <c r="P113" i="11"/>
  <c r="BK113" i="11"/>
  <c r="BK112" i="11" s="1"/>
  <c r="J112" i="11" s="1"/>
  <c r="J59" i="11" s="1"/>
  <c r="J113" i="11"/>
  <c r="BE113" i="11"/>
  <c r="BI110" i="11"/>
  <c r="BH110" i="11"/>
  <c r="BG110" i="11"/>
  <c r="BF110" i="11"/>
  <c r="T110" i="11"/>
  <c r="R110" i="11"/>
  <c r="P110" i="11"/>
  <c r="BK110" i="11"/>
  <c r="J110" i="11"/>
  <c r="BE110" i="11" s="1"/>
  <c r="BI108" i="11"/>
  <c r="BH108" i="11"/>
  <c r="BG108" i="11"/>
  <c r="BF108" i="11"/>
  <c r="T108" i="11"/>
  <c r="R108" i="11"/>
  <c r="P108" i="11"/>
  <c r="BK108" i="11"/>
  <c r="J108" i="11"/>
  <c r="BE108" i="11"/>
  <c r="BI102" i="11"/>
  <c r="BH102" i="11"/>
  <c r="BG102" i="11"/>
  <c r="BF102" i="11"/>
  <c r="T102" i="11"/>
  <c r="R102" i="11"/>
  <c r="P102" i="11"/>
  <c r="BK102" i="11"/>
  <c r="J102" i="11"/>
  <c r="BE102" i="11" s="1"/>
  <c r="BI97" i="11"/>
  <c r="BH97" i="11"/>
  <c r="BG97" i="11"/>
  <c r="BF97" i="11"/>
  <c r="T97" i="11"/>
  <c r="R97" i="11"/>
  <c r="P97" i="11"/>
  <c r="BK97" i="11"/>
  <c r="J97" i="11"/>
  <c r="BE97" i="11"/>
  <c r="BI92" i="11"/>
  <c r="BH92" i="11"/>
  <c r="F33" i="11" s="1"/>
  <c r="BC61" i="1" s="1"/>
  <c r="BG92" i="11"/>
  <c r="BF92" i="11"/>
  <c r="T92" i="11"/>
  <c r="R92" i="11"/>
  <c r="P92" i="11"/>
  <c r="BK92" i="11"/>
  <c r="J92" i="11"/>
  <c r="BE92" i="11" s="1"/>
  <c r="BI87" i="11"/>
  <c r="F34" i="11" s="1"/>
  <c r="BD61" i="1" s="1"/>
  <c r="BH87" i="11"/>
  <c r="BG87" i="11"/>
  <c r="F32" i="11" s="1"/>
  <c r="BB61" i="1" s="1"/>
  <c r="BF87" i="11"/>
  <c r="T87" i="11"/>
  <c r="T86" i="11" s="1"/>
  <c r="R87" i="11"/>
  <c r="R86" i="11" s="1"/>
  <c r="R85" i="11" s="1"/>
  <c r="R84" i="11" s="1"/>
  <c r="P87" i="11"/>
  <c r="P86" i="11" s="1"/>
  <c r="BK87" i="11"/>
  <c r="BK86" i="11"/>
  <c r="J86" i="11"/>
  <c r="J58" i="11" s="1"/>
  <c r="J87" i="11"/>
  <c r="BE87" i="11" s="1"/>
  <c r="J80" i="11"/>
  <c r="F80" i="11"/>
  <c r="F78" i="11"/>
  <c r="E76" i="11"/>
  <c r="J51" i="11"/>
  <c r="F51" i="11"/>
  <c r="F49" i="11"/>
  <c r="E47" i="11"/>
  <c r="J18" i="11"/>
  <c r="E18" i="11"/>
  <c r="F52" i="11" s="1"/>
  <c r="J17" i="11"/>
  <c r="J12" i="11"/>
  <c r="J49" i="11" s="1"/>
  <c r="E7" i="11"/>
  <c r="E74" i="11" s="1"/>
  <c r="AY60" i="1"/>
  <c r="AX60" i="1"/>
  <c r="BI79" i="10"/>
  <c r="BH79" i="10"/>
  <c r="BG79" i="10"/>
  <c r="BF79" i="10"/>
  <c r="T79" i="10"/>
  <c r="R79" i="10"/>
  <c r="P79" i="10"/>
  <c r="BK79" i="10"/>
  <c r="J79" i="10"/>
  <c r="BE79" i="10" s="1"/>
  <c r="BI77" i="10"/>
  <c r="F34" i="10" s="1"/>
  <c r="BD60" i="1" s="1"/>
  <c r="BH77" i="10"/>
  <c r="F33" i="10" s="1"/>
  <c r="BC60" i="1" s="1"/>
  <c r="BG77" i="10"/>
  <c r="F32" i="10" s="1"/>
  <c r="BB60" i="1" s="1"/>
  <c r="BF77" i="10"/>
  <c r="J31" i="10" s="1"/>
  <c r="AW60" i="1" s="1"/>
  <c r="T77" i="10"/>
  <c r="T76" i="10" s="1"/>
  <c r="R77" i="10"/>
  <c r="R76" i="10"/>
  <c r="P77" i="10"/>
  <c r="P76" i="10" s="1"/>
  <c r="AU60" i="1" s="1"/>
  <c r="BK77" i="10"/>
  <c r="BK76" i="10" s="1"/>
  <c r="J76" i="10" s="1"/>
  <c r="J77" i="10"/>
  <c r="BE77" i="10"/>
  <c r="F30" i="10" s="1"/>
  <c r="AZ60" i="1" s="1"/>
  <c r="J72" i="10"/>
  <c r="F72" i="10"/>
  <c r="F70" i="10"/>
  <c r="E68" i="10"/>
  <c r="J51" i="10"/>
  <c r="F51" i="10"/>
  <c r="F49" i="10"/>
  <c r="E47" i="10"/>
  <c r="J18" i="10"/>
  <c r="E18" i="10"/>
  <c r="F73" i="10" s="1"/>
  <c r="J17" i="10"/>
  <c r="J12" i="10"/>
  <c r="J70" i="10" s="1"/>
  <c r="E7" i="10"/>
  <c r="E45" i="10" s="1"/>
  <c r="AY59" i="1"/>
  <c r="AX59" i="1"/>
  <c r="BI86" i="9"/>
  <c r="BH86" i="9"/>
  <c r="BG86" i="9"/>
  <c r="BF86" i="9"/>
  <c r="T86" i="9"/>
  <c r="R86" i="9"/>
  <c r="P86" i="9"/>
  <c r="BK86" i="9"/>
  <c r="J86" i="9"/>
  <c r="BE86" i="9"/>
  <c r="BI83" i="9"/>
  <c r="BH83" i="9"/>
  <c r="BG83" i="9"/>
  <c r="BF83" i="9"/>
  <c r="T83" i="9"/>
  <c r="R83" i="9"/>
  <c r="P83" i="9"/>
  <c r="BK83" i="9"/>
  <c r="J83" i="9"/>
  <c r="BE83" i="9"/>
  <c r="BI80" i="9"/>
  <c r="BH80" i="9"/>
  <c r="BG80" i="9"/>
  <c r="BF80" i="9"/>
  <c r="T80" i="9"/>
  <c r="R80" i="9"/>
  <c r="P80" i="9"/>
  <c r="BK80" i="9"/>
  <c r="J80" i="9"/>
  <c r="BE80" i="9"/>
  <c r="BI77" i="9"/>
  <c r="F34" i="9" s="1"/>
  <c r="BD59" i="1" s="1"/>
  <c r="BH77" i="9"/>
  <c r="F33" i="9"/>
  <c r="BC59" i="1"/>
  <c r="BG77" i="9"/>
  <c r="F32" i="9" s="1"/>
  <c r="BB59" i="1" s="1"/>
  <c r="BF77" i="9"/>
  <c r="F31" i="9" s="1"/>
  <c r="BA59" i="1" s="1"/>
  <c r="T77" i="9"/>
  <c r="T76" i="9" s="1"/>
  <c r="R77" i="9"/>
  <c r="R76" i="9"/>
  <c r="P77" i="9"/>
  <c r="P76" i="9" s="1"/>
  <c r="AU59" i="1" s="1"/>
  <c r="BK77" i="9"/>
  <c r="BK76" i="9" s="1"/>
  <c r="J76" i="9" s="1"/>
  <c r="J77" i="9"/>
  <c r="BE77" i="9" s="1"/>
  <c r="J72" i="9"/>
  <c r="F72" i="9"/>
  <c r="F70" i="9"/>
  <c r="E68" i="9"/>
  <c r="J51" i="9"/>
  <c r="F51" i="9"/>
  <c r="F49" i="9"/>
  <c r="E47" i="9"/>
  <c r="J18" i="9"/>
  <c r="E18" i="9"/>
  <c r="F73" i="9" s="1"/>
  <c r="J17" i="9"/>
  <c r="J12" i="9"/>
  <c r="J70" i="9" s="1"/>
  <c r="E7" i="9"/>
  <c r="E45" i="9" s="1"/>
  <c r="AY58" i="1"/>
  <c r="AX58" i="1"/>
  <c r="BI86" i="8"/>
  <c r="BH86" i="8"/>
  <c r="BG86" i="8"/>
  <c r="BF86" i="8"/>
  <c r="T86" i="8"/>
  <c r="R86" i="8"/>
  <c r="P86" i="8"/>
  <c r="BK86" i="8"/>
  <c r="J86" i="8"/>
  <c r="BE86" i="8"/>
  <c r="BI83" i="8"/>
  <c r="BH83" i="8"/>
  <c r="BG83" i="8"/>
  <c r="BF83" i="8"/>
  <c r="T83" i="8"/>
  <c r="R83" i="8"/>
  <c r="P83" i="8"/>
  <c r="BK83" i="8"/>
  <c r="J83" i="8"/>
  <c r="BE83" i="8" s="1"/>
  <c r="BI80" i="8"/>
  <c r="BH80" i="8"/>
  <c r="BG80" i="8"/>
  <c r="BF80" i="8"/>
  <c r="T80" i="8"/>
  <c r="R80" i="8"/>
  <c r="P80" i="8"/>
  <c r="BK80" i="8"/>
  <c r="J80" i="8"/>
  <c r="BE80" i="8"/>
  <c r="BI77" i="8"/>
  <c r="F34" i="8" s="1"/>
  <c r="BD58" i="1" s="1"/>
  <c r="BH77" i="8"/>
  <c r="BG77" i="8"/>
  <c r="F32" i="8" s="1"/>
  <c r="BB58" i="1" s="1"/>
  <c r="BF77" i="8"/>
  <c r="F31" i="8" s="1"/>
  <c r="BA58" i="1" s="1"/>
  <c r="T77" i="8"/>
  <c r="T76" i="8" s="1"/>
  <c r="R77" i="8"/>
  <c r="R76" i="8"/>
  <c r="P77" i="8"/>
  <c r="P76" i="8" s="1"/>
  <c r="AU58" i="1" s="1"/>
  <c r="BK77" i="8"/>
  <c r="J77" i="8"/>
  <c r="BE77" i="8" s="1"/>
  <c r="F30" i="8" s="1"/>
  <c r="AZ58" i="1" s="1"/>
  <c r="J72" i="8"/>
  <c r="F72" i="8"/>
  <c r="F70" i="8"/>
  <c r="E68" i="8"/>
  <c r="J51" i="8"/>
  <c r="F51" i="8"/>
  <c r="F49" i="8"/>
  <c r="E47" i="8"/>
  <c r="J18" i="8"/>
  <c r="E18" i="8"/>
  <c r="F73" i="8" s="1"/>
  <c r="J17" i="8"/>
  <c r="J12" i="8"/>
  <c r="J70" i="8" s="1"/>
  <c r="E7" i="8"/>
  <c r="E45" i="8" s="1"/>
  <c r="AY57" i="1"/>
  <c r="AX57" i="1"/>
  <c r="BI77" i="7"/>
  <c r="F34" i="7" s="1"/>
  <c r="BD57" i="1" s="1"/>
  <c r="BH77" i="7"/>
  <c r="F33" i="7" s="1"/>
  <c r="BC57" i="1" s="1"/>
  <c r="BG77" i="7"/>
  <c r="F32" i="7"/>
  <c r="BB57" i="1" s="1"/>
  <c r="BF77" i="7"/>
  <c r="J31" i="7" s="1"/>
  <c r="AW57" i="1" s="1"/>
  <c r="F31" i="7"/>
  <c r="BA57" i="1" s="1"/>
  <c r="T77" i="7"/>
  <c r="T76" i="7" s="1"/>
  <c r="R77" i="7"/>
  <c r="R76" i="7" s="1"/>
  <c r="P77" i="7"/>
  <c r="P76" i="7" s="1"/>
  <c r="AU57" i="1" s="1"/>
  <c r="BK77" i="7"/>
  <c r="BK76" i="7" s="1"/>
  <c r="J76" i="7" s="1"/>
  <c r="J27" i="7" s="1"/>
  <c r="J77" i="7"/>
  <c r="BE77" i="7" s="1"/>
  <c r="J72" i="7"/>
  <c r="F72" i="7"/>
  <c r="F70" i="7"/>
  <c r="E68" i="7"/>
  <c r="J51" i="7"/>
  <c r="F51" i="7"/>
  <c r="F49" i="7"/>
  <c r="E47" i="7"/>
  <c r="J18" i="7"/>
  <c r="E18" i="7"/>
  <c r="F52" i="7" s="1"/>
  <c r="J17" i="7"/>
  <c r="J12" i="7"/>
  <c r="J49" i="7" s="1"/>
  <c r="E7" i="7"/>
  <c r="E45" i="7" s="1"/>
  <c r="AY56" i="1"/>
  <c r="AX56" i="1"/>
  <c r="BI77" i="6"/>
  <c r="F34" i="6" s="1"/>
  <c r="BD56" i="1" s="1"/>
  <c r="BH77" i="6"/>
  <c r="F33" i="6" s="1"/>
  <c r="BC56" i="1" s="1"/>
  <c r="BG77" i="6"/>
  <c r="F32" i="6" s="1"/>
  <c r="BB56" i="1" s="1"/>
  <c r="BF77" i="6"/>
  <c r="F31" i="6" s="1"/>
  <c r="BA56" i="1" s="1"/>
  <c r="J31" i="6"/>
  <c r="AW56" i="1" s="1"/>
  <c r="T77" i="6"/>
  <c r="T76" i="6"/>
  <c r="R77" i="6"/>
  <c r="R76" i="6" s="1"/>
  <c r="P77" i="6"/>
  <c r="P76" i="6"/>
  <c r="AU56" i="1" s="1"/>
  <c r="BK77" i="6"/>
  <c r="BK76" i="6" s="1"/>
  <c r="J76" i="6" s="1"/>
  <c r="J27" i="6" s="1"/>
  <c r="J77" i="6"/>
  <c r="BE77" i="6" s="1"/>
  <c r="J72" i="6"/>
  <c r="F72" i="6"/>
  <c r="F70" i="6"/>
  <c r="E68" i="6"/>
  <c r="J51" i="6"/>
  <c r="F51" i="6"/>
  <c r="F49" i="6"/>
  <c r="E47" i="6"/>
  <c r="J18" i="6"/>
  <c r="E18" i="6"/>
  <c r="F52" i="6" s="1"/>
  <c r="J17" i="6"/>
  <c r="J12" i="6"/>
  <c r="J49" i="6" s="1"/>
  <c r="E7" i="6"/>
  <c r="E45" i="6" s="1"/>
  <c r="AY55" i="1"/>
  <c r="AX55" i="1"/>
  <c r="BI83" i="5"/>
  <c r="BH83" i="5"/>
  <c r="BG83" i="5"/>
  <c r="BF83" i="5"/>
  <c r="T83" i="5"/>
  <c r="R83" i="5"/>
  <c r="P83" i="5"/>
  <c r="BK83" i="5"/>
  <c r="J83" i="5"/>
  <c r="BE83" i="5" s="1"/>
  <c r="BI80" i="5"/>
  <c r="BH80" i="5"/>
  <c r="BG80" i="5"/>
  <c r="BF80" i="5"/>
  <c r="T80" i="5"/>
  <c r="R80" i="5"/>
  <c r="P80" i="5"/>
  <c r="BK80" i="5"/>
  <c r="J80" i="5"/>
  <c r="BE80" i="5"/>
  <c r="BI77" i="5"/>
  <c r="F34" i="5" s="1"/>
  <c r="BD55" i="1" s="1"/>
  <c r="BH77" i="5"/>
  <c r="F33" i="5" s="1"/>
  <c r="BC55" i="1" s="1"/>
  <c r="BG77" i="5"/>
  <c r="F32" i="5" s="1"/>
  <c r="BB55" i="1" s="1"/>
  <c r="BF77" i="5"/>
  <c r="J31" i="5"/>
  <c r="AW55" i="1" s="1"/>
  <c r="F31" i="5"/>
  <c r="BA55" i="1" s="1"/>
  <c r="T77" i="5"/>
  <c r="T76" i="5" s="1"/>
  <c r="R77" i="5"/>
  <c r="R76" i="5" s="1"/>
  <c r="P77" i="5"/>
  <c r="P76" i="5" s="1"/>
  <c r="AU55" i="1" s="1"/>
  <c r="BK77" i="5"/>
  <c r="BK76" i="5" s="1"/>
  <c r="J76" i="5" s="1"/>
  <c r="J77" i="5"/>
  <c r="BE77" i="5"/>
  <c r="F30" i="5" s="1"/>
  <c r="AZ55" i="1" s="1"/>
  <c r="J72" i="5"/>
  <c r="F72" i="5"/>
  <c r="F70" i="5"/>
  <c r="E68" i="5"/>
  <c r="J51" i="5"/>
  <c r="F51" i="5"/>
  <c r="F49" i="5"/>
  <c r="E47" i="5"/>
  <c r="J18" i="5"/>
  <c r="E18" i="5"/>
  <c r="F52" i="5" s="1"/>
  <c r="J17" i="5"/>
  <c r="J12" i="5"/>
  <c r="J49" i="5" s="1"/>
  <c r="J70" i="5"/>
  <c r="E7" i="5"/>
  <c r="E66" i="5" s="1"/>
  <c r="AY54" i="1"/>
  <c r="AX54" i="1"/>
  <c r="BI138" i="4"/>
  <c r="BH138" i="4"/>
  <c r="BG138" i="4"/>
  <c r="BF138" i="4"/>
  <c r="T138" i="4"/>
  <c r="R138" i="4"/>
  <c r="P138" i="4"/>
  <c r="BK138" i="4"/>
  <c r="J138" i="4"/>
  <c r="BE138" i="4" s="1"/>
  <c r="BI130" i="4"/>
  <c r="BH130" i="4"/>
  <c r="BG130" i="4"/>
  <c r="BF130" i="4"/>
  <c r="T130" i="4"/>
  <c r="R130" i="4"/>
  <c r="P130" i="4"/>
  <c r="BK130" i="4"/>
  <c r="J130" i="4"/>
  <c r="BE130" i="4" s="1"/>
  <c r="BI126" i="4"/>
  <c r="BH126" i="4"/>
  <c r="BG126" i="4"/>
  <c r="BF126" i="4"/>
  <c r="T126" i="4"/>
  <c r="R126" i="4"/>
  <c r="P126" i="4"/>
  <c r="BK126" i="4"/>
  <c r="J126" i="4"/>
  <c r="BE126" i="4"/>
  <c r="BI122" i="4"/>
  <c r="BH122" i="4"/>
  <c r="BG122" i="4"/>
  <c r="BF122" i="4"/>
  <c r="T122" i="4"/>
  <c r="R122" i="4"/>
  <c r="P122" i="4"/>
  <c r="BK122" i="4"/>
  <c r="J122" i="4"/>
  <c r="BE122" i="4" s="1"/>
  <c r="BI118" i="4"/>
  <c r="BH118" i="4"/>
  <c r="BG118" i="4"/>
  <c r="BF118" i="4"/>
  <c r="T118" i="4"/>
  <c r="R118" i="4"/>
  <c r="P118" i="4"/>
  <c r="BK118" i="4"/>
  <c r="J118" i="4"/>
  <c r="BE118" i="4"/>
  <c r="BI112" i="4"/>
  <c r="BH112" i="4"/>
  <c r="BG112" i="4"/>
  <c r="BF112" i="4"/>
  <c r="T112" i="4"/>
  <c r="T111" i="4" s="1"/>
  <c r="T110" i="4" s="1"/>
  <c r="R112" i="4"/>
  <c r="R111" i="4" s="1"/>
  <c r="R110" i="4" s="1"/>
  <c r="P112" i="4"/>
  <c r="P111" i="4" s="1"/>
  <c r="P110" i="4" s="1"/>
  <c r="BK112" i="4"/>
  <c r="BK111" i="4" s="1"/>
  <c r="J112" i="4"/>
  <c r="BE112" i="4"/>
  <c r="BI105" i="4"/>
  <c r="BH105" i="4"/>
  <c r="BG105" i="4"/>
  <c r="BF105" i="4"/>
  <c r="T105" i="4"/>
  <c r="T104" i="4" s="1"/>
  <c r="R105" i="4"/>
  <c r="R104" i="4" s="1"/>
  <c r="P105" i="4"/>
  <c r="P104" i="4" s="1"/>
  <c r="BK105" i="4"/>
  <c r="BK104" i="4"/>
  <c r="J104" i="4" s="1"/>
  <c r="J60" i="4" s="1"/>
  <c r="J105" i="4"/>
  <c r="BE105" i="4"/>
  <c r="BI97" i="4"/>
  <c r="BH97" i="4"/>
  <c r="BG97" i="4"/>
  <c r="BF97" i="4"/>
  <c r="T97" i="4"/>
  <c r="T96" i="4" s="1"/>
  <c r="R97" i="4"/>
  <c r="R96" i="4" s="1"/>
  <c r="P97" i="4"/>
  <c r="P96" i="4" s="1"/>
  <c r="BK97" i="4"/>
  <c r="BK96" i="4"/>
  <c r="J96" i="4" s="1"/>
  <c r="J59" i="4" s="1"/>
  <c r="J97" i="4"/>
  <c r="BE97" i="4"/>
  <c r="BI94" i="4"/>
  <c r="BH94" i="4"/>
  <c r="BG94" i="4"/>
  <c r="BF94" i="4"/>
  <c r="T94" i="4"/>
  <c r="R94" i="4"/>
  <c r="P94" i="4"/>
  <c r="BK94" i="4"/>
  <c r="J94" i="4"/>
  <c r="BE94" i="4"/>
  <c r="BI92" i="4"/>
  <c r="BH92" i="4"/>
  <c r="BG92" i="4"/>
  <c r="BF92" i="4"/>
  <c r="T92" i="4"/>
  <c r="R92" i="4"/>
  <c r="P92" i="4"/>
  <c r="BK92" i="4"/>
  <c r="J92" i="4"/>
  <c r="BE92" i="4"/>
  <c r="BI85" i="4"/>
  <c r="F34" i="4"/>
  <c r="BD54" i="1" s="1"/>
  <c r="BH85" i="4"/>
  <c r="BG85" i="4"/>
  <c r="F32" i="4" s="1"/>
  <c r="BB54" i="1" s="1"/>
  <c r="BF85" i="4"/>
  <c r="F31" i="4" s="1"/>
  <c r="BA54" i="1" s="1"/>
  <c r="T85" i="4"/>
  <c r="T84" i="4"/>
  <c r="T83" i="4" s="1"/>
  <c r="R85" i="4"/>
  <c r="R84" i="4"/>
  <c r="P85" i="4"/>
  <c r="P84" i="4"/>
  <c r="P83" i="4" s="1"/>
  <c r="P82" i="4" s="1"/>
  <c r="AU54" i="1" s="1"/>
  <c r="BK85" i="4"/>
  <c r="J85" i="4"/>
  <c r="BE85" i="4" s="1"/>
  <c r="J78" i="4"/>
  <c r="F78" i="4"/>
  <c r="F76" i="4"/>
  <c r="E74" i="4"/>
  <c r="J51" i="4"/>
  <c r="F51" i="4"/>
  <c r="F49" i="4"/>
  <c r="E47" i="4"/>
  <c r="J18" i="4"/>
  <c r="E18" i="4"/>
  <c r="F79" i="4" s="1"/>
  <c r="J17" i="4"/>
  <c r="J12" i="4"/>
  <c r="J76" i="4" s="1"/>
  <c r="E7" i="4"/>
  <c r="E45" i="4" s="1"/>
  <c r="E72" i="4"/>
  <c r="AY53" i="1"/>
  <c r="AX53" i="1"/>
  <c r="BI88" i="3"/>
  <c r="BH88" i="3"/>
  <c r="BG88" i="3"/>
  <c r="BF88" i="3"/>
  <c r="T88" i="3"/>
  <c r="R88" i="3"/>
  <c r="P88" i="3"/>
  <c r="BK88" i="3"/>
  <c r="J88" i="3"/>
  <c r="BE88" i="3" s="1"/>
  <c r="BI85" i="3"/>
  <c r="BH85" i="3"/>
  <c r="BG85" i="3"/>
  <c r="BF85" i="3"/>
  <c r="T85" i="3"/>
  <c r="R85" i="3"/>
  <c r="P85" i="3"/>
  <c r="BK85" i="3"/>
  <c r="J85" i="3"/>
  <c r="BE85" i="3" s="1"/>
  <c r="BI82" i="3"/>
  <c r="BH82" i="3"/>
  <c r="BG82" i="3"/>
  <c r="BF82" i="3"/>
  <c r="T82" i="3"/>
  <c r="R82" i="3"/>
  <c r="P82" i="3"/>
  <c r="BK82" i="3"/>
  <c r="J82" i="3"/>
  <c r="BE82" i="3" s="1"/>
  <c r="BI79" i="3"/>
  <c r="F34" i="3"/>
  <c r="BD53" i="1" s="1"/>
  <c r="BH79" i="3"/>
  <c r="F33" i="3"/>
  <c r="BC53" i="1" s="1"/>
  <c r="BG79" i="3"/>
  <c r="F32" i="3" s="1"/>
  <c r="BB53" i="1" s="1"/>
  <c r="BF79" i="3"/>
  <c r="F31" i="3" s="1"/>
  <c r="BA53" i="1" s="1"/>
  <c r="J31" i="3"/>
  <c r="AW53" i="1" s="1"/>
  <c r="T79" i="3"/>
  <c r="R79" i="3"/>
  <c r="R78" i="3" s="1"/>
  <c r="R77" i="3" s="1"/>
  <c r="P79" i="3"/>
  <c r="P78" i="3" s="1"/>
  <c r="P77" i="3" s="1"/>
  <c r="AU53" i="1" s="1"/>
  <c r="BK79" i="3"/>
  <c r="BK78" i="3"/>
  <c r="BK77" i="3" s="1"/>
  <c r="J77" i="3" s="1"/>
  <c r="J79" i="3"/>
  <c r="BE79" i="3"/>
  <c r="J73" i="3"/>
  <c r="F73" i="3"/>
  <c r="F71" i="3"/>
  <c r="E69" i="3"/>
  <c r="J51" i="3"/>
  <c r="F51" i="3"/>
  <c r="F49" i="3"/>
  <c r="E47" i="3"/>
  <c r="J18" i="3"/>
  <c r="E18" i="3"/>
  <c r="F52" i="3" s="1"/>
  <c r="J17" i="3"/>
  <c r="J12" i="3"/>
  <c r="J49" i="3" s="1"/>
  <c r="E7" i="3"/>
  <c r="E45" i="3" s="1"/>
  <c r="AY52" i="1"/>
  <c r="AX52" i="1"/>
  <c r="BI118" i="2"/>
  <c r="BH118" i="2"/>
  <c r="BG118" i="2"/>
  <c r="BF118" i="2"/>
  <c r="T118" i="2"/>
  <c r="T117" i="2" s="1"/>
  <c r="R118" i="2"/>
  <c r="R117" i="2" s="1"/>
  <c r="P118" i="2"/>
  <c r="P117" i="2" s="1"/>
  <c r="BK118" i="2"/>
  <c r="BK117" i="2" s="1"/>
  <c r="J117" i="2" s="1"/>
  <c r="J61" i="2" s="1"/>
  <c r="J118" i="2"/>
  <c r="BE118" i="2" s="1"/>
  <c r="BI114" i="2"/>
  <c r="BH114" i="2"/>
  <c r="BG114" i="2"/>
  <c r="BF114" i="2"/>
  <c r="T114" i="2"/>
  <c r="R114" i="2"/>
  <c r="P114" i="2"/>
  <c r="BK114" i="2"/>
  <c r="J114" i="2"/>
  <c r="BE114" i="2" s="1"/>
  <c r="BI111" i="2"/>
  <c r="BH111" i="2"/>
  <c r="BG111" i="2"/>
  <c r="BF111" i="2"/>
  <c r="T111" i="2"/>
  <c r="R111" i="2"/>
  <c r="P111" i="2"/>
  <c r="BK111" i="2"/>
  <c r="J111" i="2"/>
  <c r="BE111" i="2" s="1"/>
  <c r="BI109" i="2"/>
  <c r="BH109" i="2"/>
  <c r="BG109" i="2"/>
  <c r="BF109" i="2"/>
  <c r="T109" i="2"/>
  <c r="T108" i="2" s="1"/>
  <c r="R109" i="2"/>
  <c r="R108" i="2" s="1"/>
  <c r="P109" i="2"/>
  <c r="P108" i="2" s="1"/>
  <c r="BK109" i="2"/>
  <c r="BK108" i="2" s="1"/>
  <c r="J108" i="2" s="1"/>
  <c r="J60" i="2" s="1"/>
  <c r="J109" i="2"/>
  <c r="BE109" i="2" s="1"/>
  <c r="BI106" i="2"/>
  <c r="BH106" i="2"/>
  <c r="BG106" i="2"/>
  <c r="BF106" i="2"/>
  <c r="T106" i="2"/>
  <c r="R106" i="2"/>
  <c r="P106" i="2"/>
  <c r="BK106" i="2"/>
  <c r="J106" i="2"/>
  <c r="BE106" i="2" s="1"/>
  <c r="BI104" i="2"/>
  <c r="BH104" i="2"/>
  <c r="BG104" i="2"/>
  <c r="BF104" i="2"/>
  <c r="T104" i="2"/>
  <c r="R104" i="2"/>
  <c r="P104" i="2"/>
  <c r="BK104" i="2"/>
  <c r="J104" i="2"/>
  <c r="BE104" i="2" s="1"/>
  <c r="BI101" i="2"/>
  <c r="BH101" i="2"/>
  <c r="BG101" i="2"/>
  <c r="BF101" i="2"/>
  <c r="T101" i="2"/>
  <c r="R101" i="2"/>
  <c r="P101" i="2"/>
  <c r="BK101" i="2"/>
  <c r="J101" i="2"/>
  <c r="BE101" i="2"/>
  <c r="BI99" i="2"/>
  <c r="BH99" i="2"/>
  <c r="BG99" i="2"/>
  <c r="BF99" i="2"/>
  <c r="T99" i="2"/>
  <c r="R99" i="2"/>
  <c r="P99" i="2"/>
  <c r="BK99" i="2"/>
  <c r="J99" i="2"/>
  <c r="BE99" i="2"/>
  <c r="BI97" i="2"/>
  <c r="BH97" i="2"/>
  <c r="BG97" i="2"/>
  <c r="BF97" i="2"/>
  <c r="T97" i="2"/>
  <c r="R97" i="2"/>
  <c r="P97" i="2"/>
  <c r="BK97" i="2"/>
  <c r="J97" i="2"/>
  <c r="BE97" i="2"/>
  <c r="BI95" i="2"/>
  <c r="BH95" i="2"/>
  <c r="BG95" i="2"/>
  <c r="BF95" i="2"/>
  <c r="T95" i="2"/>
  <c r="T94" i="2"/>
  <c r="R95" i="2"/>
  <c r="R94" i="2"/>
  <c r="P95" i="2"/>
  <c r="P94" i="2"/>
  <c r="BK95" i="2"/>
  <c r="BK94" i="2"/>
  <c r="J94" i="2" s="1"/>
  <c r="J59" i="2" s="1"/>
  <c r="J95" i="2"/>
  <c r="BE95" i="2" s="1"/>
  <c r="BI91" i="2"/>
  <c r="BH91" i="2"/>
  <c r="BG91" i="2"/>
  <c r="BF91" i="2"/>
  <c r="T91" i="2"/>
  <c r="R91" i="2"/>
  <c r="P91" i="2"/>
  <c r="BK91" i="2"/>
  <c r="J91" i="2"/>
  <c r="BE91" i="2"/>
  <c r="BI89" i="2"/>
  <c r="BH89" i="2"/>
  <c r="BG89" i="2"/>
  <c r="BF89" i="2"/>
  <c r="T89" i="2"/>
  <c r="R89" i="2"/>
  <c r="P89" i="2"/>
  <c r="BK89" i="2"/>
  <c r="J89" i="2"/>
  <c r="BE89" i="2"/>
  <c r="BI87" i="2"/>
  <c r="BH87" i="2"/>
  <c r="BG87" i="2"/>
  <c r="BF87" i="2"/>
  <c r="T87" i="2"/>
  <c r="R87" i="2"/>
  <c r="P87" i="2"/>
  <c r="BK87" i="2"/>
  <c r="J87" i="2"/>
  <c r="BE87" i="2"/>
  <c r="BI84" i="2"/>
  <c r="F34" i="2" s="1"/>
  <c r="BD52" i="1" s="1"/>
  <c r="BD51" i="1" s="1"/>
  <c r="W30" i="1" s="1"/>
  <c r="BH84" i="2"/>
  <c r="F33" i="2" s="1"/>
  <c r="BC52" i="1" s="1"/>
  <c r="BG84" i="2"/>
  <c r="F32" i="2" s="1"/>
  <c r="BB52" i="1" s="1"/>
  <c r="BB51" i="1" s="1"/>
  <c r="BF84" i="2"/>
  <c r="J31" i="2" s="1"/>
  <c r="AW52" i="1" s="1"/>
  <c r="T84" i="2"/>
  <c r="T83" i="2" s="1"/>
  <c r="T82" i="2" s="1"/>
  <c r="T81" i="2" s="1"/>
  <c r="R84" i="2"/>
  <c r="R83" i="2"/>
  <c r="P84" i="2"/>
  <c r="P83" i="2" s="1"/>
  <c r="P82" i="2" s="1"/>
  <c r="P81" i="2" s="1"/>
  <c r="AU52" i="1" s="1"/>
  <c r="BK84" i="2"/>
  <c r="BK83" i="2" s="1"/>
  <c r="J84" i="2"/>
  <c r="BE84" i="2" s="1"/>
  <c r="J77" i="2"/>
  <c r="F77" i="2"/>
  <c r="F75" i="2"/>
  <c r="E73" i="2"/>
  <c r="J51" i="2"/>
  <c r="F51" i="2"/>
  <c r="F49" i="2"/>
  <c r="E47" i="2"/>
  <c r="J18" i="2"/>
  <c r="E18" i="2"/>
  <c r="F52" i="2" s="1"/>
  <c r="J17" i="2"/>
  <c r="J12" i="2"/>
  <c r="J49" i="2" s="1"/>
  <c r="E7" i="2"/>
  <c r="E45" i="2" s="1"/>
  <c r="E71" i="2"/>
  <c r="AS51" i="1"/>
  <c r="L47" i="1"/>
  <c r="AM46" i="1"/>
  <c r="L46" i="1"/>
  <c r="AM44" i="1"/>
  <c r="L44" i="1"/>
  <c r="L42" i="1"/>
  <c r="L41" i="1"/>
  <c r="F30" i="4" l="1"/>
  <c r="AZ54" i="1" s="1"/>
  <c r="J30" i="4"/>
  <c r="AV54" i="1" s="1"/>
  <c r="J30" i="7"/>
  <c r="AV57" i="1" s="1"/>
  <c r="AT57" i="1" s="1"/>
  <c r="F30" i="7"/>
  <c r="AZ57" i="1" s="1"/>
  <c r="F30" i="9"/>
  <c r="AZ59" i="1" s="1"/>
  <c r="J30" i="9"/>
  <c r="AV59" i="1" s="1"/>
  <c r="R82" i="2"/>
  <c r="R81" i="2" s="1"/>
  <c r="T82" i="4"/>
  <c r="J30" i="10"/>
  <c r="AV60" i="1" s="1"/>
  <c r="AT60" i="1" s="1"/>
  <c r="F33" i="4"/>
  <c r="BC54" i="1" s="1"/>
  <c r="F52" i="10"/>
  <c r="P130" i="11"/>
  <c r="R83" i="4"/>
  <c r="R82" i="4" s="1"/>
  <c r="BK76" i="8"/>
  <c r="J76" i="8" s="1"/>
  <c r="F33" i="8"/>
  <c r="BC58" i="1" s="1"/>
  <c r="J49" i="9"/>
  <c r="F52" i="9"/>
  <c r="J49" i="10"/>
  <c r="BK85" i="11"/>
  <c r="T85" i="11"/>
  <c r="T84" i="11" s="1"/>
  <c r="P112" i="11"/>
  <c r="P85" i="11" s="1"/>
  <c r="P84" i="11" s="1"/>
  <c r="AU61" i="1" s="1"/>
  <c r="AU51" i="1" s="1"/>
  <c r="BC51" i="1"/>
  <c r="W29" i="1" s="1"/>
  <c r="T78" i="3"/>
  <c r="T77" i="3" s="1"/>
  <c r="BK84" i="4"/>
  <c r="BK83" i="4" s="1"/>
  <c r="F73" i="5"/>
  <c r="J31" i="11"/>
  <c r="AW61" i="1" s="1"/>
  <c r="F30" i="2"/>
  <c r="AZ52" i="1" s="1"/>
  <c r="J30" i="2"/>
  <c r="AV52" i="1" s="1"/>
  <c r="AT52" i="1" s="1"/>
  <c r="AY51" i="1"/>
  <c r="J84" i="4"/>
  <c r="J58" i="4" s="1"/>
  <c r="AG56" i="1"/>
  <c r="BK110" i="4"/>
  <c r="J110" i="4" s="1"/>
  <c r="J61" i="4" s="1"/>
  <c r="J111" i="4"/>
  <c r="J62" i="4" s="1"/>
  <c r="J30" i="6"/>
  <c r="AV56" i="1" s="1"/>
  <c r="AT56" i="1" s="1"/>
  <c r="F30" i="6"/>
  <c r="AZ56" i="1" s="1"/>
  <c r="J56" i="8"/>
  <c r="J27" i="8"/>
  <c r="J27" i="10"/>
  <c r="J56" i="10"/>
  <c r="J85" i="11"/>
  <c r="J57" i="11" s="1"/>
  <c r="J30" i="3"/>
  <c r="AV53" i="1" s="1"/>
  <c r="AT53" i="1" s="1"/>
  <c r="BK82" i="2"/>
  <c r="J83" i="2"/>
  <c r="J58" i="2" s="1"/>
  <c r="W28" i="1"/>
  <c r="AX51" i="1"/>
  <c r="J36" i="7"/>
  <c r="AG57" i="1"/>
  <c r="AN57" i="1" s="1"/>
  <c r="J27" i="9"/>
  <c r="J56" i="9"/>
  <c r="BK157" i="11"/>
  <c r="J157" i="11" s="1"/>
  <c r="J63" i="11" s="1"/>
  <c r="J158" i="11"/>
  <c r="J64" i="11" s="1"/>
  <c r="J27" i="3"/>
  <c r="J56" i="3"/>
  <c r="J27" i="5"/>
  <c r="J56" i="5"/>
  <c r="J30" i="11"/>
  <c r="AV61" i="1" s="1"/>
  <c r="AT61" i="1" s="1"/>
  <c r="F30" i="11"/>
  <c r="AZ61" i="1" s="1"/>
  <c r="F30" i="3"/>
  <c r="AZ53" i="1" s="1"/>
  <c r="J49" i="4"/>
  <c r="F52" i="4"/>
  <c r="E45" i="5"/>
  <c r="E66" i="6"/>
  <c r="J49" i="8"/>
  <c r="F52" i="8"/>
  <c r="J30" i="8"/>
  <c r="AV58" i="1" s="1"/>
  <c r="J31" i="9"/>
  <c r="AW59" i="1" s="1"/>
  <c r="AT59" i="1" s="1"/>
  <c r="E66" i="10"/>
  <c r="E45" i="11"/>
  <c r="J78" i="11"/>
  <c r="F81" i="11"/>
  <c r="F31" i="11"/>
  <c r="BA61" i="1" s="1"/>
  <c r="J75" i="2"/>
  <c r="F78" i="2"/>
  <c r="F31" i="2"/>
  <c r="BA52" i="1" s="1"/>
  <c r="E67" i="3"/>
  <c r="J31" i="4"/>
  <c r="AW54" i="1" s="1"/>
  <c r="AT54" i="1" s="1"/>
  <c r="J30" i="5"/>
  <c r="AV55" i="1" s="1"/>
  <c r="AT55" i="1" s="1"/>
  <c r="J70" i="6"/>
  <c r="F73" i="6"/>
  <c r="J56" i="6"/>
  <c r="E66" i="7"/>
  <c r="J31" i="8"/>
  <c r="AW58" i="1" s="1"/>
  <c r="E66" i="9"/>
  <c r="F31" i="10"/>
  <c r="BA60" i="1" s="1"/>
  <c r="J71" i="3"/>
  <c r="F74" i="3"/>
  <c r="J78" i="3"/>
  <c r="J57" i="3" s="1"/>
  <c r="J70" i="7"/>
  <c r="F73" i="7"/>
  <c r="J56" i="7"/>
  <c r="E66" i="8"/>
  <c r="AG55" i="1" l="1"/>
  <c r="AN55" i="1" s="1"/>
  <c r="J36" i="5"/>
  <c r="BK81" i="2"/>
  <c r="J81" i="2" s="1"/>
  <c r="J82" i="2"/>
  <c r="J57" i="2" s="1"/>
  <c r="BK82" i="4"/>
  <c r="J82" i="4" s="1"/>
  <c r="J83" i="4"/>
  <c r="J57" i="4" s="1"/>
  <c r="AT58" i="1"/>
  <c r="AZ51" i="1"/>
  <c r="AG58" i="1"/>
  <c r="AN58" i="1" s="1"/>
  <c r="J36" i="8"/>
  <c r="BA51" i="1"/>
  <c r="BK84" i="11"/>
  <c r="J84" i="11" s="1"/>
  <c r="AG53" i="1"/>
  <c r="AN53" i="1" s="1"/>
  <c r="J36" i="3"/>
  <c r="J36" i="9"/>
  <c r="AG59" i="1"/>
  <c r="AN59" i="1" s="1"/>
  <c r="AG60" i="1"/>
  <c r="AN60" i="1" s="1"/>
  <c r="J36" i="10"/>
  <c r="AN56" i="1"/>
  <c r="J36" i="6"/>
  <c r="W26" i="1" l="1"/>
  <c r="AV51" i="1"/>
  <c r="J27" i="4"/>
  <c r="J56" i="4"/>
  <c r="AW51" i="1"/>
  <c r="AK27" i="1" s="1"/>
  <c r="W27" i="1"/>
  <c r="J56" i="2"/>
  <c r="J27" i="2"/>
  <c r="J27" i="11"/>
  <c r="J56" i="11"/>
  <c r="J36" i="2" l="1"/>
  <c r="AG52" i="1"/>
  <c r="J36" i="11"/>
  <c r="AG61" i="1"/>
  <c r="AN61" i="1" s="1"/>
  <c r="AT51" i="1"/>
  <c r="AK26" i="1"/>
  <c r="AG54" i="1"/>
  <c r="AN54" i="1" s="1"/>
  <c r="J36" i="4"/>
  <c r="AN52" i="1" l="1"/>
  <c r="AG51" i="1"/>
  <c r="AN51" i="1" l="1"/>
  <c r="AK23" i="1"/>
  <c r="AK32" i="1" s="1"/>
</calcChain>
</file>

<file path=xl/sharedStrings.xml><?xml version="1.0" encoding="utf-8"?>
<sst xmlns="http://schemas.openxmlformats.org/spreadsheetml/2006/main" count="3475" uniqueCount="708">
  <si>
    <t>Export VZ</t>
  </si>
  <si>
    <t>List obsahuje:</t>
  </si>
  <si>
    <t>1) Rekapitulace stavby</t>
  </si>
  <si>
    <t>2) Rekapitulace objektů stavby a soupisů prací</t>
  </si>
  <si>
    <t>3.0</t>
  </si>
  <si>
    <t>ZAMOK</t>
  </si>
  <si>
    <t>False</t>
  </si>
  <si>
    <t>{28394eac-6cf4-42cf-ac65-4d9f14ef5567}</t>
  </si>
  <si>
    <t>0,01</t>
  </si>
  <si>
    <t>21</t>
  </si>
  <si>
    <t>15</t>
  </si>
  <si>
    <t>REKAPITULACE STAVBY</t>
  </si>
  <si>
    <t>v ---  níže se nacházejí doplnkové a pomocné údaje k sestavám  --- v</t>
  </si>
  <si>
    <t>Návod na vyplnění</t>
  </si>
  <si>
    <t>0,001</t>
  </si>
  <si>
    <t>Kód:</t>
  </si>
  <si>
    <t>2018-04</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</si>
  <si>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</si>
  <si>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</si>
  <si>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VD Modřany - opravy technologie středního jezového pole</t>
  </si>
  <si>
    <t>KSO:</t>
  </si>
  <si>
    <t/>
  </si>
  <si>
    <t>CC-CZ:</t>
  </si>
  <si>
    <t>Místo:</t>
  </si>
  <si>
    <t>Modřany</t>
  </si>
  <si>
    <t>Datum:</t>
  </si>
  <si>
    <t>15.2.2018</t>
  </si>
  <si>
    <t>Zadavatel:</t>
  </si>
  <si>
    <t>IČ:</t>
  </si>
  <si>
    <t>70889953</t>
  </si>
  <si>
    <t>Povodí Vltavy, státní podnik</t>
  </si>
  <si>
    <t>DIČ:</t>
  </si>
  <si>
    <t>Uchazeč:</t>
  </si>
  <si>
    <t>Vyplň údaj</t>
  </si>
  <si>
    <t>Projektant:</t>
  </si>
  <si>
    <t>05645328</t>
  </si>
  <si>
    <t>Ing. Milada Klimešová</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</si>
  <si>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</si>
  <si>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</si>
  <si>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</si>
  <si>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</si>
  <si>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</si>
  <si>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</si>
  <si>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</si>
  <si>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</si>
  <si>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</si>
  <si>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</si>
  <si>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</si>
  <si>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</si>
  <si>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</si>
  <si>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</si>
  <si>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</si>
  <si>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</si>
  <si>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</si>
  <si>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</si>
  <si>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</si>
  <si>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</si>
  <si>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</si>
  <si>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</si>
  <si>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</si>
  <si>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</si>
  <si>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</si>
  <si>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</si>
  <si>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</si>
  <si>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</si>
  <si>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</si>
  <si>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</si>
  <si>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</si>
  <si>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</si>
  <si>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</si>
  <si>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</si>
  <si>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</si>
  <si>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</si>
  <si>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</si>
  <si>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</si>
  <si>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</si>
  <si>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</si>
  <si>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</si>
  <si>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00</t>
  </si>
  <si>
    <t>VON</t>
  </si>
  <si>
    <t>1</t>
  </si>
  <si>
    <t>{d21ae2b7-1acf-44b2-9bf9-6733c983724b}</t>
  </si>
  <si>
    <t>2</t>
  </si>
  <si>
    <t>01</t>
  </si>
  <si>
    <t>Zahrazení a vyhrazení středního jezového pole</t>
  </si>
  <si>
    <t>PRO</t>
  </si>
  <si>
    <t>{1df0e25f-a952-4c7c-9b2f-5e2341a913b2}</t>
  </si>
  <si>
    <t>02</t>
  </si>
  <si>
    <t>Oprava povrchových ochran</t>
  </si>
  <si>
    <t>STA</t>
  </si>
  <si>
    <t>{0e41f6b5-7dd0-456d-a51f-feb591b9ca4b}</t>
  </si>
  <si>
    <t>03</t>
  </si>
  <si>
    <t>Těsnění klapek</t>
  </si>
  <si>
    <t>{559db3a4-28ad-4b40-9c48-0c49994b9a4e}</t>
  </si>
  <si>
    <t>04</t>
  </si>
  <si>
    <t>Výměna hydromotorů</t>
  </si>
  <si>
    <t>{3b761687-fce7-4142-960d-03b7035d9b38}</t>
  </si>
  <si>
    <t>05</t>
  </si>
  <si>
    <t>Oprava výsuvných čepů</t>
  </si>
  <si>
    <t>{cc51c6b3-d10f-4725-b205-25aef06e1587}</t>
  </si>
  <si>
    <t>06</t>
  </si>
  <si>
    <t>Skříně hydromotorů</t>
  </si>
  <si>
    <t>{8ec2b1c6-263d-4c19-a58b-2f3bc6947ab2}</t>
  </si>
  <si>
    <t>07</t>
  </si>
  <si>
    <t>Hydraulické rozvody</t>
  </si>
  <si>
    <t>{8226b9af-a0e6-49a9-82c4-327f1b755354}</t>
  </si>
  <si>
    <t>08</t>
  </si>
  <si>
    <t>Mazání, aretace a snímání polohy klapky</t>
  </si>
  <si>
    <t>{769420bb-5647-491e-a019-44c724326538}</t>
  </si>
  <si>
    <t>09</t>
  </si>
  <si>
    <t>Oprava vývaru jezu</t>
  </si>
  <si>
    <t>{0485081a-0ac5-4d5f-941c-d55fd23796d2}</t>
  </si>
  <si>
    <t>1) Krycí list soupisu</t>
  </si>
  <si>
    <t>2) Rekapitulace</t>
  </si>
  <si>
    <t>3) Soupis prací</t>
  </si>
  <si>
    <t>Zpět na list:</t>
  </si>
  <si>
    <t>Rekapitulace stavby</t>
  </si>
  <si>
    <t>KRYCÍ LIST SOUPISU</t>
  </si>
  <si>
    <t>Objekt:</t>
  </si>
  <si>
    <t>00 - VON</t>
  </si>
  <si>
    <t>REKAPITULACE ČLENĚNÍ SOUPISU PRACÍ</t>
  </si>
  <si>
    <t>Kód dílu - Popis</t>
  </si>
  <si>
    <t>Cena celkem [CZK]</t>
  </si>
  <si>
    <t>Náklady soupisu celkem</t>
  </si>
  <si>
    <t>-1</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</si>
  <si>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</si>
  <si>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</si>
  <si>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</si>
  <si>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</si>
  <si>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</si>
  <si>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</si>
  <si>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</si>
  <si>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</si>
  <si>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</si>
  <si>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</si>
  <si>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</si>
  <si>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</si>
  <si>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</si>
  <si>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</si>
  <si>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</si>
  <si>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</si>
  <si>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</si>
  <si>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</si>
  <si>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</si>
  <si>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VRN</t>
  </si>
  <si>
    <t>Vedlejší rozpočtové náklady</t>
  </si>
  <si>
    <t>5</t>
  </si>
  <si>
    <t>ROZPOCET</t>
  </si>
  <si>
    <t>VRN1</t>
  </si>
  <si>
    <t>Průzkumné, geodetické a projektové práce</t>
  </si>
  <si>
    <t>K</t>
  </si>
  <si>
    <t>013002002_R</t>
  </si>
  <si>
    <t>Zpracování Povodňového plánu</t>
  </si>
  <si>
    <t>kpl</t>
  </si>
  <si>
    <t>1024</t>
  </si>
  <si>
    <t>307986638</t>
  </si>
  <si>
    <t>PP</t>
  </si>
  <si>
    <t>P</t>
  </si>
  <si>
    <t>Poznámka k položce:
- včetně doplnění a aktualizace</t>
  </si>
  <si>
    <t>013002004_R</t>
  </si>
  <si>
    <t>Pasport dotčených a přilehlých pozemků</t>
  </si>
  <si>
    <t>1883662234</t>
  </si>
  <si>
    <t>3</t>
  </si>
  <si>
    <t>013002005_R</t>
  </si>
  <si>
    <t>Pasport budov a dotčených a přilehlých objektů</t>
  </si>
  <si>
    <t>-1622967943</t>
  </si>
  <si>
    <t>4</t>
  </si>
  <si>
    <t>013203000_R</t>
  </si>
  <si>
    <t>Dokumentace dílenská</t>
  </si>
  <si>
    <t>-200242144</t>
  </si>
  <si>
    <t>Průzkumné, geodetické a projektové práce projektové práce dokumentace stavby (výkresová a textová) bez rozlišení</t>
  </si>
  <si>
    <t>Poznámka k položce:
Dílenská dokumentace pro výrobu nových částí ocelových konstrukcí, např. vík skříňí hydromotorů.
viz. TZ kap 8.</t>
  </si>
  <si>
    <t>VRN3</t>
  </si>
  <si>
    <t>Zařízení staveniště</t>
  </si>
  <si>
    <t>031203000_R</t>
  </si>
  <si>
    <t>Příprava staveniště</t>
  </si>
  <si>
    <t>1914614467</t>
  </si>
  <si>
    <t xml:space="preserve">Příprava staveniště, včetně skládek apod.
</t>
  </si>
  <si>
    <t>6</t>
  </si>
  <si>
    <t>032103000</t>
  </si>
  <si>
    <t>Náklady na stavební buňky</t>
  </si>
  <si>
    <t>CS ÚRS 2017 02</t>
  </si>
  <si>
    <t>-926822055</t>
  </si>
  <si>
    <t xml:space="preserve">Zařízení staveniště vybavení staveniště náklady na stavební buňky
- stavební buňka
- socialní objekty pro pracovníky stavby
</t>
  </si>
  <si>
    <t>7</t>
  </si>
  <si>
    <t>033203000</t>
  </si>
  <si>
    <t>Energie pro zařízení staveniště</t>
  </si>
  <si>
    <t>-1195273940</t>
  </si>
  <si>
    <t xml:space="preserve">Energie pro zařízení staveniště
 - nezbytné vnitrostaveništní rozvody energie vč. zajištění jejich zdrojů
</t>
  </si>
  <si>
    <t>8</t>
  </si>
  <si>
    <t>034303000</t>
  </si>
  <si>
    <t>Opatření na ochranu pozemků sousedních se staveništěm</t>
  </si>
  <si>
    <t>-2036275358</t>
  </si>
  <si>
    <t>Zařízení staveniště zabezpečení staveniště opatření na ochranu sousedních pozemků</t>
  </si>
  <si>
    <t>Poznámka k položce:
Náklady na ochranu sousedních stavebních konstrukcí a částí VD před nežádoucím znečištěním při provádění nátěrů.</t>
  </si>
  <si>
    <t>9</t>
  </si>
  <si>
    <t>034403000</t>
  </si>
  <si>
    <t>Osvětlení staveniště</t>
  </si>
  <si>
    <t>685072643</t>
  </si>
  <si>
    <t>Zařízení staveniště zabezpečení staveniště osvětlení staveniště</t>
  </si>
  <si>
    <t>10</t>
  </si>
  <si>
    <t>039103000</t>
  </si>
  <si>
    <t>Rozebrání, bourání a odvoz zařízení staveniště</t>
  </si>
  <si>
    <t>1137020349</t>
  </si>
  <si>
    <t>Zařízení staveniště zrušení zařízení staveniště rozebrání, bourání a odvoz</t>
  </si>
  <si>
    <t>VRN4</t>
  </si>
  <si>
    <t>Inženýrská činnost</t>
  </si>
  <si>
    <t>11</t>
  </si>
  <si>
    <t>042503000</t>
  </si>
  <si>
    <t>Plán BOZP na staveništi</t>
  </si>
  <si>
    <t>-382794095</t>
  </si>
  <si>
    <t>Zpracování a aktualizace plánu BOZP dle potřeb zhotovitele</t>
  </si>
  <si>
    <t>12</t>
  </si>
  <si>
    <t>043002000</t>
  </si>
  <si>
    <t>Zkoušky a ostatní měření</t>
  </si>
  <si>
    <t>-360441148</t>
  </si>
  <si>
    <t xml:space="preserve">Odběr vzorků betonu, jejich zkoušky a vyhodnocení. Měření tloušťky nátěru.
</t>
  </si>
  <si>
    <t xml:space="preserve">Poznámka k položce:
Viz TZ kap.12 - Oprava vývaru jezu
- odběr vzorků betonové směsi, rozbory a vyhodnocení.
Viz TZ kap.4 - Oprava povrch. ochran
- cena zahrnuje veškeré náklady na provedení měření, vyhodnocení, záznam zkoušek.
</t>
  </si>
  <si>
    <t>13</t>
  </si>
  <si>
    <t>043194000_R</t>
  </si>
  <si>
    <t>Odzkoušení funkčnosti zařízení, uvedení do provozu</t>
  </si>
  <si>
    <t>1412264492</t>
  </si>
  <si>
    <t xml:space="preserve">Odzkoušení funkčnosti zařízení, uvedení do provozu. </t>
  </si>
  <si>
    <t>Poznámka k položce:
Viz TZ kapitola č.13 a 15, včetně případného videozáznamu.</t>
  </si>
  <si>
    <t>VRN7</t>
  </si>
  <si>
    <t>Provozní vlivy</t>
  </si>
  <si>
    <t>14</t>
  </si>
  <si>
    <t>07900200_R</t>
  </si>
  <si>
    <t>Prostředky a materiál pro šetření a likvidaci vzniklé ekologické havárie</t>
  </si>
  <si>
    <t>ks</t>
  </si>
  <si>
    <t>-1866150560</t>
  </si>
  <si>
    <t xml:space="preserve">1 x havarijní souprava OIL 240 (obsah soupravy: nádoba 240 l, Algasorb 30 kg, 50x rohož, 5x nohavice, 5x polštář, 200x utěrka NT, 1x lopatka a smeták, 5x PE pytel, 5x výstražná nálepka, 2x rukavice nálepka - absorpční schopnost 300 litrů), nebo souprava ekvivalentní,
1 x havarijní souprava UNV 60 (obsah soupravy: nádoba 60 l, 30x rohož, 3x nohavice,  2x polštář, 1x PVC rukavice, 2x PE pytel, 2x výstražná nálepka - absorpční schopnost 89 litrů), nebo souprava ekvivalentní,
1 x balení norná stěna EKNS 220 H (4 ks, rozměr 0,13 x 3 m), nebo ekvivalentní typ,
PE pytle objem 120 l - 10 ks,
ruční nářadí (sekyra, pila, krumpáč, lopata, palice),
zásoba řeziva (prkna, latě, trámy) - jednotky kusů,
lahve pro odběr vzorků (prachovnice se širokým hrdlem o objemu min 1,25 l) - 5 ks.
</t>
  </si>
  <si>
    <t>01 - Zahrazení a vyhrazení středního jezového pole</t>
  </si>
  <si>
    <t>HSV - Práce a dodávky HSV</t>
  </si>
  <si>
    <t>HSV</t>
  </si>
  <si>
    <t>Práce a dodávky HSV</t>
  </si>
  <si>
    <t>001_R</t>
  </si>
  <si>
    <t>Osazení a demontáž provizorního hrazení</t>
  </si>
  <si>
    <t>-834680513</t>
  </si>
  <si>
    <t>Osazení a demontáž provizorního hrazení, horního i spodního hrazení. viz TZ kap.3. Zahrazení středního jezového pole a kap.14  Vyhrazení středního jezového pole</t>
  </si>
  <si>
    <t>Poznámka k položce:
- včetně dovezení a odvezení hrazení, které není skladováno na jezu, a dovození a odvezení čerpadel
- včetně všech manipulací
- včetně použití jeřábu typu např.1040
- včetně montáže a demontáže hrazení a čerpací techniky
- včetně pontonu pro jeřáb (přivezení, aplikace)
- včetně remorkéru pro dopravu a manipulace pontonu, včetně posádky, včetně dopravy pontonu tam a zpět z místa zapůčení
- včetně vyvazování plavidla
- včetně veškeré manipulace při montái i demontáži
- ponton bude zapůjčen zhotovitelem zdarma (nachází se v přístavu Mělník, dovoz a odvoz zajišťuje zhotovitel na své náklady)</t>
  </si>
  <si>
    <t>002_R</t>
  </si>
  <si>
    <t>Potápěčské práce</t>
  </si>
  <si>
    <t>1062847012</t>
  </si>
  <si>
    <t>Potápěčské práce, vyčištění prostoru pro provizorní hrazení, kontrola a vyčištění kapes slupic a dosedacího prahu hradel. viz TZ kap.3. Zahrazení středního jezového pole a vyhrazení</t>
  </si>
  <si>
    <t xml:space="preserve">Poznámka k položce:
- dle popistu v technické zprávě kap.3. Zahrazení středního jezového pole
- s kvalifikací "Potápěč pracovní" a "Potápěč operátor"
- veškerá součinnost při montáži a demontáži hrazení  </t>
  </si>
  <si>
    <t>003_R</t>
  </si>
  <si>
    <t>Dotěsnění hrazení</t>
  </si>
  <si>
    <t>942680595</t>
  </si>
  <si>
    <t xml:space="preserve">Dotěsnění hrazení, včetně veškerých materiálů. viz TZ kap.3. Zahrazenístředního jezového pole </t>
  </si>
  <si>
    <t xml:space="preserve">Poznámka k položce:
- dotěsnění hrazení
- včetně těsnících a aplikačních materiálů
- včetně všech přesunů
</t>
  </si>
  <si>
    <t>004_R</t>
  </si>
  <si>
    <t xml:space="preserve">Čerpání vody, odvodnění stavby </t>
  </si>
  <si>
    <t>-165370671</t>
  </si>
  <si>
    <t xml:space="preserve">Čerpání vody po celou dobu stavebních prací </t>
  </si>
  <si>
    <t xml:space="preserve">Poznámka k položce:
viz TZ kap.3. Zahrazení středního jezového pole </t>
  </si>
  <si>
    <t>02 - Oprava povrchových ochran</t>
  </si>
  <si>
    <t xml:space="preserve">    1 - Zemní práce</t>
  </si>
  <si>
    <t xml:space="preserve">    9 - Ostatní konstrukce a práce, bourání</t>
  </si>
  <si>
    <t xml:space="preserve">    997 - Přesun sutě</t>
  </si>
  <si>
    <t>PSV - Práce a dodávky PSV</t>
  </si>
  <si>
    <t xml:space="preserve">    789 - Povrchové úpravy ocelových konstrukcí a technologických zařízení</t>
  </si>
  <si>
    <t>Zemní práce</t>
  </si>
  <si>
    <t>161101105</t>
  </si>
  <si>
    <t>Svislé přemístění výkopku z horniny tř. 1 až 4 hl výkopu do 10 m</t>
  </si>
  <si>
    <t>m3</t>
  </si>
  <si>
    <t>-907326085</t>
  </si>
  <si>
    <t>Svislé přemístění výkopku bez naložení do dopravní nádoby avšak s vyprázdněním dopravní nádoby na hromadu nebo do dopravního prostředku z horniny tř. 1 až 4, při hloubce výkopu přes 8 do 10 m</t>
  </si>
  <si>
    <t>PSC</t>
  </si>
  <si>
    <t xml:space="preserve">Poznámka k souboru cen:_x000D_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</si>
  <si>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VV</t>
  </si>
  <si>
    <t>8,1 "m3 - objem nečistot v klapce  -0,3m3/bm"</t>
  </si>
  <si>
    <t>13,485 "t - odpad z čištění povrchů- abrazivo a zbytky nátěru" / 3 "t/m3 -měrná hmotnost"</t>
  </si>
  <si>
    <t>0,745 "t - odpad z čištění ručního a tlak." / 2 "t/m3"</t>
  </si>
  <si>
    <t>Součet</t>
  </si>
  <si>
    <t>162201201</t>
  </si>
  <si>
    <t>Vodorovné přemístění do 10 m nošením výkopku z horniny tř. 1 až 4</t>
  </si>
  <si>
    <t>-1241638990</t>
  </si>
  <si>
    <t>Vodorovné přemístění výkopku nebo sypaniny nošením s vyprázdněním nádoby na hromady nebo do dopravního prostředku na vzdálenost do 10 m z horniny tř. 1 až 4</t>
  </si>
  <si>
    <t>162201209</t>
  </si>
  <si>
    <t>Příplatek k vodorovnému přemístění nošením ZKD 10 m nošení výkopku z horniny tř. 1 až 4</t>
  </si>
  <si>
    <t>-1915109737</t>
  </si>
  <si>
    <t>Vodorovné přemístění výkopku nebo sypaniny nošením s vyprázdněním nádoby na hromady nebo do dopravního prostředku na vzdálenost do 10 m z horniny Příplatek k ceně za každých dalších 10 m</t>
  </si>
  <si>
    <t>Ostatní konstrukce a práce, bourání</t>
  </si>
  <si>
    <t>938901131</t>
  </si>
  <si>
    <t>Vyklizení bahna z nádrže</t>
  </si>
  <si>
    <t>2102236290</t>
  </si>
  <si>
    <t>Čištění nádrží, ploch dřevěných nebo betonových konstrukcí, potrubí vyklizení bahna z nádrže</t>
  </si>
  <si>
    <t xml:space="preserve">Poznámka k souboru cen:_x000D_
1. V ceně -1131 jsou započteny i náklady na rozpojení bahna a naložení, ruční přemístění vodorovné za prvních 10 m, svislé za prvních 3,5 m, ztížení prací při rozmáčení. 2. V ceně -1132 jsou započteny i náklady na odstranění zbytků nečistot zametením nebo seškrábáním včetně naložení, ruční vodorovné přemístění za prvních 10 m, svislé přemístění za prvních 3,5 m, opláchnutí vyčištěných míst proudem tlakové vody. 3. V ceně -1150, -1151 jsou započteny i náklady na vodorovné přemístění m3 bahna za každých dalších 10 m, nebo svislé přemístění za každých 3,5 m nad základní přemístění započítané v cenách -1131 a -1132. 4. V cenách -1150 a -1151 nejsou započteny náklady na odvoz bahna auty. Toto vodorovné přemístění se oceňuje cenami ceníku 800-1 Zemní práce. 5. Množství měrných jednotek se určuje u cen: a) 1131, -1150, -1151 za m3 odstraňovaného nerozpojeného bahna; b) 1132, -2121, -2122, -2123 v m2 očištěné plochy. </t>
  </si>
  <si>
    <t>13,485 "t - odpad z čištění povrchů- abrazivo" / 3 "t/m3 -měrná hmotnost"</t>
  </si>
  <si>
    <t>0,745 "t - odpad z čištění povrchů, ruční a tlak. čištění" /2 "t/m3"</t>
  </si>
  <si>
    <t>"nečistoty v klapce" 27 "m délky" * 0,3 "m3/bm"</t>
  </si>
  <si>
    <t>997</t>
  </si>
  <si>
    <t>Přesun sutě</t>
  </si>
  <si>
    <t>997006512_R</t>
  </si>
  <si>
    <t>Vodorovná doprava nečistot s naložením a složením na skládku, včetně poplatku za uložení a likvidaci dle platné legislativy</t>
  </si>
  <si>
    <t>t</t>
  </si>
  <si>
    <t>42494925</t>
  </si>
  <si>
    <t xml:space="preserve">Poznámka k souboru cen:_x000D_
1. Pro volbu ceny je rozhodující dopravní vzdálenost těžiště skládky a půdorysné plochy objektu. </t>
  </si>
  <si>
    <t>"nečistoty v klapce" 27 "m délky" * 0,5 "t/mb"</t>
  </si>
  <si>
    <t>13,485+0,745 "t - odpad z čištění povrchů- abrazivo a zbytky nátěru"</t>
  </si>
  <si>
    <t>PSV</t>
  </si>
  <si>
    <t>Práce a dodávky PSV</t>
  </si>
  <si>
    <t>789</t>
  </si>
  <si>
    <t>Povrchové úpravy ocelových konstrukcí a technologických zařízení</t>
  </si>
  <si>
    <t>789121153</t>
  </si>
  <si>
    <t>Čištění ručním nářadím ocelových konstrukcí třídy I stupeň přípravy St 2 stupeň zrezivění D</t>
  </si>
  <si>
    <t>m2</t>
  </si>
  <si>
    <t>16</t>
  </si>
  <si>
    <t>-937901440</t>
  </si>
  <si>
    <t>Úpravy povrchů pod nátěry ocelových konstrukcí třídy I odstranění rzi a nečistot pomocí ručního nářadí stupeň přípravy St 2, stupeň zrezivění D</t>
  </si>
  <si>
    <t xml:space="preserve">Poznámka k položce:
viz TZ kap.4. Oprava povrchových ochran
- ruční dočištění špatně přístupných konstrukcí 
</t>
  </si>
  <si>
    <t>(350+30)*0,05 "vnější povrchy"</t>
  </si>
  <si>
    <t>(300+55)*0,15 "vnitřní povrchy"</t>
  </si>
  <si>
    <t>789121173</t>
  </si>
  <si>
    <t>Čištění vysokotlakým stříkáním ocelových konstrukcí třídy I příprava Wa 2,5 stupeň zrezivění D</t>
  </si>
  <si>
    <t>29417406</t>
  </si>
  <si>
    <t>Úpravy povrchů pod nátěry ocelových konstrukcí třídy I odstranění rzi a nečistot vysokotlakým stříkáním vodou stupeň přípravy Wa 2½, stupeň zrezivění D</t>
  </si>
  <si>
    <t>Poznámka k položce:
- vnitřní konstrukce klapky
 viz TZ kap.4. Oprava povrchových ochran</t>
  </si>
  <si>
    <t>300"vnitřní povrch klapek"</t>
  </si>
  <si>
    <t>789221542</t>
  </si>
  <si>
    <t>Otryskání abrazivem ze strusky ocelových kcí třídy I stupeň zarezavění D stupeň přípravy Sa 2 1/2</t>
  </si>
  <si>
    <t>1909763544</t>
  </si>
  <si>
    <t>Otryskání povrchů ocelových konstrukcí suché abrazivní tryskání abrazivem ze strusky třídy I stupeň zrezivění D, stupeň přípravy Sa 2½</t>
  </si>
  <si>
    <t>Poznámka k položce:
Viz TZ, kap.4</t>
  </si>
  <si>
    <t>350 "vnější povrch klapek"+30 "výsuvné čepy a víka"+55 "skříně a ostatní prvky"</t>
  </si>
  <si>
    <t>789421541</t>
  </si>
  <si>
    <t>Žárové stříkání ocelových konstrukcí třídy I ZnAl 150 um</t>
  </si>
  <si>
    <t>-468662437</t>
  </si>
  <si>
    <t>Žárové stříkání ocelových konstrukcí slitinou zinacor ZnAl, tloušťky 150 μm, třídy I</t>
  </si>
  <si>
    <t>Poznámka k položce:
viz TZ, kap.4.</t>
  </si>
  <si>
    <t>350+30+55 "výsuvné čepy, víka a vnitřky skříní a ostatní prvky"</t>
  </si>
  <si>
    <t>78933422_R</t>
  </si>
  <si>
    <t>Zhotovení nátěru ocelových konstrukcí dvousložkového vrchního, tloušťky jedné vrstvy do 120 μm</t>
  </si>
  <si>
    <t>-1918015264</t>
  </si>
  <si>
    <t>Zhotovení nátěru ocelových konstrukcí dvousložkového vrchního, tloušťky jedné vrstvy do 120 μm. Cena obsahuje náklady na práci a veškerý materiál včetně spotřeby nátěrových hmot.</t>
  </si>
  <si>
    <t xml:space="preserve">Poznámka k položce:
Specifikace nátěru viz TZ, kap.4
Nátěr dvousložkovou epoxidovou barvou.
</t>
  </si>
  <si>
    <t>350 "vnější povrch klapky"</t>
  </si>
  <si>
    <t>300 "vnitřní povrch klapky"</t>
  </si>
  <si>
    <t>55 "vnitřek skříní a ostatní prvky"</t>
  </si>
  <si>
    <t>30 "výsuvné čepy a víka skříní"</t>
  </si>
  <si>
    <t>99878910R</t>
  </si>
  <si>
    <t>Přesun hmot PSV</t>
  </si>
  <si>
    <t>-1721542960</t>
  </si>
  <si>
    <t>15,238 "PSV"</t>
  </si>
  <si>
    <t>03 - Těsnění klapek</t>
  </si>
  <si>
    <t>005_R</t>
  </si>
  <si>
    <t>Výroba, dodávka a montáž bočního těsnění</t>
  </si>
  <si>
    <t>376884585</t>
  </si>
  <si>
    <t>Výroba, dodávka a montáž bočního těsnění. Viz TZ kap.5. Délka  bočních těsnění cca 10 m (á 5m 2x boční).</t>
  </si>
  <si>
    <t>Poznámka k položce:
- včetně demontáže
- včetně montáže nového těsnění
- včetně materiálu
- včetně všech prací a přesunů s tím spojených
- včetně povrchových nátěrů (ostatní konstrukce)
- včetně renovace přítlačných lišt</t>
  </si>
  <si>
    <t>006_R</t>
  </si>
  <si>
    <t>Výroba, dodávka a montáž prahového těsnění</t>
  </si>
  <si>
    <t>-883357949</t>
  </si>
  <si>
    <t>Dodávka a montáž prahového těsnění - úhlový profil, viz TR kap.5. Těsnění klapek. Délka cca 27m.</t>
  </si>
  <si>
    <t xml:space="preserve">Poznámka k položce:
- včetně demontáže
- včetně montáže
- včetně všech materiálů
- včetně renovace přítlačných lišt
</t>
  </si>
  <si>
    <t>007_R</t>
  </si>
  <si>
    <t>Spojovací materiál nerezový</t>
  </si>
  <si>
    <t>1680027326</t>
  </si>
  <si>
    <t>Spojovací materiál, nerezový, viz TZ kap.5 Těsnění klapek</t>
  </si>
  <si>
    <t>Poznámka k položce:
- včetně dodávky a montáže
- včetně materiálu
- včetně všech přesunů s tím spojených</t>
  </si>
  <si>
    <t>04 - Výměna hydromotorů</t>
  </si>
  <si>
    <t>008_R</t>
  </si>
  <si>
    <t>Demontáž stávajících hydromotorů a doprava nových</t>
  </si>
  <si>
    <t>1970898975</t>
  </si>
  <si>
    <t xml:space="preserve">Demontáž stávajících hydromotorů a jejich doprava do skladu objednatele, doprava repasovaných hydromotorů ze skladu objednatele na staveniště. </t>
  </si>
  <si>
    <t>Poznámka k položce:
 Viz TZ kap.6. Výměna hydromotorů
- včetně demontáže
- včetně všech přesunů s tím spojených
- včetně zpětné montáže
- včetně všech zařízení pro manipulaci (jeřáby, ponton, remorkér atd)</t>
  </si>
  <si>
    <t>05 - Oprava výsuvných čepů</t>
  </si>
  <si>
    <t>009_R</t>
  </si>
  <si>
    <t>Repasování a přetěsnění výsuvných čepů</t>
  </si>
  <si>
    <t>1378300184</t>
  </si>
  <si>
    <t>Repasování a přetěsnění výsuvných čepů, viz TZ kap.7. Repase výsuvných čepů</t>
  </si>
  <si>
    <t>Poznámka k položce:
- včetně demontáže
- včetně všech přesunů s tím spojených
- včetně všech materiálů
- včetně všech prací s tím spojených
- včetně zpětné montáže
- včetně povrchové ochrany (ostatní konstrukce)
- včetně potřebného oleje</t>
  </si>
  <si>
    <t>06 - Skříně hydromotorů</t>
  </si>
  <si>
    <t>010_R</t>
  </si>
  <si>
    <t>Repasování indikátorů a instalace uzavíracích kulových kohoutů</t>
  </si>
  <si>
    <t>-760208554</t>
  </si>
  <si>
    <t>Repasování indikátorů a instalace uzavíracích kulových kohoutů, dle TZ, kap.8. Skříně hydromotorů</t>
  </si>
  <si>
    <t>Poznámka k položce:
- včetně demontáže
- včetně všech přesunů
- včetně zpětné motnáže
- včetně repasování indikátorů
- včetně dodávky a montáže kulových kohoutů</t>
  </si>
  <si>
    <t>011_R</t>
  </si>
  <si>
    <t>Výměna tlakových hadic</t>
  </si>
  <si>
    <t>-445062770</t>
  </si>
  <si>
    <t>Výměna tlakových hadic viz TZ, kap.8. Skříně hydromotorů</t>
  </si>
  <si>
    <t>Poznámka k položce:
- včetně demontáže
- včetně všech přesunů
- včetně zpětné motnáže
- včetně nových hadic</t>
  </si>
  <si>
    <t>012_R</t>
  </si>
  <si>
    <t>Výroba, dodávka a montáž nových vík skříní</t>
  </si>
  <si>
    <t>-1403822481</t>
  </si>
  <si>
    <t>Výroba, dodávka a montáž nových vík skříní, celkem cca 550 kg, viz TZ, kap.8. Skříně hydromotorů</t>
  </si>
  <si>
    <t>Poznámka k položce:
- včetně demontáže
- včetně všech přesunů
- včetně zpětné motnáže
- všetně materiálu 11373
- nátěry vík skříní jsou oceněny v části 02 Oprava povrchových ochran</t>
  </si>
  <si>
    <t>013_R</t>
  </si>
  <si>
    <t>Výroba, dodávka a montáž nerezových pojezdových záklopů s těsnící obručí</t>
  </si>
  <si>
    <t>1808013761</t>
  </si>
  <si>
    <t>Výroba, dodávka a montáž nerezových pojezdových záklopů s těsnící obručí TZ, kap.8. Skříně hydromotorů. celkem cca 120 kg</t>
  </si>
  <si>
    <t>Poznámka k položce:
- včetně demontáže
- včetně všech přesunů
- včetně zpětné motnáže
- všetně materiálu nerez
- včetně těsnění obručí</t>
  </si>
  <si>
    <t>07 - Hydraulické rozvody</t>
  </si>
  <si>
    <t>014_R</t>
  </si>
  <si>
    <t>Výměna stájících uzávěrů za kulové ventily</t>
  </si>
  <si>
    <t>610167883</t>
  </si>
  <si>
    <t>Výměna stávajících uzávěrů za kulové ventily viz TZ, kap.9. Hydraulické rozvody</t>
  </si>
  <si>
    <t>Poznámka k položce:
- včetně demontáže
- včetně všech přesunů
- včetně likvidace šoupátkových uzávěrů
- včetně montáže kulových ventilů
- včetně kulových ventilů
- včetně všech prací s tím spojených</t>
  </si>
  <si>
    <t>015_R</t>
  </si>
  <si>
    <t>Doplnění chybějících částí potrubí</t>
  </si>
  <si>
    <t>826425309</t>
  </si>
  <si>
    <t>Doplnění chybějících částí potrubí viz TZ, kap.9. Hydraulické rozvody. cca 4x0,5m</t>
  </si>
  <si>
    <t>Poznámka k položce:
- včetně materiálu potrubí
- včetně všech přesunů
- včetně montáže potrubí</t>
  </si>
  <si>
    <t>016_R</t>
  </si>
  <si>
    <t>Doplnění nového oleje</t>
  </si>
  <si>
    <t>-2117531765</t>
  </si>
  <si>
    <t xml:space="preserve">Zpětná instalace hydromotorů a připojení veškerých rozvodů - bude doplněn nový olej cca 260 l. </t>
  </si>
  <si>
    <t>Poznámka k položce:
Viz TZ, kap.9. Hydraulické rozvody
- olej minerální HV 46 - ISO 6743/4 HV
- včetně pořízení nového oleje a jeho doplnění do systému
- včetně všech přesunů</t>
  </si>
  <si>
    <t>017_R</t>
  </si>
  <si>
    <t>Ekologická likvidace oleje</t>
  </si>
  <si>
    <t>-1899658912</t>
  </si>
  <si>
    <t>Ekologická likvidace oleje cca 260 l. Viz TZ, kap.9. Hydraulické rozvody</t>
  </si>
  <si>
    <t>Poznámka k položce:
- vyčeprání, vypuštění a odebrání oleje i s nečistotami
- odvezení a odevzdání oleje k ekologické likvidaci dle platné legislativy
- včetně poplatku za likvidaci</t>
  </si>
  <si>
    <t>08 - Mazání, aretace a snímání polohy klapky</t>
  </si>
  <si>
    <t>018_R</t>
  </si>
  <si>
    <t>Promazání ložisek a čepů</t>
  </si>
  <si>
    <t>165216623</t>
  </si>
  <si>
    <t>Promazání ložisek a čepů klapek, viz TZ, kap.10. Mazání</t>
  </si>
  <si>
    <t>019_R</t>
  </si>
  <si>
    <t>Kontrola aretace klapek a snímání polohy klapek</t>
  </si>
  <si>
    <t>456936964</t>
  </si>
  <si>
    <t>Kontrola aretace klapek. viz TZ, kap.11. Aretace a snímání polohy klapek</t>
  </si>
  <si>
    <t>Poznámka k položce:
- včetně všech prací s tím spojených</t>
  </si>
  <si>
    <t>09 - Oprava vývaru jezu</t>
  </si>
  <si>
    <t xml:space="preserve">    3 - Svislé a kompletní konstrukce</t>
  </si>
  <si>
    <t xml:space="preserve">    9 - Ostatní konstrukce a práce-bourání</t>
  </si>
  <si>
    <t xml:space="preserve">    998 - Přesun hmot</t>
  </si>
  <si>
    <t>120901123</t>
  </si>
  <si>
    <t>Bourání zdiva z ŽB nebo předpjatého betonu v odkopávkách nebo prokopávkách ručně</t>
  </si>
  <si>
    <t>1285526168</t>
  </si>
  <si>
    <t>Bourání konstrukcí v odkopávkách a prokopávkách, korytech vodotečí, melioračních kanálech - ručně s přemístěním suti na hromady na vzdálenost do 20 m nebo s naložením na dopravní prostředek z betonu železového nebo předpjatého</t>
  </si>
  <si>
    <t xml:space="preserve">Poznámka k souboru cen:_x000D_
1. Ceny jsou určeny pouze pro bourání konstrukcí ze zdiva nebo z betonu ve výkopišti při provádění zemních prací, jsou-li zdiva nebo beton obklopeny horninou nebo sypaninou tak, že k nim není bez vykopávky přístup. 2. Ceny nelze použít pro bourání konstrukcí ze zdiva nebo betonu jako pro samostatnou stavební práci, i když jsou bourané konstrukce pod úrovní terénu, jako např. zdi, stropy a klenby v suterénu. 3. Vodorovné přemístění materiálu nad 20 m z rozbouraných konstrukcí ve výkopišti se oceňuje jako přemístění výkopku z hornin tř. 5 až 7 cenami souboru cen 162 . 0-1 . Vodorovné přemístění výkopku. 4. Svislé přemístění materiálu z rozbouraných konstrukcí ve výkopišti se oceňuje jako přemístění výkopku z hornin tř. 5 až 7 cenami souboru cen 161 10-11 Svislé přemístění výkopku. 5. Ceny nelze použít pro bourání konstrukcí pod vodou a) ze zdiva nebo z betonu prostého, zakazuje-li projekt použití trhavin; b) z betonu železového nebo předpjatého a ocelových konstrukcí; toto bourání se ocení individuálně. 6. Bourání konstrukce ze zdiva nebo z betonu prostého pod vodou se oceňuje cenou 127 40-1112 Vykopávka pod vodou v hornině tř. 5 s použitím trhavin. 7. Objem vybouraného materiálu pro přemístění se rovná objemu konstrukcí před rozbouráním. 8. Vzdálenost vodorovného přemístění se určuje od těžiště původní konstrukce do těžiště skládky. </t>
  </si>
  <si>
    <t>Poznámka k položce:
Viz TZ, kap.12</t>
  </si>
  <si>
    <t>"odbourání železobetonu " 6,1 "m3" + "a betonu dna "13,5 "m3"</t>
  </si>
  <si>
    <t>153211003</t>
  </si>
  <si>
    <t>Zřízení stříkaného betonu tl do 150 mm skalních a poloskalních ploch</t>
  </si>
  <si>
    <t>810335080</t>
  </si>
  <si>
    <t>Zřízení stříkaného betonu skalních a poloskalních ploch průměrné tloušťky přes 100 do 150 mm</t>
  </si>
  <si>
    <t xml:space="preserve">Poznámka k souboru cen:_x000D_
1. V cenách jsou započteny ï náklady na použití stroje určeného ke strojnímu omítání. 2. V cenách nejsou započteny náklady na: a) betonovou směs; tyto náklady se oceňují ve specifikaci, b) popř. nutnou úpravu plochy před zhotovením nástřiku z betonu, c) ocelovou výztuž; tyto náklady se oceňují cenami souborů cen: - 153 27-11. Kotvičky pro výztuž stříkaného betonu. - 153 27-2 . Výztuž stříkaného betonu příčná a podélná, - 153 27-31. Výztuž stříkaného betonu ze svařovaných sítí, d) odklizení odpadu ze stříkaného betonu; tyto náklady se oceňují cenami pro odvoz zeminy. 3. Množství měrných jednotek se určuje v m2 rozvinuté lícní plochy stříkaného betonu. </t>
  </si>
  <si>
    <t>Poznámka k položce:
- dle TZ, kap.12 oprava vývaru jezu</t>
  </si>
  <si>
    <t>"železobeton. šikmá část 27x1,5m" 41 "m2"</t>
  </si>
  <si>
    <t>M</t>
  </si>
  <si>
    <t>589333220_R</t>
  </si>
  <si>
    <t xml:space="preserve">směs pro stříkaný beton  třída C30/37 XA1, XC4, XF2, frakce 4 mm, s přídavkem PAN vláken </t>
  </si>
  <si>
    <t>-1282067940</t>
  </si>
  <si>
    <t xml:space="preserve">Poznámka k položce:
- dle TZ, kap.12 Oprava vývaru  jezu 
- např. PCI Polycret SB
</t>
  </si>
  <si>
    <t>"beton" 13,5 "m3"</t>
  </si>
  <si>
    <t>"železobeton - stříkaný" 6,1 "m3"</t>
  </si>
  <si>
    <t>24</t>
  </si>
  <si>
    <t>161101155</t>
  </si>
  <si>
    <t>Svislé přemístění výkopku z horniny tř. 5 až 7 hl výkopu do 10 m</t>
  </si>
  <si>
    <t>-586244850</t>
  </si>
  <si>
    <t>Svislé přemístění výkopku bez naložení do dopravní nádoby avšak s vyprázdněním dopravní nádoby na hromadu nebo do dopravního prostředku z horniny tř. 5 až 7, při hloubce výkopu přes 8 do 10 m</t>
  </si>
  <si>
    <t xml:space="preserve">19,6 "m3 bouraných hmot 6,1 + 13,5" </t>
  </si>
  <si>
    <t>1,025/3 "abrazivo z tryskání"</t>
  </si>
  <si>
    <t>25</t>
  </si>
  <si>
    <t>162201251</t>
  </si>
  <si>
    <t>Vodorovné přemístění do 10 m nošením výkopku z horniny tř. 5 až 7</t>
  </si>
  <si>
    <t>-1180491776</t>
  </si>
  <si>
    <t>Vodorovné přemístění výkopku nebo sypaniny nošením s vyprázdněním nádoby na hromady nebo do dopravního prostředku na vzdálenost do 10 m z horniny tř. 5 až 7</t>
  </si>
  <si>
    <t>26</t>
  </si>
  <si>
    <t>162201259</t>
  </si>
  <si>
    <t>Příplatek k vodorovnému přemístění nošením ZKD 10 m nošení výkopku z horniny tř. 5 až 7</t>
  </si>
  <si>
    <t>-1607265538</t>
  </si>
  <si>
    <t>Svislé a kompletní konstrukce</t>
  </si>
  <si>
    <t>321311116</t>
  </si>
  <si>
    <t>Konstrukce vodních staveb z betonu prostého mrazuvzdorného tř. C 30/37</t>
  </si>
  <si>
    <t>-250008505</t>
  </si>
  <si>
    <t>Konstrukce z betonu vodních staveb přehrad, jezů a plavebních komor, spodní stavby vodních elektráren, jader přehrad, odběrných věží a výpustných zařízení, opěrných zdí, šachet, šachtic a ostatních konstrukcí prostého pro prostředí s mrazovými cykly tř. C 30/37</t>
  </si>
  <si>
    <t xml:space="preserve">Poznámka k souboru cen:_x000D_
1. Ceny lze použít i pro: a) konstrukce těsnících ostruh, vývarů, patek, dotlačných klínů, vtoků hrází a vodních elektráren, injekčních, revizních a komunikačních štol a základových výpustí hrází, podklad pod dlažbu dna vývaru, b) betony nevodostavebné a nemrazuvzdorné, pokud jsou výjimečně použity v částech konstrukcí. 2. Ceny neplatí pro: a) předsádkový beton; tento se oceňuje cenami souboru cen 313 43- .1 Předsádkový beton konstrukcí vodních staveb, b) betonový podklad pod dlažbu; tento se oceňuje cenami souboru cen 451 31-51 Podkladní a výplňové vrstvy z betonu prostého pod dlažbu, c) betonovou těsnící nebo opevňovací vrstvu; tato se oceňuje cenami souboru cen 457 31- Těsnicí vrstva z betonu odolného proti agresivnímu prostředí, d) betonové zálivky kotevních šroubů, ocelových konstrukcí, různých dutin apod.; tyto se oceňují cenami souboru cen 936 45-71 Zálivka kotevních šroubů, ocelových konstrukcí, různých dutin apod.. 3. V cenách jsou započteny i náklady na : a) úpravu, opracování a ošetření pracovních spár tlakovou vodou, vzduchem nebo odstraněním betonové vrstvy, b) spojovací vrstvu na pracovních spárách, c) ošetření a ochranu čerstvého betonu proti povětrnostním vlivům a proti vysýchání, d) odstranění drátů z líce konstrukce a na úpravu líce v místě po odstraněných drátech, e) osazení kotevních želez při betonování konstrukce, f) ztížení práce u drážek otvorů, kapes, injekčních trubek apod.. 4. Objem se stanoví v m3 betonové konstrukce; objem dutin jednotlivě do 0,20 m3 se od celkového objemu neodečítá. </t>
  </si>
  <si>
    <t xml:space="preserve">Poznámka k položce:
Viz TZ, kap. 12
</t>
  </si>
  <si>
    <t>13,5 "m3 - odhadovaná plocha výmolu"</t>
  </si>
  <si>
    <t>321366112</t>
  </si>
  <si>
    <t>Výztuž železobetonových konstrukcí vodních staveb z oceli 10 505 D do 32 mm</t>
  </si>
  <si>
    <t>1608706465</t>
  </si>
  <si>
    <t>Výztuž železobetonových konstrukcí vodních staveb přehrad, jezů a plavebních komor, spodní stavby vodních elektráren, jader přehrad, odběrných věží a výpustných zařízení, opěrných zdí, šachet, šachtic a ostatních konstrukcí jednotlivé pruty přes 12 do 32 mm, z oceli 10 505 (R) nebo BSt 500</t>
  </si>
  <si>
    <t xml:space="preserve">Poznámka k souboru cen:_x000D_
1. Ceny lze použít i pro: a) výztuž prováděnou v obedněných prostorách, b) výztuž koster obalených sítí; potažení kostry hustým pletivem se oceňuje individuálně, c) výztuž z armokošů. 2. V cenách jsou započteny i náklady na bodové svařování nahrazující vázaní drátem. 3. V cenách nejsou započteny náklady na provedení nosných svarů a na provedení svarů přenášejících tahová napětí při přepravě a montáži výztuže z vyztužených koster; tyto se oceňují cenami souboru cen 320 36-0 Svařované nosné spoje. 4. Množství jednotek se stanoví v t hmotnosti výztuže bez prostřihu. </t>
  </si>
  <si>
    <t>"doplnění výztuže" 197/1000 "t"</t>
  </si>
  <si>
    <t>341941023</t>
  </si>
  <si>
    <t>Nosné nebo spojovací svary betonářské oceli D tyče do 18 mm při montáži dílců</t>
  </si>
  <si>
    <t>m</t>
  </si>
  <si>
    <t>1966191279</t>
  </si>
  <si>
    <t>Nosné nebo spojovací svary betonářské oceli, svařované vzájemně s přesahem nebo na podložku, průměru tyče přes 12 do 18 mm</t>
  </si>
  <si>
    <t xml:space="preserve">Poznámka k souboru cen:_x000D_
1. Ceny jsou určeny pro dodatečné svařování dílců. 2. Ceny neplatí pro nosné tupé svary betonářské oceli do ocelové podložky. Tyto stavební práce se oceňují cenami souboru cen 341 94-101. Nosné tupé svary betonářské oceli. </t>
  </si>
  <si>
    <t>"napojení výztuží" "cca" 14 "m"</t>
  </si>
  <si>
    <t>R27</t>
  </si>
  <si>
    <t>Odřezání stávající výztuže</t>
  </si>
  <si>
    <t>-589245172</t>
  </si>
  <si>
    <t>Poznámka k položce:
Viz TZ, kap.12
- včetně likvidace odpadu</t>
  </si>
  <si>
    <t>Ostatní konstrukce a práce-bourání</t>
  </si>
  <si>
    <t>17</t>
  </si>
  <si>
    <t>985131111</t>
  </si>
  <si>
    <t>Očištění ploch stěn, rubu kleneb a podlah tlakovou vodou</t>
  </si>
  <si>
    <t>1240167039</t>
  </si>
  <si>
    <t xml:space="preserve">Poznámka k souboru cen:_x000D_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</si>
  <si>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Poznámka k položce:
Viz TZ, kap.12.</t>
  </si>
  <si>
    <t>"beton" 54 "m2"</t>
  </si>
  <si>
    <t>"železobeton" 41 "m2"</t>
  </si>
  <si>
    <t>985321112</t>
  </si>
  <si>
    <t>Ochranný nátěr výztuže na cementové bázi rubu kleneb a podlah 1 vrstva tl 1 mm</t>
  </si>
  <si>
    <t>1140475595</t>
  </si>
  <si>
    <t>Ochranný nátěr betonářské výztuže 1 vrstva tloušťky 1 mm na cementové bázi rubu kleneb a podlah</t>
  </si>
  <si>
    <t xml:space="preserve">Poznámka k souboru cen:_x000D_
1. Množství měrných jednotek se určuje v m2 rozvinuté betonové plochy, na které se výztuž ošetřuje. Je uvažováno 10 bm výztuže na 1 m2 plochy. </t>
  </si>
  <si>
    <t>985323112</t>
  </si>
  <si>
    <t>Spojovací můstek reprofilovaného betonu na cementové bázi tl 2 mm</t>
  </si>
  <si>
    <t>1583835251</t>
  </si>
  <si>
    <t>Spojovací můstek reprofilovaného betonu na cementové bázi, tloušťky 2 mm</t>
  </si>
  <si>
    <t>"beton prostý - vodorovná část" 54 "m2"</t>
  </si>
  <si>
    <t>23</t>
  </si>
  <si>
    <t>-1718854480</t>
  </si>
  <si>
    <t>19,6"m3"*2,2 "t/m3 vybouraných hmot"</t>
  </si>
  <si>
    <t>1,025 "t abraziva"</t>
  </si>
  <si>
    <t>998</t>
  </si>
  <si>
    <t>Přesun hmot</t>
  </si>
  <si>
    <t>998323011</t>
  </si>
  <si>
    <t>Přesun hmot pro jezy a stupně</t>
  </si>
  <si>
    <t>-160695620</t>
  </si>
  <si>
    <t>Přesun hmot pro jezy a stupně dopravní vzdálenost do 500 m</t>
  </si>
  <si>
    <t xml:space="preserve">Poznámka k souboru cen:_x000D_
1. Ceny jsou určeny pro jakoukoliv konstrukčně-materiálovou charakteristiku. </t>
  </si>
  <si>
    <t>19</t>
  </si>
  <si>
    <t>789221543</t>
  </si>
  <si>
    <t>Otryskání abrazivem ze strusky ocelových kcí třídy I stupeň zarezavění D stupeň přípravy Sa 2</t>
  </si>
  <si>
    <t>1653769394</t>
  </si>
  <si>
    <t>Otryskání povrchů ocelových konstrukcí suché abrazivní tryskání abrazivem ze strusky třídy I stupeň zrezivění D, stupeň přípravy Sa 2</t>
  </si>
  <si>
    <t xml:space="preserve">Poznámka k položce:
Viz TZ kap.12
- očištění výztuže </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</si>
  <si>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</si>
  <si>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</si>
  <si>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</si>
  <si>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</si>
  <si>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</si>
  <si>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</si>
  <si>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</si>
  <si>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</si>
  <si>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</si>
  <si>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</si>
  <si>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</si>
  <si>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</si>
  <si>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</si>
  <si>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Provozní soubor</t>
  </si>
  <si>
    <t>Vedlejší a ostatní náklady</t>
  </si>
  <si>
    <t>OST</t>
  </si>
  <si>
    <t>Ostatní</t>
  </si>
  <si>
    <t>Soupis</t>
  </si>
  <si>
    <t>Soupis prací pro daný typ objektu</t>
  </si>
  <si>
    <r>
      <rPr>
        <i/>
        <sz val="9"/>
        <rFont val="Trebuchet MS"/>
        <charset val="238"/>
      </rPr>
      <t xml:space="preserve">Soupis prací </t>
    </r>
    <r>
      <rPr>
        <sz val="9"/>
        <rFont val="Trebuchet MS"/>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</si>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</sst>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6">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10"/>
      <color rgb="FF003366"/>
      <name val="Trebuchet MS"/>
    </font>
    <font>
      <sz val="8"/>
      <color rgb="FF003366"/>
      <name val="Trebuchet MS"/>
    </font>
    <font>
      <sz val="8"/>
      <color rgb="FF505050"/>
      <name val="Trebuchet MS"/>
    </font>
    <font>
      <sz val="8"/>
      <color rgb="FFFF0000"/>
      <name val="Trebuchet MS"/>
    </font>
    <font>
      <sz val="8"/>
      <color rgb="FFFAE682"/>
      <name val="Trebuchet MS"/>
    </font>
    <font>
      <sz val="10"/>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b/>
      <sz val="12"/>
      <color rgb="FF800000"/>
      <name val="Trebuchet MS"/>
    </font>
    <font>
      <sz val="8"/>
      <color rgb="FF960000"/>
      <name val="Trebuchet MS"/>
    </font>
    <font>
      <b/>
      <sz val="8"/>
      <name val="Trebuchet MS"/>
    </font>
    <font>
      <sz val="7"/>
      <color rgb="FF969696"/>
      <name val="Trebuchet MS"/>
    </font>
    <font>
      <sz val="7"/>
      <name val="Trebuchet MS"/>
    </font>
    <font>
      <i/>
      <sz val="7"/>
      <color rgb="FF969696"/>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6">
    <fill>
      <patternFill patternType="none"/>
    </fill>
    <fill>
      <patternFill patternType="gray125"/>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4" fillId="0" borderId="0" applyNumberFormat="0" applyFill="0" applyBorder="0" applyAlignment="0" applyProtection="0"/>
  </cellStyleXfs>
  <cellXfs count="377">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0" fillId="0" borderId="0" xfId="0" applyAlignment="1" applyProtection="1">
      <alignment horizontal="center" vertical="center"/>
      <protection locked="0"/>
    </xf>
    <xf numFmtId="0" fontId="10" fillId="2" borderId="0" xfId="0" applyFont="1" applyFill="1" applyAlignment="1" applyProtection="1">
      <alignment horizontal="left" vertical="center"/>
    </xf>
    <xf numFmtId="0" fontId="11" fillId="2" borderId="0" xfId="0" applyFont="1" applyFill="1" applyAlignment="1" applyProtection="1">
      <alignment vertical="center"/>
    </xf>
    <xf numFmtId="0" fontId="12" fillId="2" borderId="0" xfId="0" applyFont="1" applyFill="1" applyAlignment="1" applyProtection="1">
      <alignment horizontal="left" vertical="center"/>
    </xf>
    <xf numFmtId="0" fontId="13" fillId="2" borderId="0" xfId="1" applyFont="1" applyFill="1" applyAlignment="1" applyProtection="1">
      <alignment vertical="center"/>
    </xf>
    <xf numFmtId="0" fontId="44" fillId="2" borderId="0" xfId="1" applyFill="1"/>
    <xf numFmtId="0" fontId="0" fillId="2" borderId="0" xfId="0" applyFill="1"/>
    <xf numFmtId="0" fontId="10" fillId="2" borderId="0" xfId="0" applyFont="1" applyFill="1" applyAlignment="1">
      <alignment horizontal="left" vertical="center"/>
    </xf>
    <xf numFmtId="0" fontId="10"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4" fillId="0" borderId="0" xfId="0" applyFont="1" applyBorder="1" applyAlignment="1" applyProtection="1">
      <alignment horizontal="left" vertical="center"/>
    </xf>
    <xf numFmtId="0" fontId="0" fillId="0" borderId="6" xfId="0" applyBorder="1" applyProtection="1"/>
    <xf numFmtId="0" fontId="15" fillId="0" borderId="0" xfId="0" applyFont="1" applyAlignment="1">
      <alignment horizontal="left" vertical="center"/>
    </xf>
    <xf numFmtId="0" fontId="16" fillId="0" borderId="0" xfId="0" applyFont="1" applyAlignment="1">
      <alignment horizontal="left" vertical="center"/>
    </xf>
    <xf numFmtId="0" fontId="17"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3" fillId="0" borderId="0" xfId="0" applyFont="1" applyBorder="1" applyAlignment="1" applyProtection="1">
      <alignment horizontal="left" vertical="top"/>
    </xf>
    <xf numFmtId="0" fontId="17" fillId="0" borderId="0" xfId="0" applyFont="1" applyBorder="1" applyAlignment="1" applyProtection="1">
      <alignment horizontal="left" vertical="center"/>
    </xf>
    <xf numFmtId="0" fontId="2" fillId="3" borderId="0" xfId="0" applyFont="1" applyFill="1" applyBorder="1" applyAlignment="1" applyProtection="1">
      <alignment horizontal="left" vertical="center"/>
      <protection locked="0"/>
    </xf>
    <xf numFmtId="49" fontId="2" fillId="3" borderId="0" xfId="0" applyNumberFormat="1" applyFont="1" applyFill="1" applyBorder="1" applyAlignment="1" applyProtection="1">
      <alignment horizontal="left" vertical="center"/>
      <protection locked="0"/>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19" fillId="0" borderId="8" xfId="0" applyFont="1" applyBorder="1" applyAlignment="1" applyProtection="1">
      <alignment horizontal="left" vertical="center"/>
    </xf>
    <xf numFmtId="0" fontId="0" fillId="0" borderId="8" xfId="0"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0" fontId="1" fillId="0" borderId="6" xfId="0" applyFont="1" applyBorder="1" applyAlignment="1" applyProtection="1">
      <alignment vertical="center"/>
    </xf>
    <xf numFmtId="0" fontId="0" fillId="4" borderId="0" xfId="0" applyFont="1" applyFill="1" applyBorder="1" applyAlignment="1" applyProtection="1">
      <alignment vertical="center"/>
    </xf>
    <xf numFmtId="0" fontId="3" fillId="4" borderId="9" xfId="0" applyFont="1" applyFill="1" applyBorder="1" applyAlignment="1" applyProtection="1">
      <alignment horizontal="left" vertical="center"/>
    </xf>
    <xf numFmtId="0" fontId="0" fillId="4" borderId="10" xfId="0" applyFont="1" applyFill="1" applyBorder="1" applyAlignment="1" applyProtection="1">
      <alignment vertical="center"/>
    </xf>
    <xf numFmtId="0" fontId="3" fillId="4" borderId="10" xfId="0" applyFont="1" applyFill="1" applyBorder="1" applyAlignment="1" applyProtection="1">
      <alignment horizontal="center" vertical="center"/>
    </xf>
    <xf numFmtId="0" fontId="0" fillId="4"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4"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17"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5" xfId="0" applyFont="1" applyBorder="1" applyAlignment="1">
      <alignment vertical="center"/>
    </xf>
    <xf numFmtId="0" fontId="20"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0" fillId="0" borderId="19" xfId="0" applyFont="1" applyBorder="1" applyAlignment="1">
      <alignment vertical="center"/>
    </xf>
    <xf numFmtId="0" fontId="0" fillId="0" borderId="19" xfId="0" applyFont="1" applyBorder="1" applyAlignment="1" applyProtection="1">
      <alignment vertical="center"/>
    </xf>
    <xf numFmtId="0" fontId="0" fillId="5" borderId="10" xfId="0" applyFont="1" applyFill="1" applyBorder="1" applyAlignment="1" applyProtection="1">
      <alignment vertical="center"/>
    </xf>
    <xf numFmtId="0" fontId="2" fillId="5" borderId="11" xfId="0" applyFont="1" applyFill="1" applyBorder="1" applyAlignment="1" applyProtection="1">
      <alignment horizontal="center" vertical="center"/>
    </xf>
    <xf numFmtId="0" fontId="17" fillId="0" borderId="20" xfId="0" applyFont="1" applyBorder="1" applyAlignment="1" applyProtection="1">
      <alignment horizontal="center" vertical="center" wrapText="1"/>
    </xf>
    <xf numFmtId="0" fontId="17" fillId="0" borderId="21" xfId="0" applyFont="1" applyBorder="1" applyAlignment="1" applyProtection="1">
      <alignment horizontal="center" vertical="center" wrapText="1"/>
    </xf>
    <xf numFmtId="0" fontId="17"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2" fillId="0" borderId="0" xfId="0" applyFont="1" applyAlignment="1" applyProtection="1">
      <alignment horizontal="left" vertical="center"/>
    </xf>
    <xf numFmtId="0" fontId="22" fillId="0" borderId="0" xfId="0" applyFont="1" applyAlignment="1" applyProtection="1">
      <alignment vertical="center"/>
    </xf>
    <xf numFmtId="0" fontId="3" fillId="0" borderId="0" xfId="0" applyFont="1" applyAlignment="1" applyProtection="1">
      <alignment horizontal="center" vertical="center"/>
    </xf>
    <xf numFmtId="4" fontId="21" fillId="0" borderId="18" xfId="0" applyNumberFormat="1" applyFont="1" applyBorder="1" applyAlignment="1" applyProtection="1">
      <alignment vertical="center"/>
    </xf>
    <xf numFmtId="4" fontId="21" fillId="0" borderId="0" xfId="0" applyNumberFormat="1" applyFont="1" applyBorder="1" applyAlignment="1" applyProtection="1">
      <alignment vertical="center"/>
    </xf>
    <xf numFmtId="166" fontId="21" fillId="0" borderId="0" xfId="0" applyNumberFormat="1" applyFont="1" applyBorder="1" applyAlignment="1" applyProtection="1">
      <alignment vertical="center"/>
    </xf>
    <xf numFmtId="4" fontId="21" fillId="0" borderId="19" xfId="0" applyNumberFormat="1" applyFont="1" applyBorder="1" applyAlignment="1" applyProtection="1">
      <alignment vertical="center"/>
    </xf>
    <xf numFmtId="0" fontId="3" fillId="0" borderId="0" xfId="0" applyFont="1" applyAlignment="1">
      <alignment horizontal="left" vertical="center"/>
    </xf>
    <xf numFmtId="0" fontId="23" fillId="0" borderId="0" xfId="0" applyFont="1" applyAlignment="1">
      <alignment horizontal="left" vertical="center"/>
    </xf>
    <xf numFmtId="0" fontId="24" fillId="0" borderId="0" xfId="1" applyFont="1" applyAlignment="1">
      <alignment horizontal="center" vertical="center"/>
    </xf>
    <xf numFmtId="0" fontId="4" fillId="0" borderId="5" xfId="0" applyFont="1" applyBorder="1" applyAlignment="1" applyProtection="1">
      <alignment vertical="center"/>
    </xf>
    <xf numFmtId="0" fontId="25" fillId="0" borderId="0" xfId="0" applyFont="1" applyAlignment="1" applyProtection="1">
      <alignment vertical="center"/>
    </xf>
    <xf numFmtId="0" fontId="26" fillId="0" borderId="0" xfId="0" applyFont="1" applyAlignment="1" applyProtection="1">
      <alignment vertical="center"/>
    </xf>
    <xf numFmtId="0" fontId="27" fillId="0" borderId="0" xfId="0" applyFont="1" applyAlignment="1" applyProtection="1">
      <alignment horizontal="center" vertical="center"/>
    </xf>
    <xf numFmtId="0" fontId="4" fillId="0" borderId="5" xfId="0" applyFont="1" applyBorder="1" applyAlignment="1">
      <alignment vertical="center"/>
    </xf>
    <xf numFmtId="4" fontId="28" fillId="0" borderId="18" xfId="0" applyNumberFormat="1" applyFont="1" applyBorder="1" applyAlignment="1" applyProtection="1">
      <alignment vertical="center"/>
    </xf>
    <xf numFmtId="4" fontId="28" fillId="0" borderId="0" xfId="0" applyNumberFormat="1" applyFont="1" applyBorder="1" applyAlignment="1" applyProtection="1">
      <alignment vertical="center"/>
    </xf>
    <xf numFmtId="166" fontId="28" fillId="0" borderId="0" xfId="0" applyNumberFormat="1" applyFont="1" applyBorder="1" applyAlignment="1" applyProtection="1">
      <alignment vertical="center"/>
    </xf>
    <xf numFmtId="4" fontId="28" fillId="0" borderId="19" xfId="0" applyNumberFormat="1" applyFont="1" applyBorder="1" applyAlignment="1" applyProtection="1">
      <alignment vertical="center"/>
    </xf>
    <xf numFmtId="0" fontId="4" fillId="0" borderId="0" xfId="0" applyFont="1" applyAlignment="1">
      <alignment horizontal="left" vertical="center"/>
    </xf>
    <xf numFmtId="4" fontId="28" fillId="0" borderId="23" xfId="0" applyNumberFormat="1" applyFont="1" applyBorder="1" applyAlignment="1" applyProtection="1">
      <alignment vertical="center"/>
    </xf>
    <xf numFmtId="4" fontId="28" fillId="0" borderId="24" xfId="0" applyNumberFormat="1" applyFont="1" applyBorder="1" applyAlignment="1" applyProtection="1">
      <alignment vertical="center"/>
    </xf>
    <xf numFmtId="166" fontId="28" fillId="0" borderId="24" xfId="0" applyNumberFormat="1" applyFont="1" applyBorder="1" applyAlignment="1" applyProtection="1">
      <alignment vertical="center"/>
    </xf>
    <xf numFmtId="4" fontId="28" fillId="0" borderId="25" xfId="0" applyNumberFormat="1" applyFont="1" applyBorder="1" applyAlignment="1" applyProtection="1">
      <alignment vertical="center"/>
    </xf>
    <xf numFmtId="0" fontId="0" fillId="0" borderId="0" xfId="0" applyProtection="1">
      <protection locked="0"/>
    </xf>
    <xf numFmtId="0" fontId="11" fillId="2" borderId="0" xfId="0" applyFont="1" applyFill="1" applyAlignment="1">
      <alignment vertical="center"/>
    </xf>
    <xf numFmtId="0" fontId="12" fillId="2" borderId="0" xfId="0" applyFont="1" applyFill="1" applyAlignment="1">
      <alignment horizontal="left" vertical="center"/>
    </xf>
    <xf numFmtId="0" fontId="29" fillId="2" borderId="0" xfId="1" applyFont="1" applyFill="1" applyAlignment="1">
      <alignment vertical="center"/>
    </xf>
    <xf numFmtId="0" fontId="11" fillId="2"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7"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19" fillId="0" borderId="0" xfId="0" applyFont="1" applyBorder="1" applyAlignment="1" applyProtection="1">
      <alignment horizontal="left" vertical="center"/>
    </xf>
    <xf numFmtId="4" fontId="22"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3" fillId="5" borderId="10" xfId="0" applyFont="1" applyFill="1" applyBorder="1" applyAlignment="1" applyProtection="1">
      <alignment horizontal="right" vertical="center"/>
    </xf>
    <xf numFmtId="0" fontId="3" fillId="5" borderId="10" xfId="0" applyFont="1" applyFill="1" applyBorder="1" applyAlignment="1" applyProtection="1">
      <alignment horizontal="center" vertical="center"/>
    </xf>
    <xf numFmtId="0" fontId="0" fillId="5" borderId="10" xfId="0" applyFont="1" applyFill="1" applyBorder="1" applyAlignment="1" applyProtection="1">
      <alignment vertical="center"/>
      <protection locked="0"/>
    </xf>
    <xf numFmtId="4" fontId="3" fillId="5" borderId="10" xfId="0" applyNumberFormat="1" applyFont="1" applyFill="1" applyBorder="1" applyAlignment="1" applyProtection="1">
      <alignment vertical="center"/>
    </xf>
    <xf numFmtId="0" fontId="0" fillId="5"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2" fillId="5" borderId="0" xfId="0" applyFont="1" applyFill="1" applyBorder="1" applyAlignment="1" applyProtection="1">
      <alignment horizontal="left" vertical="center"/>
    </xf>
    <xf numFmtId="0" fontId="0" fillId="5" borderId="0" xfId="0" applyFont="1" applyFill="1" applyBorder="1" applyAlignment="1" applyProtection="1">
      <alignment vertical="center"/>
      <protection locked="0"/>
    </xf>
    <xf numFmtId="0" fontId="2" fillId="5" borderId="0" xfId="0" applyFont="1" applyFill="1" applyBorder="1" applyAlignment="1" applyProtection="1">
      <alignment horizontal="right" vertical="center"/>
    </xf>
    <xf numFmtId="0" fontId="0" fillId="5" borderId="6" xfId="0" applyFont="1" applyFill="1" applyBorder="1" applyAlignment="1" applyProtection="1">
      <alignment vertical="center"/>
    </xf>
    <xf numFmtId="0" fontId="30" fillId="0" borderId="0" xfId="0" applyFont="1" applyBorder="1" applyAlignment="1" applyProtection="1">
      <alignment horizontal="lef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24" xfId="0" applyFont="1" applyBorder="1" applyAlignment="1" applyProtection="1">
      <alignment horizontal="left" vertical="center"/>
    </xf>
    <xf numFmtId="0" fontId="5" fillId="0" borderId="24" xfId="0" applyFont="1" applyBorder="1" applyAlignment="1" applyProtection="1">
      <alignment vertical="center"/>
    </xf>
    <xf numFmtId="0" fontId="5" fillId="0" borderId="24" xfId="0" applyFont="1" applyBorder="1" applyAlignment="1" applyProtection="1">
      <alignment vertical="center"/>
      <protection locked="0"/>
    </xf>
    <xf numFmtId="4" fontId="5" fillId="0" borderId="24" xfId="0" applyNumberFormat="1" applyFont="1" applyBorder="1" applyAlignment="1" applyProtection="1">
      <alignment vertical="center"/>
    </xf>
    <xf numFmtId="0" fontId="5" fillId="0" borderId="6" xfId="0" applyFont="1" applyBorder="1" applyAlignment="1" applyProtection="1">
      <alignment vertical="center"/>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6" fillId="0" borderId="24" xfId="0" applyFont="1" applyBorder="1" applyAlignment="1" applyProtection="1">
      <alignment horizontal="left" vertical="center"/>
    </xf>
    <xf numFmtId="0" fontId="6" fillId="0" borderId="24" xfId="0" applyFont="1" applyBorder="1" applyAlignment="1" applyProtection="1">
      <alignment vertical="center"/>
    </xf>
    <xf numFmtId="0" fontId="6" fillId="0" borderId="24" xfId="0" applyFont="1" applyBorder="1" applyAlignment="1" applyProtection="1">
      <alignment vertical="center"/>
      <protection locked="0"/>
    </xf>
    <xf numFmtId="4" fontId="6" fillId="0" borderId="24" xfId="0" applyNumberFormat="1" applyFont="1" applyBorder="1" applyAlignment="1" applyProtection="1">
      <alignment vertical="center"/>
    </xf>
    <xf numFmtId="0" fontId="6" fillId="0" borderId="6" xfId="0" applyFont="1" applyBorder="1" applyAlignment="1" applyProtection="1">
      <alignmen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xf>
    <xf numFmtId="0" fontId="17"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5" borderId="20"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protection locked="0"/>
    </xf>
    <xf numFmtId="0" fontId="2" fillId="5"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2" fillId="0" borderId="0" xfId="0" applyNumberFormat="1" applyFont="1" applyAlignment="1" applyProtection="1"/>
    <xf numFmtId="166" fontId="31" fillId="0" borderId="16" xfId="0" applyNumberFormat="1" applyFont="1" applyBorder="1" applyAlignment="1" applyProtection="1"/>
    <xf numFmtId="166" fontId="31" fillId="0" borderId="17" xfId="0" applyNumberFormat="1" applyFont="1" applyBorder="1" applyAlignment="1" applyProtection="1"/>
    <xf numFmtId="4" fontId="32" fillId="0" borderId="0" xfId="0" applyNumberFormat="1" applyFont="1" applyAlignment="1">
      <alignment vertical="center"/>
    </xf>
    <xf numFmtId="0" fontId="7" fillId="0" borderId="5"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5" fillId="0" borderId="0" xfId="0" applyFont="1" applyAlignment="1" applyProtection="1">
      <alignment horizontal="left"/>
    </xf>
    <xf numFmtId="0" fontId="7" fillId="0" borderId="0" xfId="0" applyFont="1" applyAlignment="1" applyProtection="1">
      <protection locked="0"/>
    </xf>
    <xf numFmtId="4" fontId="5" fillId="0" borderId="0" xfId="0" applyNumberFormat="1" applyFont="1" applyAlignment="1" applyProtection="1"/>
    <xf numFmtId="0" fontId="7" fillId="0" borderId="5" xfId="0" applyFont="1" applyBorder="1" applyAlignment="1"/>
    <xf numFmtId="0" fontId="7" fillId="0" borderId="18"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9"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6" fillId="0" borderId="0" xfId="0" applyFont="1" applyAlignment="1" applyProtection="1">
      <alignment horizontal="left"/>
    </xf>
    <xf numFmtId="4" fontId="6" fillId="0" borderId="0" xfId="0" applyNumberFormat="1" applyFont="1" applyAlignment="1" applyProtection="1"/>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3"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3"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33" fillId="0" borderId="0" xfId="0" applyFont="1" applyAlignment="1" applyProtection="1">
      <alignment horizontal="left" vertical="center"/>
    </xf>
    <xf numFmtId="0" fontId="34" fillId="0" borderId="0" xfId="0" applyFont="1" applyAlignment="1" applyProtection="1">
      <alignment horizontal="left" vertical="center" wrapText="1"/>
    </xf>
    <xf numFmtId="0" fontId="0" fillId="0" borderId="18" xfId="0" applyFont="1" applyBorder="1" applyAlignment="1" applyProtection="1">
      <alignment vertical="center"/>
    </xf>
    <xf numFmtId="0" fontId="35" fillId="0" borderId="0" xfId="0" applyFont="1" applyAlignment="1" applyProtection="1">
      <alignment vertical="center" wrapText="1"/>
    </xf>
    <xf numFmtId="0" fontId="0" fillId="0" borderId="23" xfId="0" applyFont="1" applyBorder="1" applyAlignment="1" applyProtection="1">
      <alignment vertical="center"/>
    </xf>
    <xf numFmtId="0" fontId="0" fillId="0" borderId="24" xfId="0" applyFont="1" applyBorder="1" applyAlignment="1" applyProtection="1">
      <alignment vertical="center"/>
    </xf>
    <xf numFmtId="0" fontId="0" fillId="0" borderId="25" xfId="0" applyFont="1" applyBorder="1" applyAlignment="1" applyProtection="1">
      <alignment vertical="center"/>
    </xf>
    <xf numFmtId="0" fontId="8" fillId="0" borderId="5" xfId="0" applyFont="1" applyBorder="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167" fontId="8" fillId="0" borderId="0" xfId="0" applyNumberFormat="1" applyFont="1" applyAlignment="1" applyProtection="1">
      <alignment vertical="center"/>
    </xf>
    <xf numFmtId="0" fontId="8" fillId="0" borderId="0" xfId="0" applyFont="1" applyAlignment="1" applyProtection="1">
      <alignment vertical="center"/>
      <protection locked="0"/>
    </xf>
    <xf numFmtId="0" fontId="8" fillId="0" borderId="5" xfId="0" applyFont="1" applyBorder="1" applyAlignment="1">
      <alignment vertical="center"/>
    </xf>
    <xf numFmtId="0" fontId="8" fillId="0" borderId="18" xfId="0" applyFont="1" applyBorder="1" applyAlignment="1" applyProtection="1">
      <alignment vertical="center"/>
    </xf>
    <xf numFmtId="0" fontId="8" fillId="0" borderId="0" xfId="0" applyFont="1" applyBorder="1" applyAlignment="1" applyProtection="1">
      <alignment vertical="center"/>
    </xf>
    <xf numFmtId="0" fontId="8" fillId="0" borderId="19" xfId="0" applyFont="1" applyBorder="1" applyAlignment="1" applyProtection="1">
      <alignment vertical="center"/>
    </xf>
    <xf numFmtId="0" fontId="8" fillId="0" borderId="0" xfId="0" applyFont="1" applyAlignment="1">
      <alignment horizontal="left"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5" xfId="0" applyFont="1" applyBorder="1" applyAlignment="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Alignment="1">
      <alignment horizontal="left" vertical="center"/>
    </xf>
    <xf numFmtId="0" fontId="8" fillId="0" borderId="23" xfId="0" applyFont="1" applyBorder="1" applyAlignment="1" applyProtection="1">
      <alignment vertical="center"/>
    </xf>
    <xf numFmtId="0" fontId="8" fillId="0" borderId="24" xfId="0" applyFont="1" applyBorder="1" applyAlignment="1" applyProtection="1">
      <alignment vertical="center"/>
    </xf>
    <xf numFmtId="0" fontId="8" fillId="0" borderId="25" xfId="0" applyFont="1" applyBorder="1" applyAlignment="1" applyProtection="1">
      <alignment vertical="center"/>
    </xf>
    <xf numFmtId="0" fontId="36" fillId="0" borderId="28" xfId="0" applyFont="1" applyBorder="1" applyAlignment="1" applyProtection="1">
      <alignment horizontal="center" vertical="center"/>
    </xf>
    <xf numFmtId="49" fontId="36" fillId="0" borderId="28" xfId="0" applyNumberFormat="1" applyFont="1" applyBorder="1" applyAlignment="1" applyProtection="1">
      <alignment horizontal="left" vertical="center" wrapText="1"/>
    </xf>
    <xf numFmtId="0" fontId="36" fillId="0" borderId="28" xfId="0" applyFont="1" applyBorder="1" applyAlignment="1" applyProtection="1">
      <alignment horizontal="left" vertical="center" wrapText="1"/>
    </xf>
    <xf numFmtId="0" fontId="36" fillId="0" borderId="28" xfId="0" applyFont="1" applyBorder="1" applyAlignment="1" applyProtection="1">
      <alignment horizontal="center" vertical="center" wrapText="1"/>
    </xf>
    <xf numFmtId="167" fontId="36" fillId="0" borderId="28" xfId="0" applyNumberFormat="1" applyFont="1" applyBorder="1" applyAlignment="1" applyProtection="1">
      <alignment vertical="center"/>
    </xf>
    <xf numFmtId="4" fontId="36" fillId="3" borderId="28" xfId="0" applyNumberFormat="1" applyFont="1" applyFill="1" applyBorder="1" applyAlignment="1" applyProtection="1">
      <alignment vertical="center"/>
      <protection locked="0"/>
    </xf>
    <xf numFmtId="4" fontId="36" fillId="0" borderId="28" xfId="0" applyNumberFormat="1" applyFont="1" applyBorder="1" applyAlignment="1" applyProtection="1">
      <alignment vertical="center"/>
    </xf>
    <xf numFmtId="0" fontId="36" fillId="0" borderId="5" xfId="0" applyFont="1" applyBorder="1" applyAlignment="1">
      <alignment vertical="center"/>
    </xf>
    <xf numFmtId="0" fontId="36" fillId="3" borderId="28"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xf>
    <xf numFmtId="0" fontId="0" fillId="0" borderId="0" xfId="0" applyAlignment="1" applyProtection="1">
      <alignment vertical="top"/>
      <protection locked="0"/>
    </xf>
    <xf numFmtId="0" fontId="37" fillId="0" borderId="29" xfId="0" applyFont="1" applyBorder="1" applyAlignment="1" applyProtection="1">
      <alignment vertical="center" wrapText="1"/>
      <protection locked="0"/>
    </xf>
    <xf numFmtId="0" fontId="37" fillId="0" borderId="30" xfId="0" applyFont="1" applyBorder="1" applyAlignment="1" applyProtection="1">
      <alignment vertical="center" wrapText="1"/>
      <protection locked="0"/>
    </xf>
    <xf numFmtId="0" fontId="37" fillId="0" borderId="31" xfId="0" applyFont="1" applyBorder="1" applyAlignment="1" applyProtection="1">
      <alignment vertical="center" wrapText="1"/>
      <protection locked="0"/>
    </xf>
    <xf numFmtId="0" fontId="37" fillId="0" borderId="32" xfId="0" applyFont="1" applyBorder="1" applyAlignment="1" applyProtection="1">
      <alignment horizontal="center" vertical="center" wrapText="1"/>
      <protection locked="0"/>
    </xf>
    <xf numFmtId="0" fontId="37" fillId="0" borderId="33" xfId="0" applyFont="1" applyBorder="1" applyAlignment="1" applyProtection="1">
      <alignment horizontal="center" vertical="center" wrapText="1"/>
      <protection locked="0"/>
    </xf>
    <xf numFmtId="0" fontId="37" fillId="0" borderId="32" xfId="0" applyFont="1" applyBorder="1" applyAlignment="1" applyProtection="1">
      <alignment vertical="center" wrapText="1"/>
      <protection locked="0"/>
    </xf>
    <xf numFmtId="0" fontId="37" fillId="0" borderId="33" xfId="0" applyFont="1" applyBorder="1" applyAlignment="1" applyProtection="1">
      <alignment vertical="center" wrapText="1"/>
      <protection locked="0"/>
    </xf>
    <xf numFmtId="0" fontId="39" fillId="0" borderId="1" xfId="0" applyFont="1" applyBorder="1" applyAlignment="1" applyProtection="1">
      <alignment horizontal="left" vertical="center" wrapText="1"/>
      <protection locked="0"/>
    </xf>
    <xf numFmtId="0" fontId="40" fillId="0" borderId="1" xfId="0" applyFont="1" applyBorder="1" applyAlignment="1" applyProtection="1">
      <alignment horizontal="left" vertical="center" wrapText="1"/>
      <protection locked="0"/>
    </xf>
    <xf numFmtId="0" fontId="40" fillId="0" borderId="32" xfId="0" applyFont="1" applyBorder="1" applyAlignment="1" applyProtection="1">
      <alignment vertical="center" wrapText="1"/>
      <protection locked="0"/>
    </xf>
    <xf numFmtId="0" fontId="40" fillId="0" borderId="1" xfId="0" applyFont="1" applyBorder="1" applyAlignment="1" applyProtection="1">
      <alignment vertical="center" wrapText="1"/>
      <protection locked="0"/>
    </xf>
    <xf numFmtId="0" fontId="40" fillId="0" borderId="1" xfId="0" applyFont="1" applyBorder="1" applyAlignment="1" applyProtection="1">
      <alignment vertical="center"/>
      <protection locked="0"/>
    </xf>
    <xf numFmtId="0" fontId="40" fillId="0" borderId="1" xfId="0" applyFont="1" applyBorder="1" applyAlignment="1" applyProtection="1">
      <alignment horizontal="left" vertical="center"/>
      <protection locked="0"/>
    </xf>
    <xf numFmtId="49" fontId="40" fillId="0" borderId="1" xfId="0" applyNumberFormat="1" applyFont="1" applyBorder="1" applyAlignment="1" applyProtection="1">
      <alignment vertical="center" wrapText="1"/>
      <protection locked="0"/>
    </xf>
    <xf numFmtId="0" fontId="37" fillId="0" borderId="35" xfId="0" applyFont="1" applyBorder="1" applyAlignment="1" applyProtection="1">
      <alignment vertical="center" wrapText="1"/>
      <protection locked="0"/>
    </xf>
    <xf numFmtId="0" fontId="41" fillId="0" borderId="34" xfId="0" applyFont="1" applyBorder="1" applyAlignment="1" applyProtection="1">
      <alignment vertical="center" wrapText="1"/>
      <protection locked="0"/>
    </xf>
    <xf numFmtId="0" fontId="37" fillId="0" borderId="36" xfId="0" applyFont="1" applyBorder="1" applyAlignment="1" applyProtection="1">
      <alignment vertical="center" wrapText="1"/>
      <protection locked="0"/>
    </xf>
    <xf numFmtId="0" fontId="37" fillId="0" borderId="1" xfId="0" applyFont="1" applyBorder="1" applyAlignment="1" applyProtection="1">
      <alignment vertical="top"/>
      <protection locked="0"/>
    </xf>
    <xf numFmtId="0" fontId="37" fillId="0" borderId="0" xfId="0" applyFont="1" applyAlignment="1" applyProtection="1">
      <alignment vertical="top"/>
      <protection locked="0"/>
    </xf>
    <xf numFmtId="0" fontId="37" fillId="0" borderId="29" xfId="0" applyFont="1" applyBorder="1" applyAlignment="1" applyProtection="1">
      <alignment horizontal="left" vertical="center"/>
      <protection locked="0"/>
    </xf>
    <xf numFmtId="0" fontId="37" fillId="0" borderId="30" xfId="0" applyFont="1" applyBorder="1" applyAlignment="1" applyProtection="1">
      <alignment horizontal="left" vertical="center"/>
      <protection locked="0"/>
    </xf>
    <xf numFmtId="0" fontId="37" fillId="0" borderId="31" xfId="0" applyFont="1" applyBorder="1" applyAlignment="1" applyProtection="1">
      <alignment horizontal="left" vertical="center"/>
      <protection locked="0"/>
    </xf>
    <xf numFmtId="0" fontId="37" fillId="0" borderId="32" xfId="0" applyFont="1" applyBorder="1" applyAlignment="1" applyProtection="1">
      <alignment horizontal="left" vertical="center"/>
      <protection locked="0"/>
    </xf>
    <xf numFmtId="0" fontId="37" fillId="0" borderId="33" xfId="0" applyFont="1" applyBorder="1" applyAlignment="1" applyProtection="1">
      <alignment horizontal="left" vertical="center"/>
      <protection locked="0"/>
    </xf>
    <xf numFmtId="0" fontId="39" fillId="0" borderId="1" xfId="0" applyFont="1" applyBorder="1" applyAlignment="1" applyProtection="1">
      <alignment horizontal="left" vertical="center"/>
      <protection locked="0"/>
    </xf>
    <xf numFmtId="0" fontId="42" fillId="0" borderId="0" xfId="0" applyFont="1" applyAlignment="1" applyProtection="1">
      <alignment horizontal="left" vertical="center"/>
      <protection locked="0"/>
    </xf>
    <xf numFmtId="0" fontId="39" fillId="0" borderId="34" xfId="0" applyFont="1" applyBorder="1" applyAlignment="1" applyProtection="1">
      <alignment horizontal="left" vertical="center"/>
      <protection locked="0"/>
    </xf>
    <xf numFmtId="0" fontId="39" fillId="0" borderId="34" xfId="0" applyFont="1" applyBorder="1" applyAlignment="1" applyProtection="1">
      <alignment horizontal="center" vertical="center"/>
      <protection locked="0"/>
    </xf>
    <xf numFmtId="0" fontId="42" fillId="0" borderId="34" xfId="0" applyFont="1" applyBorder="1" applyAlignment="1" applyProtection="1">
      <alignment horizontal="left" vertical="center"/>
      <protection locked="0"/>
    </xf>
    <xf numFmtId="0" fontId="43" fillId="0" borderId="1" xfId="0" applyFont="1" applyBorder="1" applyAlignment="1" applyProtection="1">
      <alignment horizontal="left" vertical="center"/>
      <protection locked="0"/>
    </xf>
    <xf numFmtId="0" fontId="40" fillId="0" borderId="0" xfId="0" applyFont="1" applyAlignment="1" applyProtection="1">
      <alignment horizontal="left" vertical="center"/>
      <protection locked="0"/>
    </xf>
    <xf numFmtId="0" fontId="40" fillId="0" borderId="1" xfId="0" applyFont="1" applyBorder="1" applyAlignment="1" applyProtection="1">
      <alignment horizontal="center" vertical="center"/>
      <protection locked="0"/>
    </xf>
    <xf numFmtId="0" fontId="40" fillId="0" borderId="32" xfId="0" applyFont="1" applyBorder="1" applyAlignment="1" applyProtection="1">
      <alignment horizontal="left" vertical="center"/>
      <protection locked="0"/>
    </xf>
    <xf numFmtId="0" fontId="40" fillId="0" borderId="1" xfId="0" applyFont="1" applyFill="1" applyBorder="1" applyAlignment="1" applyProtection="1">
      <alignment horizontal="left" vertical="center"/>
      <protection locked="0"/>
    </xf>
    <xf numFmtId="0" fontId="40" fillId="0" borderId="1" xfId="0" applyFont="1" applyFill="1" applyBorder="1" applyAlignment="1" applyProtection="1">
      <alignment horizontal="center" vertical="center"/>
      <protection locked="0"/>
    </xf>
    <xf numFmtId="0" fontId="37" fillId="0" borderId="35" xfId="0" applyFont="1" applyBorder="1" applyAlignment="1" applyProtection="1">
      <alignment horizontal="left" vertical="center"/>
      <protection locked="0"/>
    </xf>
    <xf numFmtId="0" fontId="41" fillId="0" borderId="34" xfId="0" applyFont="1" applyBorder="1" applyAlignment="1" applyProtection="1">
      <alignment horizontal="left" vertical="center"/>
      <protection locked="0"/>
    </xf>
    <xf numFmtId="0" fontId="37" fillId="0" borderId="36" xfId="0" applyFont="1" applyBorder="1" applyAlignment="1" applyProtection="1">
      <alignment horizontal="left" vertical="center"/>
      <protection locked="0"/>
    </xf>
    <xf numFmtId="0" fontId="37" fillId="0" borderId="1" xfId="0" applyFont="1" applyBorder="1" applyAlignment="1" applyProtection="1">
      <alignment horizontal="left" vertical="center"/>
      <protection locked="0"/>
    </xf>
    <xf numFmtId="0" fontId="41" fillId="0" borderId="1" xfId="0" applyFont="1" applyBorder="1" applyAlignment="1" applyProtection="1">
      <alignment horizontal="left" vertical="center"/>
      <protection locked="0"/>
    </xf>
    <xf numFmtId="0" fontId="42" fillId="0" borderId="1" xfId="0" applyFont="1" applyBorder="1" applyAlignment="1" applyProtection="1">
      <alignment horizontal="left" vertical="center"/>
      <protection locked="0"/>
    </xf>
    <xf numFmtId="0" fontId="40" fillId="0" borderId="34" xfId="0" applyFont="1" applyBorder="1" applyAlignment="1" applyProtection="1">
      <alignment horizontal="left" vertical="center"/>
      <protection locked="0"/>
    </xf>
    <xf numFmtId="0" fontId="37" fillId="0" borderId="1" xfId="0" applyFont="1" applyBorder="1" applyAlignment="1" applyProtection="1">
      <alignment horizontal="left" vertical="center" wrapText="1"/>
      <protection locked="0"/>
    </xf>
    <xf numFmtId="0" fontId="40" fillId="0" borderId="1" xfId="0" applyFont="1" applyBorder="1" applyAlignment="1" applyProtection="1">
      <alignment horizontal="center" vertical="center" wrapText="1"/>
      <protection locked="0"/>
    </xf>
    <xf numFmtId="0" fontId="37" fillId="0" borderId="29" xfId="0" applyFont="1" applyBorder="1" applyAlignment="1" applyProtection="1">
      <alignment horizontal="left" vertical="center" wrapText="1"/>
      <protection locked="0"/>
    </xf>
    <xf numFmtId="0" fontId="37" fillId="0" borderId="30" xfId="0" applyFont="1" applyBorder="1" applyAlignment="1" applyProtection="1">
      <alignment horizontal="left" vertical="center" wrapText="1"/>
      <protection locked="0"/>
    </xf>
    <xf numFmtId="0" fontId="37" fillId="0" borderId="31" xfId="0" applyFont="1" applyBorder="1" applyAlignment="1" applyProtection="1">
      <alignment horizontal="left" vertical="center" wrapText="1"/>
      <protection locked="0"/>
    </xf>
    <xf numFmtId="0" fontId="37" fillId="0" borderId="32" xfId="0" applyFont="1" applyBorder="1" applyAlignment="1" applyProtection="1">
      <alignment horizontal="left" vertical="center" wrapText="1"/>
      <protection locked="0"/>
    </xf>
    <xf numFmtId="0" fontId="37" fillId="0" borderId="33" xfId="0" applyFont="1" applyBorder="1" applyAlignment="1" applyProtection="1">
      <alignment horizontal="left" vertical="center" wrapText="1"/>
      <protection locked="0"/>
    </xf>
    <xf numFmtId="0" fontId="42" fillId="0" borderId="32" xfId="0" applyFont="1" applyBorder="1" applyAlignment="1" applyProtection="1">
      <alignment horizontal="left" vertical="center" wrapText="1"/>
      <protection locked="0"/>
    </xf>
    <xf numFmtId="0" fontId="42" fillId="0" borderId="33" xfId="0" applyFont="1" applyBorder="1" applyAlignment="1" applyProtection="1">
      <alignment horizontal="left" vertical="center" wrapText="1"/>
      <protection locked="0"/>
    </xf>
    <xf numFmtId="0" fontId="40" fillId="0" borderId="32" xfId="0" applyFont="1" applyBorder="1" applyAlignment="1" applyProtection="1">
      <alignment horizontal="left" vertical="center" wrapText="1"/>
      <protection locked="0"/>
    </xf>
    <xf numFmtId="0" fontId="40" fillId="0" borderId="33" xfId="0" applyFont="1" applyBorder="1" applyAlignment="1" applyProtection="1">
      <alignment horizontal="left" vertical="center" wrapText="1"/>
      <protection locked="0"/>
    </xf>
    <xf numFmtId="0" fontId="40" fillId="0" borderId="33" xfId="0" applyFont="1" applyBorder="1" applyAlignment="1" applyProtection="1">
      <alignment horizontal="left" vertical="center"/>
      <protection locked="0"/>
    </xf>
    <xf numFmtId="0" fontId="40" fillId="0" borderId="35" xfId="0" applyFont="1" applyBorder="1" applyAlignment="1" applyProtection="1">
      <alignment horizontal="left" vertical="center" wrapText="1"/>
      <protection locked="0"/>
    </xf>
    <xf numFmtId="0" fontId="40" fillId="0" borderId="34" xfId="0" applyFont="1" applyBorder="1" applyAlignment="1" applyProtection="1">
      <alignment horizontal="left" vertical="center" wrapText="1"/>
      <protection locked="0"/>
    </xf>
    <xf numFmtId="0" fontId="40" fillId="0" borderId="36" xfId="0" applyFont="1" applyBorder="1" applyAlignment="1" applyProtection="1">
      <alignment horizontal="left" vertical="center" wrapText="1"/>
      <protection locked="0"/>
    </xf>
    <xf numFmtId="0" fontId="40" fillId="0" borderId="1" xfId="0" applyFont="1" applyBorder="1" applyAlignment="1" applyProtection="1">
      <alignment horizontal="left" vertical="top"/>
      <protection locked="0"/>
    </xf>
    <xf numFmtId="0" fontId="40" fillId="0" borderId="1" xfId="0" applyFont="1" applyBorder="1" applyAlignment="1" applyProtection="1">
      <alignment horizontal="center" vertical="top"/>
      <protection locked="0"/>
    </xf>
    <xf numFmtId="0" fontId="40" fillId="0" borderId="35" xfId="0" applyFont="1" applyBorder="1" applyAlignment="1" applyProtection="1">
      <alignment horizontal="left" vertical="center"/>
      <protection locked="0"/>
    </xf>
    <xf numFmtId="0" fontId="40" fillId="0" borderId="36" xfId="0" applyFont="1" applyBorder="1" applyAlignment="1" applyProtection="1">
      <alignment horizontal="left" vertical="center"/>
      <protection locked="0"/>
    </xf>
    <xf numFmtId="0" fontId="42" fillId="0" borderId="0" xfId="0" applyFont="1" applyAlignment="1" applyProtection="1">
      <alignment vertical="center"/>
      <protection locked="0"/>
    </xf>
    <xf numFmtId="0" fontId="39" fillId="0" borderId="1" xfId="0" applyFont="1" applyBorder="1" applyAlignment="1" applyProtection="1">
      <alignment vertical="center"/>
      <protection locked="0"/>
    </xf>
    <xf numFmtId="0" fontId="42" fillId="0" borderId="34" xfId="0" applyFont="1" applyBorder="1" applyAlignment="1" applyProtection="1">
      <alignment vertical="center"/>
      <protection locked="0"/>
    </xf>
    <xf numFmtId="0" fontId="39" fillId="0" borderId="34" xfId="0" applyFont="1" applyBorder="1" applyAlignment="1" applyProtection="1">
      <alignment vertical="center"/>
      <protection locked="0"/>
    </xf>
    <xf numFmtId="0" fontId="0" fillId="0" borderId="1" xfId="0" applyBorder="1" applyAlignment="1" applyProtection="1">
      <alignment vertical="top"/>
      <protection locked="0"/>
    </xf>
    <xf numFmtId="49" fontId="40" fillId="0" borderId="1"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9" fillId="0" borderId="34" xfId="0" applyFont="1" applyBorder="1" applyAlignment="1" applyProtection="1">
      <alignment horizontal="left"/>
      <protection locked="0"/>
    </xf>
    <xf numFmtId="0" fontId="42" fillId="0" borderId="34" xfId="0" applyFont="1" applyBorder="1" applyAlignment="1" applyProtection="1">
      <protection locked="0"/>
    </xf>
    <xf numFmtId="0" fontId="37" fillId="0" borderId="32" xfId="0" applyFont="1" applyBorder="1" applyAlignment="1" applyProtection="1">
      <alignment vertical="top"/>
      <protection locked="0"/>
    </xf>
    <xf numFmtId="0" fontId="37" fillId="0" borderId="33" xfId="0" applyFont="1" applyBorder="1" applyAlignment="1" applyProtection="1">
      <alignment vertical="top"/>
      <protection locked="0"/>
    </xf>
    <xf numFmtId="0" fontId="37" fillId="0" borderId="1" xfId="0" applyFont="1" applyBorder="1" applyAlignment="1" applyProtection="1">
      <alignment horizontal="center" vertical="center"/>
      <protection locked="0"/>
    </xf>
    <xf numFmtId="0" fontId="37" fillId="0" borderId="1" xfId="0" applyFont="1" applyBorder="1" applyAlignment="1" applyProtection="1">
      <alignment horizontal="left" vertical="top"/>
      <protection locked="0"/>
    </xf>
    <xf numFmtId="0" fontId="37" fillId="0" borderId="35" xfId="0" applyFont="1" applyBorder="1" applyAlignment="1" applyProtection="1">
      <alignment vertical="top"/>
      <protection locked="0"/>
    </xf>
    <xf numFmtId="0" fontId="37" fillId="0" borderId="34" xfId="0" applyFont="1" applyBorder="1" applyAlignment="1" applyProtection="1">
      <alignment vertical="top"/>
      <protection locked="0"/>
    </xf>
    <xf numFmtId="0" fontId="37" fillId="0" borderId="36" xfId="0" applyFont="1" applyBorder="1" applyAlignment="1" applyProtection="1">
      <alignment vertical="top"/>
      <protection locked="0"/>
    </xf>
    <xf numFmtId="4" fontId="22" fillId="0" borderId="0" xfId="0" applyNumberFormat="1" applyFont="1" applyAlignment="1" applyProtection="1">
      <alignment horizontal="right" vertical="center"/>
    </xf>
    <xf numFmtId="4" fontId="22" fillId="0" borderId="0" xfId="0" applyNumberFormat="1" applyFont="1" applyAlignment="1" applyProtection="1">
      <alignment vertical="center"/>
    </xf>
    <xf numFmtId="0" fontId="0" fillId="0" borderId="0" xfId="0"/>
    <xf numFmtId="4" fontId="26" fillId="0" borderId="0" xfId="0" applyNumberFormat="1" applyFont="1" applyAlignment="1" applyProtection="1">
      <alignment vertical="center"/>
    </xf>
    <xf numFmtId="0" fontId="26" fillId="0" borderId="0" xfId="0" applyFont="1" applyAlignment="1" applyProtection="1">
      <alignment vertical="center"/>
    </xf>
    <xf numFmtId="0" fontId="25" fillId="0" borderId="0" xfId="0" applyFont="1" applyAlignment="1" applyProtection="1">
      <alignment horizontal="left" vertical="center" wrapText="1"/>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xf>
    <xf numFmtId="0" fontId="21" fillId="0" borderId="15" xfId="0" applyFont="1" applyBorder="1" applyAlignment="1">
      <alignment horizontal="center" vertical="center"/>
    </xf>
    <xf numFmtId="0" fontId="21" fillId="0" borderId="16"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1" fillId="0" borderId="18" xfId="0" applyFont="1" applyBorder="1" applyAlignment="1" applyProtection="1">
      <alignment horizontal="left" vertical="center"/>
    </xf>
    <xf numFmtId="0" fontId="1" fillId="0" borderId="0" xfId="0" applyFont="1" applyBorder="1" applyAlignment="1" applyProtection="1">
      <alignment horizontal="left" vertical="center"/>
    </xf>
    <xf numFmtId="0" fontId="2" fillId="5" borderId="9" xfId="0" applyFont="1" applyFill="1" applyBorder="1" applyAlignment="1" applyProtection="1">
      <alignment horizontal="center" vertical="center"/>
    </xf>
    <xf numFmtId="0" fontId="2" fillId="5" borderId="10" xfId="0" applyFont="1" applyFill="1" applyBorder="1" applyAlignment="1" applyProtection="1">
      <alignment horizontal="left" vertical="center"/>
    </xf>
    <xf numFmtId="0" fontId="2" fillId="5" borderId="10" xfId="0" applyFont="1" applyFill="1" applyBorder="1" applyAlignment="1" applyProtection="1">
      <alignment horizontal="center" vertical="center"/>
    </xf>
    <xf numFmtId="0" fontId="2" fillId="5" borderId="10" xfId="0" applyFont="1" applyFill="1" applyBorder="1" applyAlignment="1" applyProtection="1">
      <alignment horizontal="right" vertical="center"/>
    </xf>
    <xf numFmtId="164" fontId="1" fillId="0" borderId="0" xfId="0" applyNumberFormat="1" applyFont="1" applyBorder="1" applyAlignment="1" applyProtection="1">
      <alignment horizontal="center" vertical="center"/>
    </xf>
    <xf numFmtId="0" fontId="1" fillId="0" borderId="0" xfId="0" applyFont="1" applyBorder="1" applyAlignment="1" applyProtection="1">
      <alignment vertical="center"/>
    </xf>
    <xf numFmtId="4" fontId="18" fillId="0" borderId="0" xfId="0" applyNumberFormat="1" applyFont="1" applyBorder="1" applyAlignment="1" applyProtection="1">
      <alignment vertical="center"/>
    </xf>
    <xf numFmtId="0" fontId="3" fillId="4" borderId="10" xfId="0" applyFont="1" applyFill="1" applyBorder="1" applyAlignment="1" applyProtection="1">
      <alignment horizontal="left" vertical="center"/>
    </xf>
    <xf numFmtId="0" fontId="0" fillId="4" borderId="10" xfId="0" applyFont="1" applyFill="1" applyBorder="1" applyAlignment="1" applyProtection="1">
      <alignment vertical="center"/>
    </xf>
    <xf numFmtId="4" fontId="3" fillId="4" borderId="10" xfId="0" applyNumberFormat="1" applyFont="1" applyFill="1" applyBorder="1" applyAlignment="1" applyProtection="1">
      <alignment vertical="center"/>
    </xf>
    <xf numFmtId="0" fontId="0" fillId="4" borderId="11" xfId="0" applyFont="1" applyFill="1" applyBorder="1" applyAlignment="1" applyProtection="1">
      <alignment vertical="center"/>
    </xf>
    <xf numFmtId="0" fontId="18" fillId="0" borderId="0" xfId="0" applyFont="1" applyAlignment="1">
      <alignment horizontal="left" vertical="top" wrapText="1"/>
    </xf>
    <xf numFmtId="0" fontId="18" fillId="0" borderId="0" xfId="0" applyFont="1" applyAlignment="1">
      <alignment horizontal="left" vertical="center"/>
    </xf>
    <xf numFmtId="0" fontId="2" fillId="0" borderId="0" xfId="0" applyFont="1" applyBorder="1" applyAlignment="1" applyProtection="1">
      <alignment horizontal="left" vertical="center"/>
    </xf>
    <xf numFmtId="0" fontId="0" fillId="0" borderId="0" xfId="0" applyBorder="1" applyProtection="1"/>
    <xf numFmtId="0" fontId="3" fillId="0" borderId="0" xfId="0" applyFont="1" applyBorder="1" applyAlignment="1" applyProtection="1">
      <alignment horizontal="left" vertical="top" wrapText="1"/>
    </xf>
    <xf numFmtId="49" fontId="2" fillId="3"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4" fontId="19" fillId="0" borderId="8" xfId="0" applyNumberFormat="1" applyFont="1" applyBorder="1" applyAlignment="1" applyProtection="1">
      <alignment vertical="center"/>
    </xf>
    <xf numFmtId="0" fontId="0" fillId="0" borderId="8" xfId="0" applyFont="1" applyBorder="1" applyAlignment="1" applyProtection="1">
      <alignment vertical="center"/>
    </xf>
    <xf numFmtId="0" fontId="1" fillId="0" borderId="0" xfId="0" applyFont="1" applyBorder="1" applyAlignment="1" applyProtection="1">
      <alignment horizontal="right" vertical="center"/>
    </xf>
    <xf numFmtId="0" fontId="0" fillId="0" borderId="0" xfId="0" applyFont="1" applyBorder="1" applyAlignment="1" applyProtection="1">
      <alignment horizontal="left" vertical="center"/>
    </xf>
    <xf numFmtId="0" fontId="17" fillId="0" borderId="0" xfId="0" applyFont="1" applyAlignment="1" applyProtection="1">
      <alignment horizontal="left" vertical="center" wrapText="1"/>
    </xf>
    <xf numFmtId="0" fontId="17" fillId="0" borderId="0" xfId="0" applyFont="1" applyAlignment="1" applyProtection="1">
      <alignment horizontal="left" vertical="center"/>
    </xf>
    <xf numFmtId="0" fontId="0" fillId="0" borderId="0" xfId="0" applyFont="1" applyAlignment="1" applyProtection="1">
      <alignment vertical="center"/>
    </xf>
    <xf numFmtId="0" fontId="29" fillId="2" borderId="0" xfId="1" applyFont="1" applyFill="1" applyAlignment="1">
      <alignment vertical="center"/>
    </xf>
    <xf numFmtId="0" fontId="17" fillId="0" borderId="0" xfId="0" applyFont="1" applyBorder="1" applyAlignment="1" applyProtection="1">
      <alignment horizontal="left" vertical="center" wrapText="1"/>
    </xf>
    <xf numFmtId="0" fontId="17" fillId="0" borderId="0" xfId="0" applyFont="1" applyBorder="1" applyAlignment="1" applyProtection="1">
      <alignment horizontal="left" vertical="center"/>
    </xf>
    <xf numFmtId="0" fontId="3" fillId="0" borderId="0" xfId="0" applyFont="1" applyBorder="1" applyAlignment="1" applyProtection="1">
      <alignment horizontal="left" vertical="center" wrapText="1"/>
    </xf>
    <xf numFmtId="0" fontId="0" fillId="0" borderId="0" xfId="0" applyFont="1" applyBorder="1" applyAlignment="1" applyProtection="1">
      <alignment vertical="center"/>
    </xf>
    <xf numFmtId="0" fontId="40" fillId="0" borderId="1" xfId="0" applyFont="1" applyBorder="1" applyAlignment="1" applyProtection="1">
      <alignment horizontal="left" vertical="center" wrapText="1"/>
      <protection locked="0"/>
    </xf>
    <xf numFmtId="0" fontId="38" fillId="0" borderId="1" xfId="0" applyFont="1" applyBorder="1" applyAlignment="1" applyProtection="1">
      <alignment horizontal="center" vertical="center" wrapText="1"/>
      <protection locked="0"/>
    </xf>
    <xf numFmtId="0" fontId="39" fillId="0" borderId="34" xfId="0" applyFont="1" applyBorder="1" applyAlignment="1" applyProtection="1">
      <alignment horizontal="left" wrapText="1"/>
      <protection locked="0"/>
    </xf>
    <xf numFmtId="0" fontId="40" fillId="0" borderId="1" xfId="0" applyFont="1" applyBorder="1" applyAlignment="1" applyProtection="1">
      <alignment horizontal="left" vertical="center"/>
      <protection locked="0"/>
    </xf>
    <xf numFmtId="49" fontId="40" fillId="0" borderId="1" xfId="0" applyNumberFormat="1" applyFont="1" applyBorder="1" applyAlignment="1" applyProtection="1">
      <alignment horizontal="left" vertical="center" wrapText="1"/>
      <protection locked="0"/>
    </xf>
    <xf numFmtId="0" fontId="38" fillId="0" borderId="1" xfId="0" applyFont="1" applyBorder="1" applyAlignment="1" applyProtection="1">
      <alignment horizontal="center" vertical="center"/>
      <protection locked="0"/>
    </xf>
    <xf numFmtId="0" fontId="39" fillId="0" borderId="34" xfId="0" applyFont="1" applyBorder="1" applyAlignment="1" applyProtection="1">
      <alignment horizontal="left"/>
      <protection locked="0"/>
    </xf>
    <xf numFmtId="0" fontId="40" fillId="0" borderId="1" xfId="0" applyFont="1" applyBorder="1" applyAlignment="1" applyProtection="1">
      <alignment horizontal="left" vertical="top"/>
      <protection locked="0"/>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11.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3"/>
  <sheetViews>
    <sheetView showGridLines="0" tabSelected="1" workbookViewId="0">
      <pane ySplit="1" topLeftCell="A2" activePane="bottomLeft" state="frozen"/>
      <selection pane="bottomLeft"/>
    </sheetView>
  </sheetViews>
  <sheetFormatPr defaultRowHeight="13.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customWidth="1"/>
    <col min="44" max="44" width="13.6640625" customWidth="1"/>
    <col min="45" max="47" width="25.83203125" hidden="1" customWidth="1"/>
    <col min="48" max="52" width="21.6640625" hidden="1" customWidth="1"/>
    <col min="53" max="53" width="19.1640625" hidden="1" customWidth="1"/>
    <col min="54" max="54" width="25" hidden="1" customWidth="1"/>
    <col min="55" max="56" width="19.1640625" hidden="1" customWidth="1"/>
    <col min="57" max="57" width="66.5" customWidth="1"/>
    <col min="71" max="91" width="9.33203125" hidden="1"/>
  </cols>
  <sheetData>
    <row r="1" spans="1:74" ht="21.4" customHeight="1">
      <c r="A1" s="14" t="s">
        <v>0</v>
      </c>
      <c r="B1" s="15"/>
      <c r="C1" s="15"/>
      <c r="D1" s="16" t="s">
        <v>1</v>
      </c>
      <c r="E1" s="15"/>
      <c r="F1" s="15"/>
      <c r="G1" s="15"/>
      <c r="H1" s="15"/>
      <c r="I1" s="15"/>
      <c r="J1" s="15"/>
      <c r="K1" s="17" t="s">
        <v>2</v>
      </c>
      <c r="L1" s="17"/>
      <c r="M1" s="17"/>
      <c r="N1" s="17"/>
      <c r="O1" s="17"/>
      <c r="P1" s="17"/>
      <c r="Q1" s="17"/>
      <c r="R1" s="17"/>
      <c r="S1" s="17"/>
      <c r="T1" s="15"/>
      <c r="U1" s="15"/>
      <c r="V1" s="15"/>
      <c r="W1" s="17" t="s">
        <v>3</v>
      </c>
      <c r="X1" s="17"/>
      <c r="Y1" s="17"/>
      <c r="Z1" s="17"/>
      <c r="AA1" s="17"/>
      <c r="AB1" s="17"/>
      <c r="AC1" s="17"/>
      <c r="AD1" s="17"/>
      <c r="AE1" s="17"/>
      <c r="AF1" s="17"/>
      <c r="AG1" s="17"/>
      <c r="AH1" s="17"/>
      <c r="AI1" s="18"/>
      <c r="AJ1" s="19"/>
      <c r="AK1" s="19"/>
      <c r="AL1" s="19"/>
      <c r="AM1" s="19"/>
      <c r="AN1" s="19"/>
      <c r="AO1" s="19"/>
      <c r="AP1" s="19"/>
      <c r="AQ1" s="19"/>
      <c r="AR1" s="19"/>
      <c r="AS1" s="19"/>
      <c r="AT1" s="19"/>
      <c r="AU1" s="19"/>
      <c r="AV1" s="19"/>
      <c r="AW1" s="19"/>
      <c r="AX1" s="19"/>
      <c r="AY1" s="19"/>
      <c r="AZ1" s="19"/>
      <c r="BA1" s="20" t="s">
        <v>4</v>
      </c>
      <c r="BB1" s="20" t="s">
        <v>5</v>
      </c>
      <c r="BC1" s="19"/>
      <c r="BD1" s="19"/>
      <c r="BE1" s="19"/>
      <c r="BF1" s="19"/>
      <c r="BG1" s="19"/>
      <c r="BH1" s="19"/>
      <c r="BI1" s="19"/>
      <c r="BJ1" s="19"/>
      <c r="BK1" s="19"/>
      <c r="BL1" s="19"/>
      <c r="BM1" s="19"/>
      <c r="BN1" s="19"/>
      <c r="BO1" s="19"/>
      <c r="BP1" s="19"/>
      <c r="BQ1" s="19"/>
      <c r="BR1" s="19"/>
      <c r="BT1" s="21" t="s">
        <v>6</v>
      </c>
      <c r="BU1" s="21" t="s">
        <v>6</v>
      </c>
      <c r="BV1" s="21" t="s">
        <v>7</v>
      </c>
    </row>
    <row r="2" spans="1:74" ht="36.950000000000003" customHeight="1">
      <c r="AR2" s="324"/>
      <c r="AS2" s="324"/>
      <c r="AT2" s="324"/>
      <c r="AU2" s="324"/>
      <c r="AV2" s="324"/>
      <c r="AW2" s="324"/>
      <c r="AX2" s="324"/>
      <c r="AY2" s="324"/>
      <c r="AZ2" s="324"/>
      <c r="BA2" s="324"/>
      <c r="BB2" s="324"/>
      <c r="BC2" s="324"/>
      <c r="BD2" s="324"/>
      <c r="BE2" s="324"/>
      <c r="BS2" s="22" t="s">
        <v>8</v>
      </c>
      <c r="BT2" s="22" t="s">
        <v>9</v>
      </c>
    </row>
    <row r="3" spans="1:74" ht="6.95" customHeight="1">
      <c r="B3" s="23"/>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5"/>
      <c r="BS3" s="22" t="s">
        <v>8</v>
      </c>
      <c r="BT3" s="22" t="s">
        <v>10</v>
      </c>
    </row>
    <row r="4" spans="1:74" ht="36.950000000000003" customHeight="1">
      <c r="B4" s="26"/>
      <c r="C4" s="27"/>
      <c r="D4" s="28" t="s">
        <v>11</v>
      </c>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9"/>
      <c r="AS4" s="30" t="s">
        <v>12</v>
      </c>
      <c r="BE4" s="31" t="s">
        <v>13</v>
      </c>
      <c r="BS4" s="22" t="s">
        <v>14</v>
      </c>
    </row>
    <row r="5" spans="1:74" ht="14.45" customHeight="1">
      <c r="B5" s="26"/>
      <c r="C5" s="27"/>
      <c r="D5" s="32" t="s">
        <v>15</v>
      </c>
      <c r="E5" s="27"/>
      <c r="F5" s="27"/>
      <c r="G5" s="27"/>
      <c r="H5" s="27"/>
      <c r="I5" s="27"/>
      <c r="J5" s="27"/>
      <c r="K5" s="351" t="s">
        <v>16</v>
      </c>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52"/>
      <c r="AK5" s="352"/>
      <c r="AL5" s="352"/>
      <c r="AM5" s="352"/>
      <c r="AN5" s="352"/>
      <c r="AO5" s="352"/>
      <c r="AP5" s="27"/>
      <c r="AQ5" s="29"/>
      <c r="BE5" s="349" t="s">
        <v>17</v>
      </c>
      <c r="BS5" s="22" t="s">
        <v>8</v>
      </c>
    </row>
    <row r="6" spans="1:74" ht="36.950000000000003" customHeight="1">
      <c r="B6" s="26"/>
      <c r="C6" s="27"/>
      <c r="D6" s="34" t="s">
        <v>18</v>
      </c>
      <c r="E6" s="27"/>
      <c r="F6" s="27"/>
      <c r="G6" s="27"/>
      <c r="H6" s="27"/>
      <c r="I6" s="27"/>
      <c r="J6" s="27"/>
      <c r="K6" s="353" t="s">
        <v>19</v>
      </c>
      <c r="L6" s="352"/>
      <c r="M6" s="352"/>
      <c r="N6" s="352"/>
      <c r="O6" s="352"/>
      <c r="P6" s="352"/>
      <c r="Q6" s="352"/>
      <c r="R6" s="352"/>
      <c r="S6" s="352"/>
      <c r="T6" s="352"/>
      <c r="U6" s="352"/>
      <c r="V6" s="352"/>
      <c r="W6" s="352"/>
      <c r="X6" s="352"/>
      <c r="Y6" s="352"/>
      <c r="Z6" s="352"/>
      <c r="AA6" s="352"/>
      <c r="AB6" s="352"/>
      <c r="AC6" s="352"/>
      <c r="AD6" s="352"/>
      <c r="AE6" s="352"/>
      <c r="AF6" s="352"/>
      <c r="AG6" s="352"/>
      <c r="AH6" s="352"/>
      <c r="AI6" s="352"/>
      <c r="AJ6" s="352"/>
      <c r="AK6" s="352"/>
      <c r="AL6" s="352"/>
      <c r="AM6" s="352"/>
      <c r="AN6" s="352"/>
      <c r="AO6" s="352"/>
      <c r="AP6" s="27"/>
      <c r="AQ6" s="29"/>
      <c r="BE6" s="350"/>
      <c r="BS6" s="22" t="s">
        <v>8</v>
      </c>
    </row>
    <row r="7" spans="1:74" ht="14.45" customHeight="1">
      <c r="B7" s="26"/>
      <c r="C7" s="27"/>
      <c r="D7" s="35" t="s">
        <v>20</v>
      </c>
      <c r="E7" s="27"/>
      <c r="F7" s="27"/>
      <c r="G7" s="27"/>
      <c r="H7" s="27"/>
      <c r="I7" s="27"/>
      <c r="J7" s="27"/>
      <c r="K7" s="33" t="s">
        <v>21</v>
      </c>
      <c r="L7" s="27"/>
      <c r="M7" s="27"/>
      <c r="N7" s="27"/>
      <c r="O7" s="27"/>
      <c r="P7" s="27"/>
      <c r="Q7" s="27"/>
      <c r="R7" s="27"/>
      <c r="S7" s="27"/>
      <c r="T7" s="27"/>
      <c r="U7" s="27"/>
      <c r="V7" s="27"/>
      <c r="W7" s="27"/>
      <c r="X7" s="27"/>
      <c r="Y7" s="27"/>
      <c r="Z7" s="27"/>
      <c r="AA7" s="27"/>
      <c r="AB7" s="27"/>
      <c r="AC7" s="27"/>
      <c r="AD7" s="27"/>
      <c r="AE7" s="27"/>
      <c r="AF7" s="27"/>
      <c r="AG7" s="27"/>
      <c r="AH7" s="27"/>
      <c r="AI7" s="27"/>
      <c r="AJ7" s="27"/>
      <c r="AK7" s="35" t="s">
        <v>22</v>
      </c>
      <c r="AL7" s="27"/>
      <c r="AM7" s="27"/>
      <c r="AN7" s="33" t="s">
        <v>21</v>
      </c>
      <c r="AO7" s="27"/>
      <c r="AP7" s="27"/>
      <c r="AQ7" s="29"/>
      <c r="BE7" s="350"/>
      <c r="BS7" s="22" t="s">
        <v>8</v>
      </c>
    </row>
    <row r="8" spans="1:74" ht="14.45" customHeight="1">
      <c r="B8" s="26"/>
      <c r="C8" s="27"/>
      <c r="D8" s="35" t="s">
        <v>23</v>
      </c>
      <c r="E8" s="27"/>
      <c r="F8" s="27"/>
      <c r="G8" s="27"/>
      <c r="H8" s="27"/>
      <c r="I8" s="27"/>
      <c r="J8" s="27"/>
      <c r="K8" s="33" t="s">
        <v>24</v>
      </c>
      <c r="L8" s="27"/>
      <c r="M8" s="27"/>
      <c r="N8" s="27"/>
      <c r="O8" s="27"/>
      <c r="P8" s="27"/>
      <c r="Q8" s="27"/>
      <c r="R8" s="27"/>
      <c r="S8" s="27"/>
      <c r="T8" s="27"/>
      <c r="U8" s="27"/>
      <c r="V8" s="27"/>
      <c r="W8" s="27"/>
      <c r="X8" s="27"/>
      <c r="Y8" s="27"/>
      <c r="Z8" s="27"/>
      <c r="AA8" s="27"/>
      <c r="AB8" s="27"/>
      <c r="AC8" s="27"/>
      <c r="AD8" s="27"/>
      <c r="AE8" s="27"/>
      <c r="AF8" s="27"/>
      <c r="AG8" s="27"/>
      <c r="AH8" s="27"/>
      <c r="AI8" s="27"/>
      <c r="AJ8" s="27"/>
      <c r="AK8" s="35" t="s">
        <v>25</v>
      </c>
      <c r="AL8" s="27"/>
      <c r="AM8" s="27"/>
      <c r="AN8" s="36" t="s">
        <v>26</v>
      </c>
      <c r="AO8" s="27"/>
      <c r="AP8" s="27"/>
      <c r="AQ8" s="29"/>
      <c r="BE8" s="350"/>
      <c r="BS8" s="22" t="s">
        <v>8</v>
      </c>
    </row>
    <row r="9" spans="1:74" ht="14.45" customHeight="1">
      <c r="B9" s="26"/>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9"/>
      <c r="BE9" s="350"/>
      <c r="BS9" s="22" t="s">
        <v>8</v>
      </c>
    </row>
    <row r="10" spans="1:74" ht="14.45" customHeight="1">
      <c r="B10" s="26"/>
      <c r="C10" s="27"/>
      <c r="D10" s="35" t="s">
        <v>27</v>
      </c>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35" t="s">
        <v>28</v>
      </c>
      <c r="AL10" s="27"/>
      <c r="AM10" s="27"/>
      <c r="AN10" s="33" t="s">
        <v>29</v>
      </c>
      <c r="AO10" s="27"/>
      <c r="AP10" s="27"/>
      <c r="AQ10" s="29"/>
      <c r="BE10" s="350"/>
      <c r="BS10" s="22" t="s">
        <v>8</v>
      </c>
    </row>
    <row r="11" spans="1:74" ht="18.399999999999999" customHeight="1">
      <c r="B11" s="26"/>
      <c r="C11" s="27"/>
      <c r="D11" s="27"/>
      <c r="E11" s="33" t="s">
        <v>30</v>
      </c>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35" t="s">
        <v>31</v>
      </c>
      <c r="AL11" s="27"/>
      <c r="AM11" s="27"/>
      <c r="AN11" s="33" t="s">
        <v>21</v>
      </c>
      <c r="AO11" s="27"/>
      <c r="AP11" s="27"/>
      <c r="AQ11" s="29"/>
      <c r="BE11" s="350"/>
      <c r="BS11" s="22" t="s">
        <v>8</v>
      </c>
    </row>
    <row r="12" spans="1:74" ht="6.95" customHeight="1">
      <c r="B12" s="26"/>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9"/>
      <c r="BE12" s="350"/>
      <c r="BS12" s="22" t="s">
        <v>8</v>
      </c>
    </row>
    <row r="13" spans="1:74" ht="14.45" customHeight="1">
      <c r="B13" s="26"/>
      <c r="C13" s="27"/>
      <c r="D13" s="35" t="s">
        <v>32</v>
      </c>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35" t="s">
        <v>28</v>
      </c>
      <c r="AL13" s="27"/>
      <c r="AM13" s="27"/>
      <c r="AN13" s="37" t="s">
        <v>33</v>
      </c>
      <c r="AO13" s="27"/>
      <c r="AP13" s="27"/>
      <c r="AQ13" s="29"/>
      <c r="BE13" s="350"/>
      <c r="BS13" s="22" t="s">
        <v>8</v>
      </c>
    </row>
    <row r="14" spans="1:74" ht="15">
      <c r="B14" s="26"/>
      <c r="C14" s="27"/>
      <c r="D14" s="27"/>
      <c r="E14" s="354" t="s">
        <v>33</v>
      </c>
      <c r="F14" s="355"/>
      <c r="G14" s="355"/>
      <c r="H14" s="355"/>
      <c r="I14" s="355"/>
      <c r="J14" s="355"/>
      <c r="K14" s="355"/>
      <c r="L14" s="355"/>
      <c r="M14" s="355"/>
      <c r="N14" s="355"/>
      <c r="O14" s="355"/>
      <c r="P14" s="355"/>
      <c r="Q14" s="355"/>
      <c r="R14" s="355"/>
      <c r="S14" s="355"/>
      <c r="T14" s="355"/>
      <c r="U14" s="355"/>
      <c r="V14" s="355"/>
      <c r="W14" s="355"/>
      <c r="X14" s="355"/>
      <c r="Y14" s="355"/>
      <c r="Z14" s="355"/>
      <c r="AA14" s="355"/>
      <c r="AB14" s="355"/>
      <c r="AC14" s="355"/>
      <c r="AD14" s="355"/>
      <c r="AE14" s="355"/>
      <c r="AF14" s="355"/>
      <c r="AG14" s="355"/>
      <c r="AH14" s="355"/>
      <c r="AI14" s="355"/>
      <c r="AJ14" s="355"/>
      <c r="AK14" s="35" t="s">
        <v>31</v>
      </c>
      <c r="AL14" s="27"/>
      <c r="AM14" s="27"/>
      <c r="AN14" s="37" t="s">
        <v>33</v>
      </c>
      <c r="AO14" s="27"/>
      <c r="AP14" s="27"/>
      <c r="AQ14" s="29"/>
      <c r="BE14" s="350"/>
      <c r="BS14" s="22" t="s">
        <v>8</v>
      </c>
    </row>
    <row r="15" spans="1:74" ht="6.95" customHeight="1">
      <c r="B15" s="26"/>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9"/>
      <c r="BE15" s="350"/>
      <c r="BS15" s="22" t="s">
        <v>6</v>
      </c>
    </row>
    <row r="16" spans="1:74" ht="14.45" customHeight="1">
      <c r="B16" s="26"/>
      <c r="C16" s="27"/>
      <c r="D16" s="35" t="s">
        <v>34</v>
      </c>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35" t="s">
        <v>28</v>
      </c>
      <c r="AL16" s="27"/>
      <c r="AM16" s="27"/>
      <c r="AN16" s="33" t="s">
        <v>35</v>
      </c>
      <c r="AO16" s="27"/>
      <c r="AP16" s="27"/>
      <c r="AQ16" s="29"/>
      <c r="BE16" s="350"/>
      <c r="BS16" s="22" t="s">
        <v>6</v>
      </c>
    </row>
    <row r="17" spans="2:71" ht="18.399999999999999" customHeight="1">
      <c r="B17" s="26"/>
      <c r="C17" s="27"/>
      <c r="D17" s="27"/>
      <c r="E17" s="33" t="s">
        <v>36</v>
      </c>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35" t="s">
        <v>31</v>
      </c>
      <c r="AL17" s="27"/>
      <c r="AM17" s="27"/>
      <c r="AN17" s="33" t="s">
        <v>21</v>
      </c>
      <c r="AO17" s="27"/>
      <c r="AP17" s="27"/>
      <c r="AQ17" s="29"/>
      <c r="BE17" s="350"/>
      <c r="BS17" s="22" t="s">
        <v>37</v>
      </c>
    </row>
    <row r="18" spans="2:71" ht="6.95" customHeight="1">
      <c r="B18" s="26"/>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9"/>
      <c r="BE18" s="350"/>
      <c r="BS18" s="22" t="s">
        <v>8</v>
      </c>
    </row>
    <row r="19" spans="2:71" ht="14.45" customHeight="1">
      <c r="B19" s="26"/>
      <c r="C19" s="27"/>
      <c r="D19" s="35" t="s">
        <v>38</v>
      </c>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9"/>
      <c r="BE19" s="350"/>
      <c r="BS19" s="22" t="s">
        <v>8</v>
      </c>
    </row>
    <row r="20" spans="2:71" ht="16.5" customHeight="1">
      <c r="B20" s="26"/>
      <c r="C20" s="27"/>
      <c r="D20" s="27"/>
      <c r="E20" s="356" t="s">
        <v>21</v>
      </c>
      <c r="F20" s="356"/>
      <c r="G20" s="356"/>
      <c r="H20" s="356"/>
      <c r="I20" s="356"/>
      <c r="J20" s="356"/>
      <c r="K20" s="356"/>
      <c r="L20" s="356"/>
      <c r="M20" s="356"/>
      <c r="N20" s="356"/>
      <c r="O20" s="356"/>
      <c r="P20" s="356"/>
      <c r="Q20" s="356"/>
      <c r="R20" s="356"/>
      <c r="S20" s="356"/>
      <c r="T20" s="356"/>
      <c r="U20" s="356"/>
      <c r="V20" s="356"/>
      <c r="W20" s="356"/>
      <c r="X20" s="356"/>
      <c r="Y20" s="356"/>
      <c r="Z20" s="356"/>
      <c r="AA20" s="356"/>
      <c r="AB20" s="356"/>
      <c r="AC20" s="356"/>
      <c r="AD20" s="356"/>
      <c r="AE20" s="356"/>
      <c r="AF20" s="356"/>
      <c r="AG20" s="356"/>
      <c r="AH20" s="356"/>
      <c r="AI20" s="356"/>
      <c r="AJ20" s="356"/>
      <c r="AK20" s="356"/>
      <c r="AL20" s="356"/>
      <c r="AM20" s="356"/>
      <c r="AN20" s="356"/>
      <c r="AO20" s="27"/>
      <c r="AP20" s="27"/>
      <c r="AQ20" s="29"/>
      <c r="BE20" s="350"/>
      <c r="BS20" s="22" t="s">
        <v>6</v>
      </c>
    </row>
    <row r="21" spans="2:71" ht="6.95" customHeight="1">
      <c r="B21" s="26"/>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9"/>
      <c r="BE21" s="350"/>
    </row>
    <row r="22" spans="2:71" ht="6.95" customHeight="1">
      <c r="B22" s="26"/>
      <c r="C22" s="27"/>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27"/>
      <c r="AQ22" s="29"/>
      <c r="BE22" s="350"/>
    </row>
    <row r="23" spans="2:71" s="1" customFormat="1" ht="25.9" customHeight="1">
      <c r="B23" s="39"/>
      <c r="C23" s="40"/>
      <c r="D23" s="41" t="s">
        <v>39</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357">
        <f>ROUND(AG51,2)</f>
        <v>0</v>
      </c>
      <c r="AL23" s="358"/>
      <c r="AM23" s="358"/>
      <c r="AN23" s="358"/>
      <c r="AO23" s="358"/>
      <c r="AP23" s="40"/>
      <c r="AQ23" s="43"/>
      <c r="BE23" s="350"/>
    </row>
    <row r="24" spans="2:71" s="1" customFormat="1" ht="6.95" customHeight="1">
      <c r="B24" s="39"/>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3"/>
      <c r="BE24" s="350"/>
    </row>
    <row r="25" spans="2:71" s="1" customFormat="1">
      <c r="B25" s="39"/>
      <c r="C25" s="40"/>
      <c r="D25" s="40"/>
      <c r="E25" s="40"/>
      <c r="F25" s="40"/>
      <c r="G25" s="40"/>
      <c r="H25" s="40"/>
      <c r="I25" s="40"/>
      <c r="J25" s="40"/>
      <c r="K25" s="40"/>
      <c r="L25" s="359" t="s">
        <v>40</v>
      </c>
      <c r="M25" s="359"/>
      <c r="N25" s="359"/>
      <c r="O25" s="359"/>
      <c r="P25" s="40"/>
      <c r="Q25" s="40"/>
      <c r="R25" s="40"/>
      <c r="S25" s="40"/>
      <c r="T25" s="40"/>
      <c r="U25" s="40"/>
      <c r="V25" s="40"/>
      <c r="W25" s="359" t="s">
        <v>41</v>
      </c>
      <c r="X25" s="359"/>
      <c r="Y25" s="359"/>
      <c r="Z25" s="359"/>
      <c r="AA25" s="359"/>
      <c r="AB25" s="359"/>
      <c r="AC25" s="359"/>
      <c r="AD25" s="359"/>
      <c r="AE25" s="359"/>
      <c r="AF25" s="40"/>
      <c r="AG25" s="40"/>
      <c r="AH25" s="40"/>
      <c r="AI25" s="40"/>
      <c r="AJ25" s="40"/>
      <c r="AK25" s="359" t="s">
        <v>42</v>
      </c>
      <c r="AL25" s="359"/>
      <c r="AM25" s="359"/>
      <c r="AN25" s="359"/>
      <c r="AO25" s="359"/>
      <c r="AP25" s="40"/>
      <c r="AQ25" s="43"/>
      <c r="BE25" s="350"/>
    </row>
    <row r="26" spans="2:71" s="2" customFormat="1" ht="14.45" customHeight="1">
      <c r="B26" s="45"/>
      <c r="C26" s="46"/>
      <c r="D26" s="47" t="s">
        <v>43</v>
      </c>
      <c r="E26" s="46"/>
      <c r="F26" s="47" t="s">
        <v>44</v>
      </c>
      <c r="G26" s="46"/>
      <c r="H26" s="46"/>
      <c r="I26" s="46"/>
      <c r="J26" s="46"/>
      <c r="K26" s="46"/>
      <c r="L26" s="342">
        <v>0.21</v>
      </c>
      <c r="M26" s="343"/>
      <c r="N26" s="343"/>
      <c r="O26" s="343"/>
      <c r="P26" s="46"/>
      <c r="Q26" s="46"/>
      <c r="R26" s="46"/>
      <c r="S26" s="46"/>
      <c r="T26" s="46"/>
      <c r="U26" s="46"/>
      <c r="V26" s="46"/>
      <c r="W26" s="344">
        <f>ROUND(AZ51,2)</f>
        <v>0</v>
      </c>
      <c r="X26" s="343"/>
      <c r="Y26" s="343"/>
      <c r="Z26" s="343"/>
      <c r="AA26" s="343"/>
      <c r="AB26" s="343"/>
      <c r="AC26" s="343"/>
      <c r="AD26" s="343"/>
      <c r="AE26" s="343"/>
      <c r="AF26" s="46"/>
      <c r="AG26" s="46"/>
      <c r="AH26" s="46"/>
      <c r="AI26" s="46"/>
      <c r="AJ26" s="46"/>
      <c r="AK26" s="344">
        <f>ROUND(AV51,2)</f>
        <v>0</v>
      </c>
      <c r="AL26" s="343"/>
      <c r="AM26" s="343"/>
      <c r="AN26" s="343"/>
      <c r="AO26" s="343"/>
      <c r="AP26" s="46"/>
      <c r="AQ26" s="48"/>
      <c r="BE26" s="350"/>
    </row>
    <row r="27" spans="2:71" s="2" customFormat="1" ht="14.45" customHeight="1">
      <c r="B27" s="45"/>
      <c r="C27" s="46"/>
      <c r="D27" s="46"/>
      <c r="E27" s="46"/>
      <c r="F27" s="47" t="s">
        <v>45</v>
      </c>
      <c r="G27" s="46"/>
      <c r="H27" s="46"/>
      <c r="I27" s="46"/>
      <c r="J27" s="46"/>
      <c r="K27" s="46"/>
      <c r="L27" s="342">
        <v>0.15</v>
      </c>
      <c r="M27" s="343"/>
      <c r="N27" s="343"/>
      <c r="O27" s="343"/>
      <c r="P27" s="46"/>
      <c r="Q27" s="46"/>
      <c r="R27" s="46"/>
      <c r="S27" s="46"/>
      <c r="T27" s="46"/>
      <c r="U27" s="46"/>
      <c r="V27" s="46"/>
      <c r="W27" s="344">
        <f>ROUND(BA51,2)</f>
        <v>0</v>
      </c>
      <c r="X27" s="343"/>
      <c r="Y27" s="343"/>
      <c r="Z27" s="343"/>
      <c r="AA27" s="343"/>
      <c r="AB27" s="343"/>
      <c r="AC27" s="343"/>
      <c r="AD27" s="343"/>
      <c r="AE27" s="343"/>
      <c r="AF27" s="46"/>
      <c r="AG27" s="46"/>
      <c r="AH27" s="46"/>
      <c r="AI27" s="46"/>
      <c r="AJ27" s="46"/>
      <c r="AK27" s="344">
        <f>ROUND(AW51,2)</f>
        <v>0</v>
      </c>
      <c r="AL27" s="343"/>
      <c r="AM27" s="343"/>
      <c r="AN27" s="343"/>
      <c r="AO27" s="343"/>
      <c r="AP27" s="46"/>
      <c r="AQ27" s="48"/>
      <c r="BE27" s="350"/>
    </row>
    <row r="28" spans="2:71" s="2" customFormat="1" ht="14.45" hidden="1" customHeight="1">
      <c r="B28" s="45"/>
      <c r="C28" s="46"/>
      <c r="D28" s="46"/>
      <c r="E28" s="46"/>
      <c r="F28" s="47" t="s">
        <v>46</v>
      </c>
      <c r="G28" s="46"/>
      <c r="H28" s="46"/>
      <c r="I28" s="46"/>
      <c r="J28" s="46"/>
      <c r="K28" s="46"/>
      <c r="L28" s="342">
        <v>0.21</v>
      </c>
      <c r="M28" s="343"/>
      <c r="N28" s="343"/>
      <c r="O28" s="343"/>
      <c r="P28" s="46"/>
      <c r="Q28" s="46"/>
      <c r="R28" s="46"/>
      <c r="S28" s="46"/>
      <c r="T28" s="46"/>
      <c r="U28" s="46"/>
      <c r="V28" s="46"/>
      <c r="W28" s="344">
        <f>ROUND(BB51,2)</f>
        <v>0</v>
      </c>
      <c r="X28" s="343"/>
      <c r="Y28" s="343"/>
      <c r="Z28" s="343"/>
      <c r="AA28" s="343"/>
      <c r="AB28" s="343"/>
      <c r="AC28" s="343"/>
      <c r="AD28" s="343"/>
      <c r="AE28" s="343"/>
      <c r="AF28" s="46"/>
      <c r="AG28" s="46"/>
      <c r="AH28" s="46"/>
      <c r="AI28" s="46"/>
      <c r="AJ28" s="46"/>
      <c r="AK28" s="344">
        <v>0</v>
      </c>
      <c r="AL28" s="343"/>
      <c r="AM28" s="343"/>
      <c r="AN28" s="343"/>
      <c r="AO28" s="343"/>
      <c r="AP28" s="46"/>
      <c r="AQ28" s="48"/>
      <c r="BE28" s="350"/>
    </row>
    <row r="29" spans="2:71" s="2" customFormat="1" ht="14.45" hidden="1" customHeight="1">
      <c r="B29" s="45"/>
      <c r="C29" s="46"/>
      <c r="D29" s="46"/>
      <c r="E29" s="46"/>
      <c r="F29" s="47" t="s">
        <v>47</v>
      </c>
      <c r="G29" s="46"/>
      <c r="H29" s="46"/>
      <c r="I29" s="46"/>
      <c r="J29" s="46"/>
      <c r="K29" s="46"/>
      <c r="L29" s="342">
        <v>0.15</v>
      </c>
      <c r="M29" s="343"/>
      <c r="N29" s="343"/>
      <c r="O29" s="343"/>
      <c r="P29" s="46"/>
      <c r="Q29" s="46"/>
      <c r="R29" s="46"/>
      <c r="S29" s="46"/>
      <c r="T29" s="46"/>
      <c r="U29" s="46"/>
      <c r="V29" s="46"/>
      <c r="W29" s="344">
        <f>ROUND(BC51,2)</f>
        <v>0</v>
      </c>
      <c r="X29" s="343"/>
      <c r="Y29" s="343"/>
      <c r="Z29" s="343"/>
      <c r="AA29" s="343"/>
      <c r="AB29" s="343"/>
      <c r="AC29" s="343"/>
      <c r="AD29" s="343"/>
      <c r="AE29" s="343"/>
      <c r="AF29" s="46"/>
      <c r="AG29" s="46"/>
      <c r="AH29" s="46"/>
      <c r="AI29" s="46"/>
      <c r="AJ29" s="46"/>
      <c r="AK29" s="344">
        <v>0</v>
      </c>
      <c r="AL29" s="343"/>
      <c r="AM29" s="343"/>
      <c r="AN29" s="343"/>
      <c r="AO29" s="343"/>
      <c r="AP29" s="46"/>
      <c r="AQ29" s="48"/>
      <c r="BE29" s="350"/>
    </row>
    <row r="30" spans="2:71" s="2" customFormat="1" ht="14.45" hidden="1" customHeight="1">
      <c r="B30" s="45"/>
      <c r="C30" s="46"/>
      <c r="D30" s="46"/>
      <c r="E30" s="46"/>
      <c r="F30" s="47" t="s">
        <v>48</v>
      </c>
      <c r="G30" s="46"/>
      <c r="H30" s="46"/>
      <c r="I30" s="46"/>
      <c r="J30" s="46"/>
      <c r="K30" s="46"/>
      <c r="L30" s="342">
        <v>0</v>
      </c>
      <c r="M30" s="343"/>
      <c r="N30" s="343"/>
      <c r="O30" s="343"/>
      <c r="P30" s="46"/>
      <c r="Q30" s="46"/>
      <c r="R30" s="46"/>
      <c r="S30" s="46"/>
      <c r="T30" s="46"/>
      <c r="U30" s="46"/>
      <c r="V30" s="46"/>
      <c r="W30" s="344">
        <f>ROUND(BD51,2)</f>
        <v>0</v>
      </c>
      <c r="X30" s="343"/>
      <c r="Y30" s="343"/>
      <c r="Z30" s="343"/>
      <c r="AA30" s="343"/>
      <c r="AB30" s="343"/>
      <c r="AC30" s="343"/>
      <c r="AD30" s="343"/>
      <c r="AE30" s="343"/>
      <c r="AF30" s="46"/>
      <c r="AG30" s="46"/>
      <c r="AH30" s="46"/>
      <c r="AI30" s="46"/>
      <c r="AJ30" s="46"/>
      <c r="AK30" s="344">
        <v>0</v>
      </c>
      <c r="AL30" s="343"/>
      <c r="AM30" s="343"/>
      <c r="AN30" s="343"/>
      <c r="AO30" s="343"/>
      <c r="AP30" s="46"/>
      <c r="AQ30" s="48"/>
      <c r="BE30" s="350"/>
    </row>
    <row r="31" spans="2:71" s="1" customFormat="1" ht="6.95" customHeight="1">
      <c r="B31" s="39"/>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3"/>
      <c r="BE31" s="350"/>
    </row>
    <row r="32" spans="2:71" s="1" customFormat="1" ht="25.9" customHeight="1">
      <c r="B32" s="39"/>
      <c r="C32" s="49"/>
      <c r="D32" s="50" t="s">
        <v>49</v>
      </c>
      <c r="E32" s="51"/>
      <c r="F32" s="51"/>
      <c r="G32" s="51"/>
      <c r="H32" s="51"/>
      <c r="I32" s="51"/>
      <c r="J32" s="51"/>
      <c r="K32" s="51"/>
      <c r="L32" s="51"/>
      <c r="M32" s="51"/>
      <c r="N32" s="51"/>
      <c r="O32" s="51"/>
      <c r="P32" s="51"/>
      <c r="Q32" s="51"/>
      <c r="R32" s="51"/>
      <c r="S32" s="51"/>
      <c r="T32" s="52" t="s">
        <v>50</v>
      </c>
      <c r="U32" s="51"/>
      <c r="V32" s="51"/>
      <c r="W32" s="51"/>
      <c r="X32" s="345" t="s">
        <v>51</v>
      </c>
      <c r="Y32" s="346"/>
      <c r="Z32" s="346"/>
      <c r="AA32" s="346"/>
      <c r="AB32" s="346"/>
      <c r="AC32" s="51"/>
      <c r="AD32" s="51"/>
      <c r="AE32" s="51"/>
      <c r="AF32" s="51"/>
      <c r="AG32" s="51"/>
      <c r="AH32" s="51"/>
      <c r="AI32" s="51"/>
      <c r="AJ32" s="51"/>
      <c r="AK32" s="347">
        <f>SUM(AK23:AK30)</f>
        <v>0</v>
      </c>
      <c r="AL32" s="346"/>
      <c r="AM32" s="346"/>
      <c r="AN32" s="346"/>
      <c r="AO32" s="348"/>
      <c r="AP32" s="49"/>
      <c r="AQ32" s="53"/>
      <c r="BE32" s="350"/>
    </row>
    <row r="33" spans="2:56" s="1" customFormat="1" ht="6.95" customHeight="1">
      <c r="B33" s="39"/>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3"/>
    </row>
    <row r="34" spans="2:56" s="1" customFormat="1" ht="6.95" customHeight="1">
      <c r="B34" s="54"/>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6"/>
    </row>
    <row r="38" spans="2:56" s="1" customFormat="1" ht="6.95" customHeight="1">
      <c r="B38" s="57"/>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9"/>
    </row>
    <row r="39" spans="2:56" s="1" customFormat="1" ht="36.950000000000003" customHeight="1">
      <c r="B39" s="39"/>
      <c r="C39" s="60" t="s">
        <v>52</v>
      </c>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59"/>
    </row>
    <row r="40" spans="2:56" s="1" customFormat="1" ht="6.95" customHeight="1">
      <c r="B40" s="39"/>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59"/>
    </row>
    <row r="41" spans="2:56" s="3" customFormat="1" ht="14.45" customHeight="1">
      <c r="B41" s="62"/>
      <c r="C41" s="63" t="s">
        <v>15</v>
      </c>
      <c r="D41" s="64"/>
      <c r="E41" s="64"/>
      <c r="F41" s="64"/>
      <c r="G41" s="64"/>
      <c r="H41" s="64"/>
      <c r="I41" s="64"/>
      <c r="J41" s="64"/>
      <c r="K41" s="64"/>
      <c r="L41" s="64" t="str">
        <f>K5</f>
        <v>2018-04</v>
      </c>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5"/>
    </row>
    <row r="42" spans="2:56" s="4" customFormat="1" ht="36.950000000000003" customHeight="1">
      <c r="B42" s="66"/>
      <c r="C42" s="67" t="s">
        <v>18</v>
      </c>
      <c r="D42" s="68"/>
      <c r="E42" s="68"/>
      <c r="F42" s="68"/>
      <c r="G42" s="68"/>
      <c r="H42" s="68"/>
      <c r="I42" s="68"/>
      <c r="J42" s="68"/>
      <c r="K42" s="68"/>
      <c r="L42" s="328" t="str">
        <f>K6</f>
        <v>VD Modřany - opravy technologie středního jezového pole</v>
      </c>
      <c r="M42" s="329"/>
      <c r="N42" s="329"/>
      <c r="O42" s="329"/>
      <c r="P42" s="329"/>
      <c r="Q42" s="329"/>
      <c r="R42" s="329"/>
      <c r="S42" s="329"/>
      <c r="T42" s="329"/>
      <c r="U42" s="329"/>
      <c r="V42" s="329"/>
      <c r="W42" s="329"/>
      <c r="X42" s="329"/>
      <c r="Y42" s="329"/>
      <c r="Z42" s="329"/>
      <c r="AA42" s="329"/>
      <c r="AB42" s="329"/>
      <c r="AC42" s="329"/>
      <c r="AD42" s="329"/>
      <c r="AE42" s="329"/>
      <c r="AF42" s="329"/>
      <c r="AG42" s="329"/>
      <c r="AH42" s="329"/>
      <c r="AI42" s="329"/>
      <c r="AJ42" s="329"/>
      <c r="AK42" s="329"/>
      <c r="AL42" s="329"/>
      <c r="AM42" s="329"/>
      <c r="AN42" s="329"/>
      <c r="AO42" s="329"/>
      <c r="AP42" s="68"/>
      <c r="AQ42" s="68"/>
      <c r="AR42" s="69"/>
    </row>
    <row r="43" spans="2:56" s="1" customFormat="1" ht="6.95" customHeight="1">
      <c r="B43" s="39"/>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59"/>
    </row>
    <row r="44" spans="2:56" s="1" customFormat="1" ht="15">
      <c r="B44" s="39"/>
      <c r="C44" s="63" t="s">
        <v>23</v>
      </c>
      <c r="D44" s="61"/>
      <c r="E44" s="61"/>
      <c r="F44" s="61"/>
      <c r="G44" s="61"/>
      <c r="H44" s="61"/>
      <c r="I44" s="61"/>
      <c r="J44" s="61"/>
      <c r="K44" s="61"/>
      <c r="L44" s="70" t="str">
        <f>IF(K8="","",K8)</f>
        <v>Modřany</v>
      </c>
      <c r="M44" s="61"/>
      <c r="N44" s="61"/>
      <c r="O44" s="61"/>
      <c r="P44" s="61"/>
      <c r="Q44" s="61"/>
      <c r="R44" s="61"/>
      <c r="S44" s="61"/>
      <c r="T44" s="61"/>
      <c r="U44" s="61"/>
      <c r="V44" s="61"/>
      <c r="W44" s="61"/>
      <c r="X44" s="61"/>
      <c r="Y44" s="61"/>
      <c r="Z44" s="61"/>
      <c r="AA44" s="61"/>
      <c r="AB44" s="61"/>
      <c r="AC44" s="61"/>
      <c r="AD44" s="61"/>
      <c r="AE44" s="61"/>
      <c r="AF44" s="61"/>
      <c r="AG44" s="61"/>
      <c r="AH44" s="61"/>
      <c r="AI44" s="63" t="s">
        <v>25</v>
      </c>
      <c r="AJ44" s="61"/>
      <c r="AK44" s="61"/>
      <c r="AL44" s="61"/>
      <c r="AM44" s="330" t="str">
        <f>IF(AN8= "","",AN8)</f>
        <v>15.2.2018</v>
      </c>
      <c r="AN44" s="330"/>
      <c r="AO44" s="61"/>
      <c r="AP44" s="61"/>
      <c r="AQ44" s="61"/>
      <c r="AR44" s="59"/>
    </row>
    <row r="45" spans="2:56" s="1" customFormat="1" ht="6.95" customHeight="1">
      <c r="B45" s="39"/>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59"/>
    </row>
    <row r="46" spans="2:56" s="1" customFormat="1" ht="15">
      <c r="B46" s="39"/>
      <c r="C46" s="63" t="s">
        <v>27</v>
      </c>
      <c r="D46" s="61"/>
      <c r="E46" s="61"/>
      <c r="F46" s="61"/>
      <c r="G46" s="61"/>
      <c r="H46" s="61"/>
      <c r="I46" s="61"/>
      <c r="J46" s="61"/>
      <c r="K46" s="61"/>
      <c r="L46" s="64" t="str">
        <f>IF(E11= "","",E11)</f>
        <v>Povodí Vltavy, státní podnik</v>
      </c>
      <c r="M46" s="61"/>
      <c r="N46" s="61"/>
      <c r="O46" s="61"/>
      <c r="P46" s="61"/>
      <c r="Q46" s="61"/>
      <c r="R46" s="61"/>
      <c r="S46" s="61"/>
      <c r="T46" s="61"/>
      <c r="U46" s="61"/>
      <c r="V46" s="61"/>
      <c r="W46" s="61"/>
      <c r="X46" s="61"/>
      <c r="Y46" s="61"/>
      <c r="Z46" s="61"/>
      <c r="AA46" s="61"/>
      <c r="AB46" s="61"/>
      <c r="AC46" s="61"/>
      <c r="AD46" s="61"/>
      <c r="AE46" s="61"/>
      <c r="AF46" s="61"/>
      <c r="AG46" s="61"/>
      <c r="AH46" s="61"/>
      <c r="AI46" s="63" t="s">
        <v>34</v>
      </c>
      <c r="AJ46" s="61"/>
      <c r="AK46" s="61"/>
      <c r="AL46" s="61"/>
      <c r="AM46" s="331" t="str">
        <f>IF(E17="","",E17)</f>
        <v>Ing. Milada Klimešová</v>
      </c>
      <c r="AN46" s="331"/>
      <c r="AO46" s="331"/>
      <c r="AP46" s="331"/>
      <c r="AQ46" s="61"/>
      <c r="AR46" s="59"/>
      <c r="AS46" s="332" t="s">
        <v>53</v>
      </c>
      <c r="AT46" s="333"/>
      <c r="AU46" s="72"/>
      <c r="AV46" s="72"/>
      <c r="AW46" s="72"/>
      <c r="AX46" s="72"/>
      <c r="AY46" s="72"/>
      <c r="AZ46" s="72"/>
      <c r="BA46" s="72"/>
      <c r="BB46" s="72"/>
      <c r="BC46" s="72"/>
      <c r="BD46" s="73"/>
    </row>
    <row r="47" spans="2:56" s="1" customFormat="1" ht="15">
      <c r="B47" s="39"/>
      <c r="C47" s="63" t="s">
        <v>32</v>
      </c>
      <c r="D47" s="61"/>
      <c r="E47" s="61"/>
      <c r="F47" s="61"/>
      <c r="G47" s="61"/>
      <c r="H47" s="61"/>
      <c r="I47" s="61"/>
      <c r="J47" s="61"/>
      <c r="K47" s="61"/>
      <c r="L47" s="64" t="str">
        <f>IF(E14= "Vyplň údaj","",E14)</f>
        <v/>
      </c>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59"/>
      <c r="AS47" s="334"/>
      <c r="AT47" s="335"/>
      <c r="AU47" s="74"/>
      <c r="AV47" s="74"/>
      <c r="AW47" s="74"/>
      <c r="AX47" s="74"/>
      <c r="AY47" s="74"/>
      <c r="AZ47" s="74"/>
      <c r="BA47" s="74"/>
      <c r="BB47" s="74"/>
      <c r="BC47" s="74"/>
      <c r="BD47" s="75"/>
    </row>
    <row r="48" spans="2:56" s="1" customFormat="1" ht="10.9" customHeight="1">
      <c r="B48" s="39"/>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59"/>
      <c r="AS48" s="336"/>
      <c r="AT48" s="337"/>
      <c r="AU48" s="40"/>
      <c r="AV48" s="40"/>
      <c r="AW48" s="40"/>
      <c r="AX48" s="40"/>
      <c r="AY48" s="40"/>
      <c r="AZ48" s="40"/>
      <c r="BA48" s="40"/>
      <c r="BB48" s="40"/>
      <c r="BC48" s="40"/>
      <c r="BD48" s="76"/>
    </row>
    <row r="49" spans="1:91" s="1" customFormat="1" ht="29.25" customHeight="1">
      <c r="B49" s="39"/>
      <c r="C49" s="338" t="s">
        <v>54</v>
      </c>
      <c r="D49" s="339"/>
      <c r="E49" s="339"/>
      <c r="F49" s="339"/>
      <c r="G49" s="339"/>
      <c r="H49" s="77"/>
      <c r="I49" s="340" t="s">
        <v>55</v>
      </c>
      <c r="J49" s="339"/>
      <c r="K49" s="339"/>
      <c r="L49" s="339"/>
      <c r="M49" s="339"/>
      <c r="N49" s="339"/>
      <c r="O49" s="339"/>
      <c r="P49" s="339"/>
      <c r="Q49" s="339"/>
      <c r="R49" s="339"/>
      <c r="S49" s="339"/>
      <c r="T49" s="339"/>
      <c r="U49" s="339"/>
      <c r="V49" s="339"/>
      <c r="W49" s="339"/>
      <c r="X49" s="339"/>
      <c r="Y49" s="339"/>
      <c r="Z49" s="339"/>
      <c r="AA49" s="339"/>
      <c r="AB49" s="339"/>
      <c r="AC49" s="339"/>
      <c r="AD49" s="339"/>
      <c r="AE49" s="339"/>
      <c r="AF49" s="339"/>
      <c r="AG49" s="341" t="s">
        <v>56</v>
      </c>
      <c r="AH49" s="339"/>
      <c r="AI49" s="339"/>
      <c r="AJ49" s="339"/>
      <c r="AK49" s="339"/>
      <c r="AL49" s="339"/>
      <c r="AM49" s="339"/>
      <c r="AN49" s="340" t="s">
        <v>57</v>
      </c>
      <c r="AO49" s="339"/>
      <c r="AP49" s="339"/>
      <c r="AQ49" s="78" t="s">
        <v>58</v>
      </c>
      <c r="AR49" s="59"/>
      <c r="AS49" s="79" t="s">
        <v>59</v>
      </c>
      <c r="AT49" s="80" t="s">
        <v>60</v>
      </c>
      <c r="AU49" s="80" t="s">
        <v>61</v>
      </c>
      <c r="AV49" s="80" t="s">
        <v>62</v>
      </c>
      <c r="AW49" s="80" t="s">
        <v>63</v>
      </c>
      <c r="AX49" s="80" t="s">
        <v>64</v>
      </c>
      <c r="AY49" s="80" t="s">
        <v>65</v>
      </c>
      <c r="AZ49" s="80" t="s">
        <v>66</v>
      </c>
      <c r="BA49" s="80" t="s">
        <v>67</v>
      </c>
      <c r="BB49" s="80" t="s">
        <v>68</v>
      </c>
      <c r="BC49" s="80" t="s">
        <v>69</v>
      </c>
      <c r="BD49" s="81" t="s">
        <v>70</v>
      </c>
    </row>
    <row r="50" spans="1:91" s="1" customFormat="1" ht="10.9" customHeight="1">
      <c r="B50" s="39"/>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59"/>
      <c r="AS50" s="82"/>
      <c r="AT50" s="83"/>
      <c r="AU50" s="83"/>
      <c r="AV50" s="83"/>
      <c r="AW50" s="83"/>
      <c r="AX50" s="83"/>
      <c r="AY50" s="83"/>
      <c r="AZ50" s="83"/>
      <c r="BA50" s="83"/>
      <c r="BB50" s="83"/>
      <c r="BC50" s="83"/>
      <c r="BD50" s="84"/>
    </row>
    <row r="51" spans="1:91" s="4" customFormat="1" ht="32.450000000000003" customHeight="1">
      <c r="B51" s="66"/>
      <c r="C51" s="85" t="s">
        <v>71</v>
      </c>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322">
        <f>ROUND(SUM(AG52:AG61),2)</f>
        <v>0</v>
      </c>
      <c r="AH51" s="322"/>
      <c r="AI51" s="322"/>
      <c r="AJ51" s="322"/>
      <c r="AK51" s="322"/>
      <c r="AL51" s="322"/>
      <c r="AM51" s="322"/>
      <c r="AN51" s="323">
        <f t="shared" ref="AN51:AN61" si="0">SUM(AG51,AT51)</f>
        <v>0</v>
      </c>
      <c r="AO51" s="323"/>
      <c r="AP51" s="323"/>
      <c r="AQ51" s="87" t="s">
        <v>21</v>
      </c>
      <c r="AR51" s="69"/>
      <c r="AS51" s="88">
        <f>ROUND(SUM(AS52:AS61),2)</f>
        <v>0</v>
      </c>
      <c r="AT51" s="89">
        <f t="shared" ref="AT51:AT61" si="1">ROUND(SUM(AV51:AW51),2)</f>
        <v>0</v>
      </c>
      <c r="AU51" s="90">
        <f>ROUND(SUM(AU52:AU61),5)</f>
        <v>0</v>
      </c>
      <c r="AV51" s="89">
        <f>ROUND(AZ51*L26,2)</f>
        <v>0</v>
      </c>
      <c r="AW51" s="89">
        <f>ROUND(BA51*L27,2)</f>
        <v>0</v>
      </c>
      <c r="AX51" s="89">
        <f>ROUND(BB51*L26,2)</f>
        <v>0</v>
      </c>
      <c r="AY51" s="89">
        <f>ROUND(BC51*L27,2)</f>
        <v>0</v>
      </c>
      <c r="AZ51" s="89">
        <f>ROUND(SUM(AZ52:AZ61),2)</f>
        <v>0</v>
      </c>
      <c r="BA51" s="89">
        <f>ROUND(SUM(BA52:BA61),2)</f>
        <v>0</v>
      </c>
      <c r="BB51" s="89">
        <f>ROUND(SUM(BB52:BB61),2)</f>
        <v>0</v>
      </c>
      <c r="BC51" s="89">
        <f>ROUND(SUM(BC52:BC61),2)</f>
        <v>0</v>
      </c>
      <c r="BD51" s="91">
        <f>ROUND(SUM(BD52:BD61),2)</f>
        <v>0</v>
      </c>
      <c r="BS51" s="92" t="s">
        <v>72</v>
      </c>
      <c r="BT51" s="92" t="s">
        <v>73</v>
      </c>
      <c r="BU51" s="93" t="s">
        <v>74</v>
      </c>
      <c r="BV51" s="92" t="s">
        <v>75</v>
      </c>
      <c r="BW51" s="92" t="s">
        <v>7</v>
      </c>
      <c r="BX51" s="92" t="s">
        <v>76</v>
      </c>
      <c r="CL51" s="92" t="s">
        <v>21</v>
      </c>
    </row>
    <row r="52" spans="1:91" s="5" customFormat="1" ht="16.5" customHeight="1">
      <c r="A52" s="94" t="s">
        <v>77</v>
      </c>
      <c r="B52" s="95"/>
      <c r="C52" s="96"/>
      <c r="D52" s="327" t="s">
        <v>78</v>
      </c>
      <c r="E52" s="327"/>
      <c r="F52" s="327"/>
      <c r="G52" s="327"/>
      <c r="H52" s="327"/>
      <c r="I52" s="97"/>
      <c r="J52" s="327" t="s">
        <v>79</v>
      </c>
      <c r="K52" s="327"/>
      <c r="L52" s="327"/>
      <c r="M52" s="327"/>
      <c r="N52" s="327"/>
      <c r="O52" s="327"/>
      <c r="P52" s="327"/>
      <c r="Q52" s="327"/>
      <c r="R52" s="327"/>
      <c r="S52" s="327"/>
      <c r="T52" s="327"/>
      <c r="U52" s="327"/>
      <c r="V52" s="327"/>
      <c r="W52" s="327"/>
      <c r="X52" s="327"/>
      <c r="Y52" s="327"/>
      <c r="Z52" s="327"/>
      <c r="AA52" s="327"/>
      <c r="AB52" s="327"/>
      <c r="AC52" s="327"/>
      <c r="AD52" s="327"/>
      <c r="AE52" s="327"/>
      <c r="AF52" s="327"/>
      <c r="AG52" s="325">
        <f>'00 - VON'!J27</f>
        <v>0</v>
      </c>
      <c r="AH52" s="326"/>
      <c r="AI52" s="326"/>
      <c r="AJ52" s="326"/>
      <c r="AK52" s="326"/>
      <c r="AL52" s="326"/>
      <c r="AM52" s="326"/>
      <c r="AN52" s="325">
        <f t="shared" si="0"/>
        <v>0</v>
      </c>
      <c r="AO52" s="326"/>
      <c r="AP52" s="326"/>
      <c r="AQ52" s="98" t="s">
        <v>79</v>
      </c>
      <c r="AR52" s="99"/>
      <c r="AS52" s="100">
        <v>0</v>
      </c>
      <c r="AT52" s="101">
        <f t="shared" si="1"/>
        <v>0</v>
      </c>
      <c r="AU52" s="102">
        <f>'00 - VON'!P81</f>
        <v>0</v>
      </c>
      <c r="AV52" s="101">
        <f>'00 - VON'!J30</f>
        <v>0</v>
      </c>
      <c r="AW52" s="101">
        <f>'00 - VON'!J31</f>
        <v>0</v>
      </c>
      <c r="AX52" s="101">
        <f>'00 - VON'!J32</f>
        <v>0</v>
      </c>
      <c r="AY52" s="101">
        <f>'00 - VON'!J33</f>
        <v>0</v>
      </c>
      <c r="AZ52" s="101">
        <f>'00 - VON'!F30</f>
        <v>0</v>
      </c>
      <c r="BA52" s="101">
        <f>'00 - VON'!F31</f>
        <v>0</v>
      </c>
      <c r="BB52" s="101">
        <f>'00 - VON'!F32</f>
        <v>0</v>
      </c>
      <c r="BC52" s="101">
        <f>'00 - VON'!F33</f>
        <v>0</v>
      </c>
      <c r="BD52" s="103">
        <f>'00 - VON'!F34</f>
        <v>0</v>
      </c>
      <c r="BT52" s="104" t="s">
        <v>80</v>
      </c>
      <c r="BV52" s="104" t="s">
        <v>75</v>
      </c>
      <c r="BW52" s="104" t="s">
        <v>81</v>
      </c>
      <c r="BX52" s="104" t="s">
        <v>7</v>
      </c>
      <c r="CL52" s="104" t="s">
        <v>21</v>
      </c>
      <c r="CM52" s="104" t="s">
        <v>82</v>
      </c>
    </row>
    <row r="53" spans="1:91" s="5" customFormat="1" ht="31.5" customHeight="1">
      <c r="A53" s="94" t="s">
        <v>77</v>
      </c>
      <c r="B53" s="95"/>
      <c r="C53" s="96"/>
      <c r="D53" s="327" t="s">
        <v>83</v>
      </c>
      <c r="E53" s="327"/>
      <c r="F53" s="327"/>
      <c r="G53" s="327"/>
      <c r="H53" s="327"/>
      <c r="I53" s="97"/>
      <c r="J53" s="327" t="s">
        <v>84</v>
      </c>
      <c r="K53" s="327"/>
      <c r="L53" s="327"/>
      <c r="M53" s="327"/>
      <c r="N53" s="327"/>
      <c r="O53" s="327"/>
      <c r="P53" s="327"/>
      <c r="Q53" s="327"/>
      <c r="R53" s="327"/>
      <c r="S53" s="327"/>
      <c r="T53" s="327"/>
      <c r="U53" s="327"/>
      <c r="V53" s="327"/>
      <c r="W53" s="327"/>
      <c r="X53" s="327"/>
      <c r="Y53" s="327"/>
      <c r="Z53" s="327"/>
      <c r="AA53" s="327"/>
      <c r="AB53" s="327"/>
      <c r="AC53" s="327"/>
      <c r="AD53" s="327"/>
      <c r="AE53" s="327"/>
      <c r="AF53" s="327"/>
      <c r="AG53" s="325">
        <f>'01 - Zahrazení a vyhrazen...'!J27</f>
        <v>0</v>
      </c>
      <c r="AH53" s="326"/>
      <c r="AI53" s="326"/>
      <c r="AJ53" s="326"/>
      <c r="AK53" s="326"/>
      <c r="AL53" s="326"/>
      <c r="AM53" s="326"/>
      <c r="AN53" s="325">
        <f t="shared" si="0"/>
        <v>0</v>
      </c>
      <c r="AO53" s="326"/>
      <c r="AP53" s="326"/>
      <c r="AQ53" s="98" t="s">
        <v>85</v>
      </c>
      <c r="AR53" s="99"/>
      <c r="AS53" s="100">
        <v>0</v>
      </c>
      <c r="AT53" s="101">
        <f t="shared" si="1"/>
        <v>0</v>
      </c>
      <c r="AU53" s="102">
        <f>'01 - Zahrazení a vyhrazen...'!P77</f>
        <v>0</v>
      </c>
      <c r="AV53" s="101">
        <f>'01 - Zahrazení a vyhrazen...'!J30</f>
        <v>0</v>
      </c>
      <c r="AW53" s="101">
        <f>'01 - Zahrazení a vyhrazen...'!J31</f>
        <v>0</v>
      </c>
      <c r="AX53" s="101">
        <f>'01 - Zahrazení a vyhrazen...'!J32</f>
        <v>0</v>
      </c>
      <c r="AY53" s="101">
        <f>'01 - Zahrazení a vyhrazen...'!J33</f>
        <v>0</v>
      </c>
      <c r="AZ53" s="101">
        <f>'01 - Zahrazení a vyhrazen...'!F30</f>
        <v>0</v>
      </c>
      <c r="BA53" s="101">
        <f>'01 - Zahrazení a vyhrazen...'!F31</f>
        <v>0</v>
      </c>
      <c r="BB53" s="101">
        <f>'01 - Zahrazení a vyhrazen...'!F32</f>
        <v>0</v>
      </c>
      <c r="BC53" s="101">
        <f>'01 - Zahrazení a vyhrazen...'!F33</f>
        <v>0</v>
      </c>
      <c r="BD53" s="103">
        <f>'01 - Zahrazení a vyhrazen...'!F34</f>
        <v>0</v>
      </c>
      <c r="BT53" s="104" t="s">
        <v>80</v>
      </c>
      <c r="BV53" s="104" t="s">
        <v>75</v>
      </c>
      <c r="BW53" s="104" t="s">
        <v>86</v>
      </c>
      <c r="BX53" s="104" t="s">
        <v>7</v>
      </c>
      <c r="CL53" s="104" t="s">
        <v>21</v>
      </c>
      <c r="CM53" s="104" t="s">
        <v>82</v>
      </c>
    </row>
    <row r="54" spans="1:91" s="5" customFormat="1" ht="16.5" customHeight="1">
      <c r="A54" s="94" t="s">
        <v>77</v>
      </c>
      <c r="B54" s="95"/>
      <c r="C54" s="96"/>
      <c r="D54" s="327" t="s">
        <v>87</v>
      </c>
      <c r="E54" s="327"/>
      <c r="F54" s="327"/>
      <c r="G54" s="327"/>
      <c r="H54" s="327"/>
      <c r="I54" s="97"/>
      <c r="J54" s="327" t="s">
        <v>88</v>
      </c>
      <c r="K54" s="327"/>
      <c r="L54" s="327"/>
      <c r="M54" s="327"/>
      <c r="N54" s="327"/>
      <c r="O54" s="327"/>
      <c r="P54" s="327"/>
      <c r="Q54" s="327"/>
      <c r="R54" s="327"/>
      <c r="S54" s="327"/>
      <c r="T54" s="327"/>
      <c r="U54" s="327"/>
      <c r="V54" s="327"/>
      <c r="W54" s="327"/>
      <c r="X54" s="327"/>
      <c r="Y54" s="327"/>
      <c r="Z54" s="327"/>
      <c r="AA54" s="327"/>
      <c r="AB54" s="327"/>
      <c r="AC54" s="327"/>
      <c r="AD54" s="327"/>
      <c r="AE54" s="327"/>
      <c r="AF54" s="327"/>
      <c r="AG54" s="325">
        <f>'02 - Oprava povrchových o...'!J27</f>
        <v>0</v>
      </c>
      <c r="AH54" s="326"/>
      <c r="AI54" s="326"/>
      <c r="AJ54" s="326"/>
      <c r="AK54" s="326"/>
      <c r="AL54" s="326"/>
      <c r="AM54" s="326"/>
      <c r="AN54" s="325">
        <f t="shared" si="0"/>
        <v>0</v>
      </c>
      <c r="AO54" s="326"/>
      <c r="AP54" s="326"/>
      <c r="AQ54" s="98" t="s">
        <v>89</v>
      </c>
      <c r="AR54" s="99"/>
      <c r="AS54" s="100">
        <v>0</v>
      </c>
      <c r="AT54" s="101">
        <f t="shared" si="1"/>
        <v>0</v>
      </c>
      <c r="AU54" s="102">
        <f>'02 - Oprava povrchových o...'!P82</f>
        <v>0</v>
      </c>
      <c r="AV54" s="101">
        <f>'02 - Oprava povrchových o...'!J30</f>
        <v>0</v>
      </c>
      <c r="AW54" s="101">
        <f>'02 - Oprava povrchových o...'!J31</f>
        <v>0</v>
      </c>
      <c r="AX54" s="101">
        <f>'02 - Oprava povrchových o...'!J32</f>
        <v>0</v>
      </c>
      <c r="AY54" s="101">
        <f>'02 - Oprava povrchových o...'!J33</f>
        <v>0</v>
      </c>
      <c r="AZ54" s="101">
        <f>'02 - Oprava povrchových o...'!F30</f>
        <v>0</v>
      </c>
      <c r="BA54" s="101">
        <f>'02 - Oprava povrchových o...'!F31</f>
        <v>0</v>
      </c>
      <c r="BB54" s="101">
        <f>'02 - Oprava povrchových o...'!F32</f>
        <v>0</v>
      </c>
      <c r="BC54" s="101">
        <f>'02 - Oprava povrchových o...'!F33</f>
        <v>0</v>
      </c>
      <c r="BD54" s="103">
        <f>'02 - Oprava povrchových o...'!F34</f>
        <v>0</v>
      </c>
      <c r="BT54" s="104" t="s">
        <v>80</v>
      </c>
      <c r="BV54" s="104" t="s">
        <v>75</v>
      </c>
      <c r="BW54" s="104" t="s">
        <v>90</v>
      </c>
      <c r="BX54" s="104" t="s">
        <v>7</v>
      </c>
      <c r="CL54" s="104" t="s">
        <v>21</v>
      </c>
      <c r="CM54" s="104" t="s">
        <v>82</v>
      </c>
    </row>
    <row r="55" spans="1:91" s="5" customFormat="1" ht="16.5" customHeight="1">
      <c r="A55" s="94" t="s">
        <v>77</v>
      </c>
      <c r="B55" s="95"/>
      <c r="C55" s="96"/>
      <c r="D55" s="327" t="s">
        <v>91</v>
      </c>
      <c r="E55" s="327"/>
      <c r="F55" s="327"/>
      <c r="G55" s="327"/>
      <c r="H55" s="327"/>
      <c r="I55" s="97"/>
      <c r="J55" s="327" t="s">
        <v>92</v>
      </c>
      <c r="K55" s="327"/>
      <c r="L55" s="327"/>
      <c r="M55" s="327"/>
      <c r="N55" s="327"/>
      <c r="O55" s="327"/>
      <c r="P55" s="327"/>
      <c r="Q55" s="327"/>
      <c r="R55" s="327"/>
      <c r="S55" s="327"/>
      <c r="T55" s="327"/>
      <c r="U55" s="327"/>
      <c r="V55" s="327"/>
      <c r="W55" s="327"/>
      <c r="X55" s="327"/>
      <c r="Y55" s="327"/>
      <c r="Z55" s="327"/>
      <c r="AA55" s="327"/>
      <c r="AB55" s="327"/>
      <c r="AC55" s="327"/>
      <c r="AD55" s="327"/>
      <c r="AE55" s="327"/>
      <c r="AF55" s="327"/>
      <c r="AG55" s="325">
        <f>'03 - Těsnění klapek'!J27</f>
        <v>0</v>
      </c>
      <c r="AH55" s="326"/>
      <c r="AI55" s="326"/>
      <c r="AJ55" s="326"/>
      <c r="AK55" s="326"/>
      <c r="AL55" s="326"/>
      <c r="AM55" s="326"/>
      <c r="AN55" s="325">
        <f t="shared" si="0"/>
        <v>0</v>
      </c>
      <c r="AO55" s="326"/>
      <c r="AP55" s="326"/>
      <c r="AQ55" s="98" t="s">
        <v>85</v>
      </c>
      <c r="AR55" s="99"/>
      <c r="AS55" s="100">
        <v>0</v>
      </c>
      <c r="AT55" s="101">
        <f t="shared" si="1"/>
        <v>0</v>
      </c>
      <c r="AU55" s="102">
        <f>'03 - Těsnění klapek'!P76</f>
        <v>0</v>
      </c>
      <c r="AV55" s="101">
        <f>'03 - Těsnění klapek'!J30</f>
        <v>0</v>
      </c>
      <c r="AW55" s="101">
        <f>'03 - Těsnění klapek'!J31</f>
        <v>0</v>
      </c>
      <c r="AX55" s="101">
        <f>'03 - Těsnění klapek'!J32</f>
        <v>0</v>
      </c>
      <c r="AY55" s="101">
        <f>'03 - Těsnění klapek'!J33</f>
        <v>0</v>
      </c>
      <c r="AZ55" s="101">
        <f>'03 - Těsnění klapek'!F30</f>
        <v>0</v>
      </c>
      <c r="BA55" s="101">
        <f>'03 - Těsnění klapek'!F31</f>
        <v>0</v>
      </c>
      <c r="BB55" s="101">
        <f>'03 - Těsnění klapek'!F32</f>
        <v>0</v>
      </c>
      <c r="BC55" s="101">
        <f>'03 - Těsnění klapek'!F33</f>
        <v>0</v>
      </c>
      <c r="BD55" s="103">
        <f>'03 - Těsnění klapek'!F34</f>
        <v>0</v>
      </c>
      <c r="BT55" s="104" t="s">
        <v>80</v>
      </c>
      <c r="BV55" s="104" t="s">
        <v>75</v>
      </c>
      <c r="BW55" s="104" t="s">
        <v>93</v>
      </c>
      <c r="BX55" s="104" t="s">
        <v>7</v>
      </c>
      <c r="CL55" s="104" t="s">
        <v>21</v>
      </c>
      <c r="CM55" s="104" t="s">
        <v>82</v>
      </c>
    </row>
    <row r="56" spans="1:91" s="5" customFormat="1" ht="16.5" customHeight="1">
      <c r="A56" s="94" t="s">
        <v>77</v>
      </c>
      <c r="B56" s="95"/>
      <c r="C56" s="96"/>
      <c r="D56" s="327" t="s">
        <v>94</v>
      </c>
      <c r="E56" s="327"/>
      <c r="F56" s="327"/>
      <c r="G56" s="327"/>
      <c r="H56" s="327"/>
      <c r="I56" s="97"/>
      <c r="J56" s="327" t="s">
        <v>95</v>
      </c>
      <c r="K56" s="327"/>
      <c r="L56" s="327"/>
      <c r="M56" s="327"/>
      <c r="N56" s="327"/>
      <c r="O56" s="327"/>
      <c r="P56" s="327"/>
      <c r="Q56" s="327"/>
      <c r="R56" s="327"/>
      <c r="S56" s="327"/>
      <c r="T56" s="327"/>
      <c r="U56" s="327"/>
      <c r="V56" s="327"/>
      <c r="W56" s="327"/>
      <c r="X56" s="327"/>
      <c r="Y56" s="327"/>
      <c r="Z56" s="327"/>
      <c r="AA56" s="327"/>
      <c r="AB56" s="327"/>
      <c r="AC56" s="327"/>
      <c r="AD56" s="327"/>
      <c r="AE56" s="327"/>
      <c r="AF56" s="327"/>
      <c r="AG56" s="325">
        <f>'04 - Výměna hydromotorů'!J27</f>
        <v>0</v>
      </c>
      <c r="AH56" s="326"/>
      <c r="AI56" s="326"/>
      <c r="AJ56" s="326"/>
      <c r="AK56" s="326"/>
      <c r="AL56" s="326"/>
      <c r="AM56" s="326"/>
      <c r="AN56" s="325">
        <f t="shared" si="0"/>
        <v>0</v>
      </c>
      <c r="AO56" s="326"/>
      <c r="AP56" s="326"/>
      <c r="AQ56" s="98" t="s">
        <v>85</v>
      </c>
      <c r="AR56" s="99"/>
      <c r="AS56" s="100">
        <v>0</v>
      </c>
      <c r="AT56" s="101">
        <f t="shared" si="1"/>
        <v>0</v>
      </c>
      <c r="AU56" s="102">
        <f>'04 - Výměna hydromotorů'!P76</f>
        <v>0</v>
      </c>
      <c r="AV56" s="101">
        <f>'04 - Výměna hydromotorů'!J30</f>
        <v>0</v>
      </c>
      <c r="AW56" s="101">
        <f>'04 - Výměna hydromotorů'!J31</f>
        <v>0</v>
      </c>
      <c r="AX56" s="101">
        <f>'04 - Výměna hydromotorů'!J32</f>
        <v>0</v>
      </c>
      <c r="AY56" s="101">
        <f>'04 - Výměna hydromotorů'!J33</f>
        <v>0</v>
      </c>
      <c r="AZ56" s="101">
        <f>'04 - Výměna hydromotorů'!F30</f>
        <v>0</v>
      </c>
      <c r="BA56" s="101">
        <f>'04 - Výměna hydromotorů'!F31</f>
        <v>0</v>
      </c>
      <c r="BB56" s="101">
        <f>'04 - Výměna hydromotorů'!F32</f>
        <v>0</v>
      </c>
      <c r="BC56" s="101">
        <f>'04 - Výměna hydromotorů'!F33</f>
        <v>0</v>
      </c>
      <c r="BD56" s="103">
        <f>'04 - Výměna hydromotorů'!F34</f>
        <v>0</v>
      </c>
      <c r="BT56" s="104" t="s">
        <v>80</v>
      </c>
      <c r="BV56" s="104" t="s">
        <v>75</v>
      </c>
      <c r="BW56" s="104" t="s">
        <v>96</v>
      </c>
      <c r="BX56" s="104" t="s">
        <v>7</v>
      </c>
      <c r="CL56" s="104" t="s">
        <v>21</v>
      </c>
      <c r="CM56" s="104" t="s">
        <v>82</v>
      </c>
    </row>
    <row r="57" spans="1:91" s="5" customFormat="1" ht="16.5" customHeight="1">
      <c r="A57" s="94" t="s">
        <v>77</v>
      </c>
      <c r="B57" s="95"/>
      <c r="C57" s="96"/>
      <c r="D57" s="327" t="s">
        <v>97</v>
      </c>
      <c r="E57" s="327"/>
      <c r="F57" s="327"/>
      <c r="G57" s="327"/>
      <c r="H57" s="327"/>
      <c r="I57" s="97"/>
      <c r="J57" s="327" t="s">
        <v>98</v>
      </c>
      <c r="K57" s="327"/>
      <c r="L57" s="327"/>
      <c r="M57" s="327"/>
      <c r="N57" s="327"/>
      <c r="O57" s="327"/>
      <c r="P57" s="327"/>
      <c r="Q57" s="327"/>
      <c r="R57" s="327"/>
      <c r="S57" s="327"/>
      <c r="T57" s="327"/>
      <c r="U57" s="327"/>
      <c r="V57" s="327"/>
      <c r="W57" s="327"/>
      <c r="X57" s="327"/>
      <c r="Y57" s="327"/>
      <c r="Z57" s="327"/>
      <c r="AA57" s="327"/>
      <c r="AB57" s="327"/>
      <c r="AC57" s="327"/>
      <c r="AD57" s="327"/>
      <c r="AE57" s="327"/>
      <c r="AF57" s="327"/>
      <c r="AG57" s="325">
        <f>'05 - Oprava výsuvných čepů'!J27</f>
        <v>0</v>
      </c>
      <c r="AH57" s="326"/>
      <c r="AI57" s="326"/>
      <c r="AJ57" s="326"/>
      <c r="AK57" s="326"/>
      <c r="AL57" s="326"/>
      <c r="AM57" s="326"/>
      <c r="AN57" s="325">
        <f t="shared" si="0"/>
        <v>0</v>
      </c>
      <c r="AO57" s="326"/>
      <c r="AP57" s="326"/>
      <c r="AQ57" s="98" t="s">
        <v>85</v>
      </c>
      <c r="AR57" s="99"/>
      <c r="AS57" s="100">
        <v>0</v>
      </c>
      <c r="AT57" s="101">
        <f t="shared" si="1"/>
        <v>0</v>
      </c>
      <c r="AU57" s="102">
        <f>'05 - Oprava výsuvných čepů'!P76</f>
        <v>0</v>
      </c>
      <c r="AV57" s="101">
        <f>'05 - Oprava výsuvných čepů'!J30</f>
        <v>0</v>
      </c>
      <c r="AW57" s="101">
        <f>'05 - Oprava výsuvných čepů'!J31</f>
        <v>0</v>
      </c>
      <c r="AX57" s="101">
        <f>'05 - Oprava výsuvných čepů'!J32</f>
        <v>0</v>
      </c>
      <c r="AY57" s="101">
        <f>'05 - Oprava výsuvných čepů'!J33</f>
        <v>0</v>
      </c>
      <c r="AZ57" s="101">
        <f>'05 - Oprava výsuvných čepů'!F30</f>
        <v>0</v>
      </c>
      <c r="BA57" s="101">
        <f>'05 - Oprava výsuvných čepů'!F31</f>
        <v>0</v>
      </c>
      <c r="BB57" s="101">
        <f>'05 - Oprava výsuvných čepů'!F32</f>
        <v>0</v>
      </c>
      <c r="BC57" s="101">
        <f>'05 - Oprava výsuvných čepů'!F33</f>
        <v>0</v>
      </c>
      <c r="BD57" s="103">
        <f>'05 - Oprava výsuvných čepů'!F34</f>
        <v>0</v>
      </c>
      <c r="BT57" s="104" t="s">
        <v>80</v>
      </c>
      <c r="BV57" s="104" t="s">
        <v>75</v>
      </c>
      <c r="BW57" s="104" t="s">
        <v>99</v>
      </c>
      <c r="BX57" s="104" t="s">
        <v>7</v>
      </c>
      <c r="CL57" s="104" t="s">
        <v>21</v>
      </c>
      <c r="CM57" s="104" t="s">
        <v>82</v>
      </c>
    </row>
    <row r="58" spans="1:91" s="5" customFormat="1" ht="16.5" customHeight="1">
      <c r="A58" s="94" t="s">
        <v>77</v>
      </c>
      <c r="B58" s="95"/>
      <c r="C58" s="96"/>
      <c r="D58" s="327" t="s">
        <v>100</v>
      </c>
      <c r="E58" s="327"/>
      <c r="F58" s="327"/>
      <c r="G58" s="327"/>
      <c r="H58" s="327"/>
      <c r="I58" s="97"/>
      <c r="J58" s="327" t="s">
        <v>101</v>
      </c>
      <c r="K58" s="327"/>
      <c r="L58" s="327"/>
      <c r="M58" s="327"/>
      <c r="N58" s="327"/>
      <c r="O58" s="327"/>
      <c r="P58" s="327"/>
      <c r="Q58" s="327"/>
      <c r="R58" s="327"/>
      <c r="S58" s="327"/>
      <c r="T58" s="327"/>
      <c r="U58" s="327"/>
      <c r="V58" s="327"/>
      <c r="W58" s="327"/>
      <c r="X58" s="327"/>
      <c r="Y58" s="327"/>
      <c r="Z58" s="327"/>
      <c r="AA58" s="327"/>
      <c r="AB58" s="327"/>
      <c r="AC58" s="327"/>
      <c r="AD58" s="327"/>
      <c r="AE58" s="327"/>
      <c r="AF58" s="327"/>
      <c r="AG58" s="325">
        <f>'06 - Skříně hydromotorů'!J27</f>
        <v>0</v>
      </c>
      <c r="AH58" s="326"/>
      <c r="AI58" s="326"/>
      <c r="AJ58" s="326"/>
      <c r="AK58" s="326"/>
      <c r="AL58" s="326"/>
      <c r="AM58" s="326"/>
      <c r="AN58" s="325">
        <f t="shared" si="0"/>
        <v>0</v>
      </c>
      <c r="AO58" s="326"/>
      <c r="AP58" s="326"/>
      <c r="AQ58" s="98" t="s">
        <v>85</v>
      </c>
      <c r="AR58" s="99"/>
      <c r="AS58" s="100">
        <v>0</v>
      </c>
      <c r="AT58" s="101">
        <f t="shared" si="1"/>
        <v>0</v>
      </c>
      <c r="AU58" s="102">
        <f>'06 - Skříně hydromotorů'!P76</f>
        <v>0</v>
      </c>
      <c r="AV58" s="101">
        <f>'06 - Skříně hydromotorů'!J30</f>
        <v>0</v>
      </c>
      <c r="AW58" s="101">
        <f>'06 - Skříně hydromotorů'!J31</f>
        <v>0</v>
      </c>
      <c r="AX58" s="101">
        <f>'06 - Skříně hydromotorů'!J32</f>
        <v>0</v>
      </c>
      <c r="AY58" s="101">
        <f>'06 - Skříně hydromotorů'!J33</f>
        <v>0</v>
      </c>
      <c r="AZ58" s="101">
        <f>'06 - Skříně hydromotorů'!F30</f>
        <v>0</v>
      </c>
      <c r="BA58" s="101">
        <f>'06 - Skříně hydromotorů'!F31</f>
        <v>0</v>
      </c>
      <c r="BB58" s="101">
        <f>'06 - Skříně hydromotorů'!F32</f>
        <v>0</v>
      </c>
      <c r="BC58" s="101">
        <f>'06 - Skříně hydromotorů'!F33</f>
        <v>0</v>
      </c>
      <c r="BD58" s="103">
        <f>'06 - Skříně hydromotorů'!F34</f>
        <v>0</v>
      </c>
      <c r="BT58" s="104" t="s">
        <v>80</v>
      </c>
      <c r="BV58" s="104" t="s">
        <v>75</v>
      </c>
      <c r="BW58" s="104" t="s">
        <v>102</v>
      </c>
      <c r="BX58" s="104" t="s">
        <v>7</v>
      </c>
      <c r="CL58" s="104" t="s">
        <v>21</v>
      </c>
      <c r="CM58" s="104" t="s">
        <v>82</v>
      </c>
    </row>
    <row r="59" spans="1:91" s="5" customFormat="1" ht="16.5" customHeight="1">
      <c r="A59" s="94" t="s">
        <v>77</v>
      </c>
      <c r="B59" s="95"/>
      <c r="C59" s="96"/>
      <c r="D59" s="327" t="s">
        <v>103</v>
      </c>
      <c r="E59" s="327"/>
      <c r="F59" s="327"/>
      <c r="G59" s="327"/>
      <c r="H59" s="327"/>
      <c r="I59" s="97"/>
      <c r="J59" s="327" t="s">
        <v>104</v>
      </c>
      <c r="K59" s="327"/>
      <c r="L59" s="327"/>
      <c r="M59" s="327"/>
      <c r="N59" s="327"/>
      <c r="O59" s="327"/>
      <c r="P59" s="327"/>
      <c r="Q59" s="327"/>
      <c r="R59" s="327"/>
      <c r="S59" s="327"/>
      <c r="T59" s="327"/>
      <c r="U59" s="327"/>
      <c r="V59" s="327"/>
      <c r="W59" s="327"/>
      <c r="X59" s="327"/>
      <c r="Y59" s="327"/>
      <c r="Z59" s="327"/>
      <c r="AA59" s="327"/>
      <c r="AB59" s="327"/>
      <c r="AC59" s="327"/>
      <c r="AD59" s="327"/>
      <c r="AE59" s="327"/>
      <c r="AF59" s="327"/>
      <c r="AG59" s="325">
        <f>'07 - Hydraulické rozvody'!J27</f>
        <v>0</v>
      </c>
      <c r="AH59" s="326"/>
      <c r="AI59" s="326"/>
      <c r="AJ59" s="326"/>
      <c r="AK59" s="326"/>
      <c r="AL59" s="326"/>
      <c r="AM59" s="326"/>
      <c r="AN59" s="325">
        <f t="shared" si="0"/>
        <v>0</v>
      </c>
      <c r="AO59" s="326"/>
      <c r="AP59" s="326"/>
      <c r="AQ59" s="98" t="s">
        <v>85</v>
      </c>
      <c r="AR59" s="99"/>
      <c r="AS59" s="100">
        <v>0</v>
      </c>
      <c r="AT59" s="101">
        <f t="shared" si="1"/>
        <v>0</v>
      </c>
      <c r="AU59" s="102">
        <f>'07 - Hydraulické rozvody'!P76</f>
        <v>0</v>
      </c>
      <c r="AV59" s="101">
        <f>'07 - Hydraulické rozvody'!J30</f>
        <v>0</v>
      </c>
      <c r="AW59" s="101">
        <f>'07 - Hydraulické rozvody'!J31</f>
        <v>0</v>
      </c>
      <c r="AX59" s="101">
        <f>'07 - Hydraulické rozvody'!J32</f>
        <v>0</v>
      </c>
      <c r="AY59" s="101">
        <f>'07 - Hydraulické rozvody'!J33</f>
        <v>0</v>
      </c>
      <c r="AZ59" s="101">
        <f>'07 - Hydraulické rozvody'!F30</f>
        <v>0</v>
      </c>
      <c r="BA59" s="101">
        <f>'07 - Hydraulické rozvody'!F31</f>
        <v>0</v>
      </c>
      <c r="BB59" s="101">
        <f>'07 - Hydraulické rozvody'!F32</f>
        <v>0</v>
      </c>
      <c r="BC59" s="101">
        <f>'07 - Hydraulické rozvody'!F33</f>
        <v>0</v>
      </c>
      <c r="BD59" s="103">
        <f>'07 - Hydraulické rozvody'!F34</f>
        <v>0</v>
      </c>
      <c r="BT59" s="104" t="s">
        <v>80</v>
      </c>
      <c r="BV59" s="104" t="s">
        <v>75</v>
      </c>
      <c r="BW59" s="104" t="s">
        <v>105</v>
      </c>
      <c r="BX59" s="104" t="s">
        <v>7</v>
      </c>
      <c r="CL59" s="104" t="s">
        <v>21</v>
      </c>
      <c r="CM59" s="104" t="s">
        <v>82</v>
      </c>
    </row>
    <row r="60" spans="1:91" s="5" customFormat="1" ht="31.5" customHeight="1">
      <c r="A60" s="94" t="s">
        <v>77</v>
      </c>
      <c r="B60" s="95"/>
      <c r="C60" s="96"/>
      <c r="D60" s="327" t="s">
        <v>106</v>
      </c>
      <c r="E60" s="327"/>
      <c r="F60" s="327"/>
      <c r="G60" s="327"/>
      <c r="H60" s="327"/>
      <c r="I60" s="97"/>
      <c r="J60" s="327" t="s">
        <v>107</v>
      </c>
      <c r="K60" s="327"/>
      <c r="L60" s="327"/>
      <c r="M60" s="327"/>
      <c r="N60" s="327"/>
      <c r="O60" s="327"/>
      <c r="P60" s="327"/>
      <c r="Q60" s="327"/>
      <c r="R60" s="327"/>
      <c r="S60" s="327"/>
      <c r="T60" s="327"/>
      <c r="U60" s="327"/>
      <c r="V60" s="327"/>
      <c r="W60" s="327"/>
      <c r="X60" s="327"/>
      <c r="Y60" s="327"/>
      <c r="Z60" s="327"/>
      <c r="AA60" s="327"/>
      <c r="AB60" s="327"/>
      <c r="AC60" s="327"/>
      <c r="AD60" s="327"/>
      <c r="AE60" s="327"/>
      <c r="AF60" s="327"/>
      <c r="AG60" s="325">
        <f>'08 - Mazání, aretace a sn...'!J27</f>
        <v>0</v>
      </c>
      <c r="AH60" s="326"/>
      <c r="AI60" s="326"/>
      <c r="AJ60" s="326"/>
      <c r="AK60" s="326"/>
      <c r="AL60" s="326"/>
      <c r="AM60" s="326"/>
      <c r="AN60" s="325">
        <f t="shared" si="0"/>
        <v>0</v>
      </c>
      <c r="AO60" s="326"/>
      <c r="AP60" s="326"/>
      <c r="AQ60" s="98" t="s">
        <v>85</v>
      </c>
      <c r="AR60" s="99"/>
      <c r="AS60" s="100">
        <v>0</v>
      </c>
      <c r="AT60" s="101">
        <f t="shared" si="1"/>
        <v>0</v>
      </c>
      <c r="AU60" s="102">
        <f>'08 - Mazání, aretace a sn...'!P76</f>
        <v>0</v>
      </c>
      <c r="AV60" s="101">
        <f>'08 - Mazání, aretace a sn...'!J30</f>
        <v>0</v>
      </c>
      <c r="AW60" s="101">
        <f>'08 - Mazání, aretace a sn...'!J31</f>
        <v>0</v>
      </c>
      <c r="AX60" s="101">
        <f>'08 - Mazání, aretace a sn...'!J32</f>
        <v>0</v>
      </c>
      <c r="AY60" s="101">
        <f>'08 - Mazání, aretace a sn...'!J33</f>
        <v>0</v>
      </c>
      <c r="AZ60" s="101">
        <f>'08 - Mazání, aretace a sn...'!F30</f>
        <v>0</v>
      </c>
      <c r="BA60" s="101">
        <f>'08 - Mazání, aretace a sn...'!F31</f>
        <v>0</v>
      </c>
      <c r="BB60" s="101">
        <f>'08 - Mazání, aretace a sn...'!F32</f>
        <v>0</v>
      </c>
      <c r="BC60" s="101">
        <f>'08 - Mazání, aretace a sn...'!F33</f>
        <v>0</v>
      </c>
      <c r="BD60" s="103">
        <f>'08 - Mazání, aretace a sn...'!F34</f>
        <v>0</v>
      </c>
      <c r="BT60" s="104" t="s">
        <v>80</v>
      </c>
      <c r="BV60" s="104" t="s">
        <v>75</v>
      </c>
      <c r="BW60" s="104" t="s">
        <v>108</v>
      </c>
      <c r="BX60" s="104" t="s">
        <v>7</v>
      </c>
      <c r="CL60" s="104" t="s">
        <v>21</v>
      </c>
      <c r="CM60" s="104" t="s">
        <v>82</v>
      </c>
    </row>
    <row r="61" spans="1:91" s="5" customFormat="1" ht="16.5" customHeight="1">
      <c r="A61" s="94" t="s">
        <v>77</v>
      </c>
      <c r="B61" s="95"/>
      <c r="C61" s="96"/>
      <c r="D61" s="327" t="s">
        <v>109</v>
      </c>
      <c r="E61" s="327"/>
      <c r="F61" s="327"/>
      <c r="G61" s="327"/>
      <c r="H61" s="327"/>
      <c r="I61" s="97"/>
      <c r="J61" s="327" t="s">
        <v>110</v>
      </c>
      <c r="K61" s="327"/>
      <c r="L61" s="327"/>
      <c r="M61" s="327"/>
      <c r="N61" s="327"/>
      <c r="O61" s="327"/>
      <c r="P61" s="327"/>
      <c r="Q61" s="327"/>
      <c r="R61" s="327"/>
      <c r="S61" s="327"/>
      <c r="T61" s="327"/>
      <c r="U61" s="327"/>
      <c r="V61" s="327"/>
      <c r="W61" s="327"/>
      <c r="X61" s="327"/>
      <c r="Y61" s="327"/>
      <c r="Z61" s="327"/>
      <c r="AA61" s="327"/>
      <c r="AB61" s="327"/>
      <c r="AC61" s="327"/>
      <c r="AD61" s="327"/>
      <c r="AE61" s="327"/>
      <c r="AF61" s="327"/>
      <c r="AG61" s="325">
        <f>'09 - Oprava vývaru jezu'!J27</f>
        <v>0</v>
      </c>
      <c r="AH61" s="326"/>
      <c r="AI61" s="326"/>
      <c r="AJ61" s="326"/>
      <c r="AK61" s="326"/>
      <c r="AL61" s="326"/>
      <c r="AM61" s="326"/>
      <c r="AN61" s="325">
        <f t="shared" si="0"/>
        <v>0</v>
      </c>
      <c r="AO61" s="326"/>
      <c r="AP61" s="326"/>
      <c r="AQ61" s="98" t="s">
        <v>89</v>
      </c>
      <c r="AR61" s="99"/>
      <c r="AS61" s="105">
        <v>0</v>
      </c>
      <c r="AT61" s="106">
        <f t="shared" si="1"/>
        <v>0</v>
      </c>
      <c r="AU61" s="107">
        <f>'09 - Oprava vývaru jezu'!P84</f>
        <v>0</v>
      </c>
      <c r="AV61" s="106">
        <f>'09 - Oprava vývaru jezu'!J30</f>
        <v>0</v>
      </c>
      <c r="AW61" s="106">
        <f>'09 - Oprava vývaru jezu'!J31</f>
        <v>0</v>
      </c>
      <c r="AX61" s="106">
        <f>'09 - Oprava vývaru jezu'!J32</f>
        <v>0</v>
      </c>
      <c r="AY61" s="106">
        <f>'09 - Oprava vývaru jezu'!J33</f>
        <v>0</v>
      </c>
      <c r="AZ61" s="106">
        <f>'09 - Oprava vývaru jezu'!F30</f>
        <v>0</v>
      </c>
      <c r="BA61" s="106">
        <f>'09 - Oprava vývaru jezu'!F31</f>
        <v>0</v>
      </c>
      <c r="BB61" s="106">
        <f>'09 - Oprava vývaru jezu'!F32</f>
        <v>0</v>
      </c>
      <c r="BC61" s="106">
        <f>'09 - Oprava vývaru jezu'!F33</f>
        <v>0</v>
      </c>
      <c r="BD61" s="108">
        <f>'09 - Oprava vývaru jezu'!F34</f>
        <v>0</v>
      </c>
      <c r="BT61" s="104" t="s">
        <v>80</v>
      </c>
      <c r="BV61" s="104" t="s">
        <v>75</v>
      </c>
      <c r="BW61" s="104" t="s">
        <v>111</v>
      </c>
      <c r="BX61" s="104" t="s">
        <v>7</v>
      </c>
      <c r="CL61" s="104" t="s">
        <v>21</v>
      </c>
      <c r="CM61" s="104" t="s">
        <v>82</v>
      </c>
    </row>
    <row r="62" spans="1:91" s="1" customFormat="1" ht="30" customHeight="1">
      <c r="B62" s="39"/>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59"/>
    </row>
    <row r="63" spans="1:91" s="1" customFormat="1" ht="6.95" customHeight="1">
      <c r="B63" s="54"/>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9"/>
    </row>
  </sheetData>
  <sheetProtection algorithmName="SHA-512" hashValue="ZYQ+1a0O/4LXgf9Aq0PMeG37tnJNnjPDtUtAyj2Z4MuSvhw7whzU8WY887kDO3/GGXWItPzkh6GIiYvhbrI7Xw==" saltValue="s516a4MWBpE+r/Bi/KE3j9rpq7PF7OoGQEWHOGXugUhMAuRU+E5/7yiZtmDEQBERFUucDg2YxhlGQw17wGoXzg==" spinCount="100000" sheet="1" objects="1" scenarios="1" formatColumns="0" formatRows="0"/>
  <mergeCells count="77">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AS46:AT48"/>
    <mergeCell ref="C49:G49"/>
    <mergeCell ref="I49:AF49"/>
    <mergeCell ref="AG49:AM49"/>
    <mergeCell ref="AN49:AP49"/>
    <mergeCell ref="D52:H52"/>
    <mergeCell ref="J52:AF52"/>
    <mergeCell ref="AN53:AP53"/>
    <mergeCell ref="AG53:AM53"/>
    <mergeCell ref="D53:H53"/>
    <mergeCell ref="J53:AF53"/>
    <mergeCell ref="D54:H54"/>
    <mergeCell ref="J54:AF54"/>
    <mergeCell ref="AN55:AP55"/>
    <mergeCell ref="AG55:AM55"/>
    <mergeCell ref="D55:H55"/>
    <mergeCell ref="J55:AF55"/>
    <mergeCell ref="D56:H56"/>
    <mergeCell ref="J56:AF56"/>
    <mergeCell ref="AN57:AP57"/>
    <mergeCell ref="AG57:AM57"/>
    <mergeCell ref="D57:H57"/>
    <mergeCell ref="J57:AF57"/>
    <mergeCell ref="D58:H58"/>
    <mergeCell ref="J58:AF58"/>
    <mergeCell ref="AN59:AP59"/>
    <mergeCell ref="AG59:AM59"/>
    <mergeCell ref="D59:H59"/>
    <mergeCell ref="J59:AF59"/>
    <mergeCell ref="D60:H60"/>
    <mergeCell ref="J60:AF60"/>
    <mergeCell ref="AN61:AP61"/>
    <mergeCell ref="AG61:AM61"/>
    <mergeCell ref="D61:H61"/>
    <mergeCell ref="J61:AF61"/>
    <mergeCell ref="AG51:AM51"/>
    <mergeCell ref="AN51:AP51"/>
    <mergeCell ref="AR2:BE2"/>
    <mergeCell ref="AN60:AP60"/>
    <mergeCell ref="AG60:AM60"/>
    <mergeCell ref="AN58:AP58"/>
    <mergeCell ref="AG58:AM58"/>
    <mergeCell ref="AN56:AP56"/>
    <mergeCell ref="AG56:AM56"/>
    <mergeCell ref="AN54:AP54"/>
    <mergeCell ref="AG54:AM54"/>
    <mergeCell ref="AN52:AP52"/>
    <mergeCell ref="AG52:AM52"/>
    <mergeCell ref="L42:AO42"/>
    <mergeCell ref="AM44:AN44"/>
    <mergeCell ref="AM46:AP46"/>
  </mergeCells>
  <hyperlinks>
    <hyperlink ref="K1:S1" location="C2" display="1) Rekapitulace stavby"/>
    <hyperlink ref="W1:AI1" location="C51" display="2) Rekapitulace objektů stavby a soupisů prací"/>
    <hyperlink ref="A52" location="'00 - VON'!C2" display="/"/>
    <hyperlink ref="A53" location="'01 - Zahrazení a vyhrazen...'!C2" display="/"/>
    <hyperlink ref="A54" location="'02 - Oprava povrchových o...'!C2" display="/"/>
    <hyperlink ref="A55" location="'03 - Těsnění klapek'!C2" display="/"/>
    <hyperlink ref="A56" location="'04 - Výměna hydromotorů'!C2" display="/"/>
    <hyperlink ref="A57" location="'05 - Oprava výsuvných čepů'!C2" display="/"/>
    <hyperlink ref="A58" location="'06 - Skříně hydromotorů'!C2" display="/"/>
    <hyperlink ref="A59" location="'07 - Hydraulické rozvody'!C2" display="/"/>
    <hyperlink ref="A60" location="'08 - Mazání, aretace a sn...'!C2" display="/"/>
    <hyperlink ref="A61" location="'09 - Oprava vývaru jezu'!C2" display="/"/>
  </hyperlinks>
  <pageMargins left="0.59055118110236227" right="0.59055118110236227" top="0.59055118110236227" bottom="0.59055118110236227" header="0" footer="0"/>
  <pageSetup paperSize="9" fitToHeight="100" orientation="landscape" r:id="rId1"/>
  <headerFooter>
    <oddFooter>&amp;CStrana &amp;P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2"/>
  <sheetViews>
    <sheetView showGridLines="0" workbookViewId="0">
      <pane ySplit="1" topLeftCell="A2" activePane="bottomLeft" state="frozen"/>
      <selection pane="bottomLeft"/>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9"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10"/>
      <c r="C1" s="110"/>
      <c r="D1" s="111" t="s">
        <v>1</v>
      </c>
      <c r="E1" s="110"/>
      <c r="F1" s="112" t="s">
        <v>112</v>
      </c>
      <c r="G1" s="364" t="s">
        <v>113</v>
      </c>
      <c r="H1" s="364"/>
      <c r="I1" s="113"/>
      <c r="J1" s="112" t="s">
        <v>114</v>
      </c>
      <c r="K1" s="111" t="s">
        <v>115</v>
      </c>
      <c r="L1" s="112" t="s">
        <v>116</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324"/>
      <c r="M2" s="324"/>
      <c r="N2" s="324"/>
      <c r="O2" s="324"/>
      <c r="P2" s="324"/>
      <c r="Q2" s="324"/>
      <c r="R2" s="324"/>
      <c r="S2" s="324"/>
      <c r="T2" s="324"/>
      <c r="U2" s="324"/>
      <c r="V2" s="324"/>
      <c r="AT2" s="22" t="s">
        <v>108</v>
      </c>
    </row>
    <row r="3" spans="1:70" ht="6.95" customHeight="1">
      <c r="B3" s="23"/>
      <c r="C3" s="24"/>
      <c r="D3" s="24"/>
      <c r="E3" s="24"/>
      <c r="F3" s="24"/>
      <c r="G3" s="24"/>
      <c r="H3" s="24"/>
      <c r="I3" s="114"/>
      <c r="J3" s="24"/>
      <c r="K3" s="25"/>
      <c r="AT3" s="22" t="s">
        <v>82</v>
      </c>
    </row>
    <row r="4" spans="1:70" ht="36.950000000000003" customHeight="1">
      <c r="B4" s="26"/>
      <c r="C4" s="27"/>
      <c r="D4" s="28" t="s">
        <v>117</v>
      </c>
      <c r="E4" s="27"/>
      <c r="F4" s="27"/>
      <c r="G4" s="27"/>
      <c r="H4" s="27"/>
      <c r="I4" s="115"/>
      <c r="J4" s="27"/>
      <c r="K4" s="29"/>
      <c r="M4" s="30" t="s">
        <v>12</v>
      </c>
      <c r="AT4" s="22" t="s">
        <v>6</v>
      </c>
    </row>
    <row r="5" spans="1:70" ht="6.95" customHeight="1">
      <c r="B5" s="26"/>
      <c r="C5" s="27"/>
      <c r="D5" s="27"/>
      <c r="E5" s="27"/>
      <c r="F5" s="27"/>
      <c r="G5" s="27"/>
      <c r="H5" s="27"/>
      <c r="I5" s="115"/>
      <c r="J5" s="27"/>
      <c r="K5" s="29"/>
    </row>
    <row r="6" spans="1:70" ht="15">
      <c r="B6" s="26"/>
      <c r="C6" s="27"/>
      <c r="D6" s="35" t="s">
        <v>18</v>
      </c>
      <c r="E6" s="27"/>
      <c r="F6" s="27"/>
      <c r="G6" s="27"/>
      <c r="H6" s="27"/>
      <c r="I6" s="115"/>
      <c r="J6" s="27"/>
      <c r="K6" s="29"/>
    </row>
    <row r="7" spans="1:70" ht="16.5" customHeight="1">
      <c r="B7" s="26"/>
      <c r="C7" s="27"/>
      <c r="D7" s="27"/>
      <c r="E7" s="365" t="str">
        <f>'Rekapitulace stavby'!K6</f>
        <v>VD Modřany - opravy technologie středního jezového pole</v>
      </c>
      <c r="F7" s="366"/>
      <c r="G7" s="366"/>
      <c r="H7" s="366"/>
      <c r="I7" s="115"/>
      <c r="J7" s="27"/>
      <c r="K7" s="29"/>
    </row>
    <row r="8" spans="1:70" s="1" customFormat="1" ht="15">
      <c r="B8" s="39"/>
      <c r="C8" s="40"/>
      <c r="D8" s="35" t="s">
        <v>118</v>
      </c>
      <c r="E8" s="40"/>
      <c r="F8" s="40"/>
      <c r="G8" s="40"/>
      <c r="H8" s="40"/>
      <c r="I8" s="116"/>
      <c r="J8" s="40"/>
      <c r="K8" s="43"/>
    </row>
    <row r="9" spans="1:70" s="1" customFormat="1" ht="36.950000000000003" customHeight="1">
      <c r="B9" s="39"/>
      <c r="C9" s="40"/>
      <c r="D9" s="40"/>
      <c r="E9" s="367" t="s">
        <v>415</v>
      </c>
      <c r="F9" s="368"/>
      <c r="G9" s="368"/>
      <c r="H9" s="368"/>
      <c r="I9" s="116"/>
      <c r="J9" s="40"/>
      <c r="K9" s="43"/>
    </row>
    <row r="10" spans="1:70" s="1" customFormat="1">
      <c r="B10" s="39"/>
      <c r="C10" s="40"/>
      <c r="D10" s="40"/>
      <c r="E10" s="40"/>
      <c r="F10" s="40"/>
      <c r="G10" s="40"/>
      <c r="H10" s="40"/>
      <c r="I10" s="116"/>
      <c r="J10" s="40"/>
      <c r="K10" s="43"/>
    </row>
    <row r="11" spans="1:70" s="1" customFormat="1" ht="14.45" customHeight="1">
      <c r="B11" s="39"/>
      <c r="C11" s="40"/>
      <c r="D11" s="35" t="s">
        <v>20</v>
      </c>
      <c r="E11" s="40"/>
      <c r="F11" s="33" t="s">
        <v>21</v>
      </c>
      <c r="G11" s="40"/>
      <c r="H11" s="40"/>
      <c r="I11" s="117" t="s">
        <v>22</v>
      </c>
      <c r="J11" s="33" t="s">
        <v>21</v>
      </c>
      <c r="K11" s="43"/>
    </row>
    <row r="12" spans="1:70" s="1" customFormat="1" ht="14.45" customHeight="1">
      <c r="B12" s="39"/>
      <c r="C12" s="40"/>
      <c r="D12" s="35" t="s">
        <v>23</v>
      </c>
      <c r="E12" s="40"/>
      <c r="F12" s="33" t="s">
        <v>24</v>
      </c>
      <c r="G12" s="40"/>
      <c r="H12" s="40"/>
      <c r="I12" s="117" t="s">
        <v>25</v>
      </c>
      <c r="J12" s="118" t="str">
        <f>'Rekapitulace stavby'!AN8</f>
        <v>15.2.2018</v>
      </c>
      <c r="K12" s="43"/>
    </row>
    <row r="13" spans="1:70" s="1" customFormat="1" ht="10.9" customHeight="1">
      <c r="B13" s="39"/>
      <c r="C13" s="40"/>
      <c r="D13" s="40"/>
      <c r="E13" s="40"/>
      <c r="F13" s="40"/>
      <c r="G13" s="40"/>
      <c r="H13" s="40"/>
      <c r="I13" s="116"/>
      <c r="J13" s="40"/>
      <c r="K13" s="43"/>
    </row>
    <row r="14" spans="1:70" s="1" customFormat="1" ht="14.45" customHeight="1">
      <c r="B14" s="39"/>
      <c r="C14" s="40"/>
      <c r="D14" s="35" t="s">
        <v>27</v>
      </c>
      <c r="E14" s="40"/>
      <c r="F14" s="40"/>
      <c r="G14" s="40"/>
      <c r="H14" s="40"/>
      <c r="I14" s="117" t="s">
        <v>28</v>
      </c>
      <c r="J14" s="33" t="s">
        <v>29</v>
      </c>
      <c r="K14" s="43"/>
    </row>
    <row r="15" spans="1:70" s="1" customFormat="1" ht="18" customHeight="1">
      <c r="B15" s="39"/>
      <c r="C15" s="40"/>
      <c r="D15" s="40"/>
      <c r="E15" s="33" t="s">
        <v>30</v>
      </c>
      <c r="F15" s="40"/>
      <c r="G15" s="40"/>
      <c r="H15" s="40"/>
      <c r="I15" s="117" t="s">
        <v>31</v>
      </c>
      <c r="J15" s="33" t="s">
        <v>21</v>
      </c>
      <c r="K15" s="43"/>
    </row>
    <row r="16" spans="1:70" s="1" customFormat="1" ht="6.95" customHeight="1">
      <c r="B16" s="39"/>
      <c r="C16" s="40"/>
      <c r="D16" s="40"/>
      <c r="E16" s="40"/>
      <c r="F16" s="40"/>
      <c r="G16" s="40"/>
      <c r="H16" s="40"/>
      <c r="I16" s="116"/>
      <c r="J16" s="40"/>
      <c r="K16" s="43"/>
    </row>
    <row r="17" spans="2:11" s="1" customFormat="1" ht="14.45" customHeight="1">
      <c r="B17" s="39"/>
      <c r="C17" s="40"/>
      <c r="D17" s="35" t="s">
        <v>32</v>
      </c>
      <c r="E17" s="40"/>
      <c r="F17" s="40"/>
      <c r="G17" s="40"/>
      <c r="H17" s="40"/>
      <c r="I17" s="117" t="s">
        <v>28</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7" t="s">
        <v>31</v>
      </c>
      <c r="J18" s="33" t="str">
        <f>IF('Rekapitulace stavby'!AN14="Vyplň údaj","",IF('Rekapitulace stavby'!AN14="","",'Rekapitulace stavby'!AN14))</f>
        <v/>
      </c>
      <c r="K18" s="43"/>
    </row>
    <row r="19" spans="2:11" s="1" customFormat="1" ht="6.95" customHeight="1">
      <c r="B19" s="39"/>
      <c r="C19" s="40"/>
      <c r="D19" s="40"/>
      <c r="E19" s="40"/>
      <c r="F19" s="40"/>
      <c r="G19" s="40"/>
      <c r="H19" s="40"/>
      <c r="I19" s="116"/>
      <c r="J19" s="40"/>
      <c r="K19" s="43"/>
    </row>
    <row r="20" spans="2:11" s="1" customFormat="1" ht="14.45" customHeight="1">
      <c r="B20" s="39"/>
      <c r="C20" s="40"/>
      <c r="D20" s="35" t="s">
        <v>34</v>
      </c>
      <c r="E20" s="40"/>
      <c r="F20" s="40"/>
      <c r="G20" s="40"/>
      <c r="H20" s="40"/>
      <c r="I20" s="117" t="s">
        <v>28</v>
      </c>
      <c r="J20" s="33" t="s">
        <v>35</v>
      </c>
      <c r="K20" s="43"/>
    </row>
    <row r="21" spans="2:11" s="1" customFormat="1" ht="18" customHeight="1">
      <c r="B21" s="39"/>
      <c r="C21" s="40"/>
      <c r="D21" s="40"/>
      <c r="E21" s="33" t="s">
        <v>36</v>
      </c>
      <c r="F21" s="40"/>
      <c r="G21" s="40"/>
      <c r="H21" s="40"/>
      <c r="I21" s="117" t="s">
        <v>31</v>
      </c>
      <c r="J21" s="33" t="s">
        <v>21</v>
      </c>
      <c r="K21" s="43"/>
    </row>
    <row r="22" spans="2:11" s="1" customFormat="1" ht="6.95" customHeight="1">
      <c r="B22" s="39"/>
      <c r="C22" s="40"/>
      <c r="D22" s="40"/>
      <c r="E22" s="40"/>
      <c r="F22" s="40"/>
      <c r="G22" s="40"/>
      <c r="H22" s="40"/>
      <c r="I22" s="116"/>
      <c r="J22" s="40"/>
      <c r="K22" s="43"/>
    </row>
    <row r="23" spans="2:11" s="1" customFormat="1" ht="14.45" customHeight="1">
      <c r="B23" s="39"/>
      <c r="C23" s="40"/>
      <c r="D23" s="35" t="s">
        <v>38</v>
      </c>
      <c r="E23" s="40"/>
      <c r="F23" s="40"/>
      <c r="G23" s="40"/>
      <c r="H23" s="40"/>
      <c r="I23" s="116"/>
      <c r="J23" s="40"/>
      <c r="K23" s="43"/>
    </row>
    <row r="24" spans="2:11" s="6" customFormat="1" ht="16.5" customHeight="1">
      <c r="B24" s="119"/>
      <c r="C24" s="120"/>
      <c r="D24" s="120"/>
      <c r="E24" s="356" t="s">
        <v>21</v>
      </c>
      <c r="F24" s="356"/>
      <c r="G24" s="356"/>
      <c r="H24" s="356"/>
      <c r="I24" s="121"/>
      <c r="J24" s="120"/>
      <c r="K24" s="122"/>
    </row>
    <row r="25" spans="2:11" s="1" customFormat="1" ht="6.95" customHeight="1">
      <c r="B25" s="39"/>
      <c r="C25" s="40"/>
      <c r="D25" s="40"/>
      <c r="E25" s="40"/>
      <c r="F25" s="40"/>
      <c r="G25" s="40"/>
      <c r="H25" s="40"/>
      <c r="I25" s="116"/>
      <c r="J25" s="40"/>
      <c r="K25" s="43"/>
    </row>
    <row r="26" spans="2:11" s="1" customFormat="1" ht="6.95" customHeight="1">
      <c r="B26" s="39"/>
      <c r="C26" s="40"/>
      <c r="D26" s="83"/>
      <c r="E26" s="83"/>
      <c r="F26" s="83"/>
      <c r="G26" s="83"/>
      <c r="H26" s="83"/>
      <c r="I26" s="123"/>
      <c r="J26" s="83"/>
      <c r="K26" s="124"/>
    </row>
    <row r="27" spans="2:11" s="1" customFormat="1" ht="25.35" customHeight="1">
      <c r="B27" s="39"/>
      <c r="C27" s="40"/>
      <c r="D27" s="125" t="s">
        <v>39</v>
      </c>
      <c r="E27" s="40"/>
      <c r="F27" s="40"/>
      <c r="G27" s="40"/>
      <c r="H27" s="40"/>
      <c r="I27" s="116"/>
      <c r="J27" s="126">
        <f>ROUND(J76,2)</f>
        <v>0</v>
      </c>
      <c r="K27" s="43"/>
    </row>
    <row r="28" spans="2:11" s="1" customFormat="1" ht="6.95" customHeight="1">
      <c r="B28" s="39"/>
      <c r="C28" s="40"/>
      <c r="D28" s="83"/>
      <c r="E28" s="83"/>
      <c r="F28" s="83"/>
      <c r="G28" s="83"/>
      <c r="H28" s="83"/>
      <c r="I28" s="123"/>
      <c r="J28" s="83"/>
      <c r="K28" s="124"/>
    </row>
    <row r="29" spans="2:11" s="1" customFormat="1" ht="14.45" customHeight="1">
      <c r="B29" s="39"/>
      <c r="C29" s="40"/>
      <c r="D29" s="40"/>
      <c r="E29" s="40"/>
      <c r="F29" s="44" t="s">
        <v>41</v>
      </c>
      <c r="G29" s="40"/>
      <c r="H29" s="40"/>
      <c r="I29" s="127" t="s">
        <v>40</v>
      </c>
      <c r="J29" s="44" t="s">
        <v>42</v>
      </c>
      <c r="K29" s="43"/>
    </row>
    <row r="30" spans="2:11" s="1" customFormat="1" ht="14.45" customHeight="1">
      <c r="B30" s="39"/>
      <c r="C30" s="40"/>
      <c r="D30" s="47" t="s">
        <v>43</v>
      </c>
      <c r="E30" s="47" t="s">
        <v>44</v>
      </c>
      <c r="F30" s="128">
        <f>ROUND(SUM(BE76:BE81), 2)</f>
        <v>0</v>
      </c>
      <c r="G30" s="40"/>
      <c r="H30" s="40"/>
      <c r="I30" s="129">
        <v>0.21</v>
      </c>
      <c r="J30" s="128">
        <f>ROUND(ROUND((SUM(BE76:BE81)), 2)*I30, 2)</f>
        <v>0</v>
      </c>
      <c r="K30" s="43"/>
    </row>
    <row r="31" spans="2:11" s="1" customFormat="1" ht="14.45" customHeight="1">
      <c r="B31" s="39"/>
      <c r="C31" s="40"/>
      <c r="D31" s="40"/>
      <c r="E31" s="47" t="s">
        <v>45</v>
      </c>
      <c r="F31" s="128">
        <f>ROUND(SUM(BF76:BF81), 2)</f>
        <v>0</v>
      </c>
      <c r="G31" s="40"/>
      <c r="H31" s="40"/>
      <c r="I31" s="129">
        <v>0.15</v>
      </c>
      <c r="J31" s="128">
        <f>ROUND(ROUND((SUM(BF76:BF81)), 2)*I31, 2)</f>
        <v>0</v>
      </c>
      <c r="K31" s="43"/>
    </row>
    <row r="32" spans="2:11" s="1" customFormat="1" ht="14.45" hidden="1" customHeight="1">
      <c r="B32" s="39"/>
      <c r="C32" s="40"/>
      <c r="D32" s="40"/>
      <c r="E32" s="47" t="s">
        <v>46</v>
      </c>
      <c r="F32" s="128">
        <f>ROUND(SUM(BG76:BG81), 2)</f>
        <v>0</v>
      </c>
      <c r="G32" s="40"/>
      <c r="H32" s="40"/>
      <c r="I32" s="129">
        <v>0.21</v>
      </c>
      <c r="J32" s="128">
        <v>0</v>
      </c>
      <c r="K32" s="43"/>
    </row>
    <row r="33" spans="2:11" s="1" customFormat="1" ht="14.45" hidden="1" customHeight="1">
      <c r="B33" s="39"/>
      <c r="C33" s="40"/>
      <c r="D33" s="40"/>
      <c r="E33" s="47" t="s">
        <v>47</v>
      </c>
      <c r="F33" s="128">
        <f>ROUND(SUM(BH76:BH81), 2)</f>
        <v>0</v>
      </c>
      <c r="G33" s="40"/>
      <c r="H33" s="40"/>
      <c r="I33" s="129">
        <v>0.15</v>
      </c>
      <c r="J33" s="128">
        <v>0</v>
      </c>
      <c r="K33" s="43"/>
    </row>
    <row r="34" spans="2:11" s="1" customFormat="1" ht="14.45" hidden="1" customHeight="1">
      <c r="B34" s="39"/>
      <c r="C34" s="40"/>
      <c r="D34" s="40"/>
      <c r="E34" s="47" t="s">
        <v>48</v>
      </c>
      <c r="F34" s="128">
        <f>ROUND(SUM(BI76:BI81), 2)</f>
        <v>0</v>
      </c>
      <c r="G34" s="40"/>
      <c r="H34" s="40"/>
      <c r="I34" s="129">
        <v>0</v>
      </c>
      <c r="J34" s="128">
        <v>0</v>
      </c>
      <c r="K34" s="43"/>
    </row>
    <row r="35" spans="2:11" s="1" customFormat="1" ht="6.95" customHeight="1">
      <c r="B35" s="39"/>
      <c r="C35" s="40"/>
      <c r="D35" s="40"/>
      <c r="E35" s="40"/>
      <c r="F35" s="40"/>
      <c r="G35" s="40"/>
      <c r="H35" s="40"/>
      <c r="I35" s="116"/>
      <c r="J35" s="40"/>
      <c r="K35" s="43"/>
    </row>
    <row r="36" spans="2:11" s="1" customFormat="1" ht="25.35" customHeight="1">
      <c r="B36" s="39"/>
      <c r="C36" s="130"/>
      <c r="D36" s="131" t="s">
        <v>49</v>
      </c>
      <c r="E36" s="77"/>
      <c r="F36" s="77"/>
      <c r="G36" s="132" t="s">
        <v>50</v>
      </c>
      <c r="H36" s="133" t="s">
        <v>51</v>
      </c>
      <c r="I36" s="134"/>
      <c r="J36" s="135">
        <f>SUM(J27:J34)</f>
        <v>0</v>
      </c>
      <c r="K36" s="136"/>
    </row>
    <row r="37" spans="2:11" s="1" customFormat="1" ht="14.45" customHeight="1">
      <c r="B37" s="54"/>
      <c r="C37" s="55"/>
      <c r="D37" s="55"/>
      <c r="E37" s="55"/>
      <c r="F37" s="55"/>
      <c r="G37" s="55"/>
      <c r="H37" s="55"/>
      <c r="I37" s="137"/>
      <c r="J37" s="55"/>
      <c r="K37" s="56"/>
    </row>
    <row r="41" spans="2:11" s="1" customFormat="1" ht="6.95" customHeight="1">
      <c r="B41" s="138"/>
      <c r="C41" s="139"/>
      <c r="D41" s="139"/>
      <c r="E41" s="139"/>
      <c r="F41" s="139"/>
      <c r="G41" s="139"/>
      <c r="H41" s="139"/>
      <c r="I41" s="140"/>
      <c r="J41" s="139"/>
      <c r="K41" s="141"/>
    </row>
    <row r="42" spans="2:11" s="1" customFormat="1" ht="36.950000000000003" customHeight="1">
      <c r="B42" s="39"/>
      <c r="C42" s="28" t="s">
        <v>120</v>
      </c>
      <c r="D42" s="40"/>
      <c r="E42" s="40"/>
      <c r="F42" s="40"/>
      <c r="G42" s="40"/>
      <c r="H42" s="40"/>
      <c r="I42" s="116"/>
      <c r="J42" s="40"/>
      <c r="K42" s="43"/>
    </row>
    <row r="43" spans="2:11" s="1" customFormat="1" ht="6.95" customHeight="1">
      <c r="B43" s="39"/>
      <c r="C43" s="40"/>
      <c r="D43" s="40"/>
      <c r="E43" s="40"/>
      <c r="F43" s="40"/>
      <c r="G43" s="40"/>
      <c r="H43" s="40"/>
      <c r="I43" s="116"/>
      <c r="J43" s="40"/>
      <c r="K43" s="43"/>
    </row>
    <row r="44" spans="2:11" s="1" customFormat="1" ht="14.45" customHeight="1">
      <c r="B44" s="39"/>
      <c r="C44" s="35" t="s">
        <v>18</v>
      </c>
      <c r="D44" s="40"/>
      <c r="E44" s="40"/>
      <c r="F44" s="40"/>
      <c r="G44" s="40"/>
      <c r="H44" s="40"/>
      <c r="I44" s="116"/>
      <c r="J44" s="40"/>
      <c r="K44" s="43"/>
    </row>
    <row r="45" spans="2:11" s="1" customFormat="1" ht="16.5" customHeight="1">
      <c r="B45" s="39"/>
      <c r="C45" s="40"/>
      <c r="D45" s="40"/>
      <c r="E45" s="365" t="str">
        <f>E7</f>
        <v>VD Modřany - opravy technologie středního jezového pole</v>
      </c>
      <c r="F45" s="366"/>
      <c r="G45" s="366"/>
      <c r="H45" s="366"/>
      <c r="I45" s="116"/>
      <c r="J45" s="40"/>
      <c r="K45" s="43"/>
    </row>
    <row r="46" spans="2:11" s="1" customFormat="1" ht="14.45" customHeight="1">
      <c r="B46" s="39"/>
      <c r="C46" s="35" t="s">
        <v>118</v>
      </c>
      <c r="D46" s="40"/>
      <c r="E46" s="40"/>
      <c r="F46" s="40"/>
      <c r="G46" s="40"/>
      <c r="H46" s="40"/>
      <c r="I46" s="116"/>
      <c r="J46" s="40"/>
      <c r="K46" s="43"/>
    </row>
    <row r="47" spans="2:11" s="1" customFormat="1" ht="17.25" customHeight="1">
      <c r="B47" s="39"/>
      <c r="C47" s="40"/>
      <c r="D47" s="40"/>
      <c r="E47" s="367" t="str">
        <f>E9</f>
        <v>08 - Mazání, aretace a snímání polohy klapky</v>
      </c>
      <c r="F47" s="368"/>
      <c r="G47" s="368"/>
      <c r="H47" s="368"/>
      <c r="I47" s="116"/>
      <c r="J47" s="40"/>
      <c r="K47" s="43"/>
    </row>
    <row r="48" spans="2:11" s="1" customFormat="1" ht="6.95" customHeight="1">
      <c r="B48" s="39"/>
      <c r="C48" s="40"/>
      <c r="D48" s="40"/>
      <c r="E48" s="40"/>
      <c r="F48" s="40"/>
      <c r="G48" s="40"/>
      <c r="H48" s="40"/>
      <c r="I48" s="116"/>
      <c r="J48" s="40"/>
      <c r="K48" s="43"/>
    </row>
    <row r="49" spans="2:47" s="1" customFormat="1" ht="18" customHeight="1">
      <c r="B49" s="39"/>
      <c r="C49" s="35" t="s">
        <v>23</v>
      </c>
      <c r="D49" s="40"/>
      <c r="E49" s="40"/>
      <c r="F49" s="33" t="str">
        <f>F12</f>
        <v>Modřany</v>
      </c>
      <c r="G49" s="40"/>
      <c r="H49" s="40"/>
      <c r="I49" s="117" t="s">
        <v>25</v>
      </c>
      <c r="J49" s="118" t="str">
        <f>IF(J12="","",J12)</f>
        <v>15.2.2018</v>
      </c>
      <c r="K49" s="43"/>
    </row>
    <row r="50" spans="2:47" s="1" customFormat="1" ht="6.95" customHeight="1">
      <c r="B50" s="39"/>
      <c r="C50" s="40"/>
      <c r="D50" s="40"/>
      <c r="E50" s="40"/>
      <c r="F50" s="40"/>
      <c r="G50" s="40"/>
      <c r="H50" s="40"/>
      <c r="I50" s="116"/>
      <c r="J50" s="40"/>
      <c r="K50" s="43"/>
    </row>
    <row r="51" spans="2:47" s="1" customFormat="1" ht="15">
      <c r="B51" s="39"/>
      <c r="C51" s="35" t="s">
        <v>27</v>
      </c>
      <c r="D51" s="40"/>
      <c r="E51" s="40"/>
      <c r="F51" s="33" t="str">
        <f>E15</f>
        <v>Povodí Vltavy, státní podnik</v>
      </c>
      <c r="G51" s="40"/>
      <c r="H51" s="40"/>
      <c r="I51" s="117" t="s">
        <v>34</v>
      </c>
      <c r="J51" s="356" t="str">
        <f>E21</f>
        <v>Ing. Milada Klimešová</v>
      </c>
      <c r="K51" s="43"/>
    </row>
    <row r="52" spans="2:47" s="1" customFormat="1" ht="14.45" customHeight="1">
      <c r="B52" s="39"/>
      <c r="C52" s="35" t="s">
        <v>32</v>
      </c>
      <c r="D52" s="40"/>
      <c r="E52" s="40"/>
      <c r="F52" s="33" t="str">
        <f>IF(E18="","",E18)</f>
        <v/>
      </c>
      <c r="G52" s="40"/>
      <c r="H52" s="40"/>
      <c r="I52" s="116"/>
      <c r="J52" s="360"/>
      <c r="K52" s="43"/>
    </row>
    <row r="53" spans="2:47" s="1" customFormat="1" ht="10.35" customHeight="1">
      <c r="B53" s="39"/>
      <c r="C53" s="40"/>
      <c r="D53" s="40"/>
      <c r="E53" s="40"/>
      <c r="F53" s="40"/>
      <c r="G53" s="40"/>
      <c r="H53" s="40"/>
      <c r="I53" s="116"/>
      <c r="J53" s="40"/>
      <c r="K53" s="43"/>
    </row>
    <row r="54" spans="2:47" s="1" customFormat="1" ht="29.25" customHeight="1">
      <c r="B54" s="39"/>
      <c r="C54" s="142" t="s">
        <v>121</v>
      </c>
      <c r="D54" s="130"/>
      <c r="E54" s="130"/>
      <c r="F54" s="130"/>
      <c r="G54" s="130"/>
      <c r="H54" s="130"/>
      <c r="I54" s="143"/>
      <c r="J54" s="144" t="s">
        <v>122</v>
      </c>
      <c r="K54" s="145"/>
    </row>
    <row r="55" spans="2:47" s="1" customFormat="1" ht="10.35" customHeight="1">
      <c r="B55" s="39"/>
      <c r="C55" s="40"/>
      <c r="D55" s="40"/>
      <c r="E55" s="40"/>
      <c r="F55" s="40"/>
      <c r="G55" s="40"/>
      <c r="H55" s="40"/>
      <c r="I55" s="116"/>
      <c r="J55" s="40"/>
      <c r="K55" s="43"/>
    </row>
    <row r="56" spans="2:47" s="1" customFormat="1" ht="29.25" customHeight="1">
      <c r="B56" s="39"/>
      <c r="C56" s="146" t="s">
        <v>123</v>
      </c>
      <c r="D56" s="40"/>
      <c r="E56" s="40"/>
      <c r="F56" s="40"/>
      <c r="G56" s="40"/>
      <c r="H56" s="40"/>
      <c r="I56" s="116"/>
      <c r="J56" s="126">
        <f>J76</f>
        <v>0</v>
      </c>
      <c r="K56" s="43"/>
      <c r="AU56" s="22" t="s">
        <v>124</v>
      </c>
    </row>
    <row r="57" spans="2:47" s="1" customFormat="1" ht="21.75" customHeight="1">
      <c r="B57" s="39"/>
      <c r="C57" s="40"/>
      <c r="D57" s="40"/>
      <c r="E57" s="40"/>
      <c r="F57" s="40"/>
      <c r="G57" s="40"/>
      <c r="H57" s="40"/>
      <c r="I57" s="116"/>
      <c r="J57" s="40"/>
      <c r="K57" s="43"/>
    </row>
    <row r="58" spans="2:47" s="1" customFormat="1" ht="6.95" customHeight="1">
      <c r="B58" s="54"/>
      <c r="C58" s="55"/>
      <c r="D58" s="55"/>
      <c r="E58" s="55"/>
      <c r="F58" s="55"/>
      <c r="G58" s="55"/>
      <c r="H58" s="55"/>
      <c r="I58" s="137"/>
      <c r="J58" s="55"/>
      <c r="K58" s="56"/>
    </row>
    <row r="62" spans="2:47" s="1" customFormat="1" ht="6.95" customHeight="1">
      <c r="B62" s="57"/>
      <c r="C62" s="58"/>
      <c r="D62" s="58"/>
      <c r="E62" s="58"/>
      <c r="F62" s="58"/>
      <c r="G62" s="58"/>
      <c r="H62" s="58"/>
      <c r="I62" s="140"/>
      <c r="J62" s="58"/>
      <c r="K62" s="58"/>
      <c r="L62" s="59"/>
    </row>
    <row r="63" spans="2:47" s="1" customFormat="1" ht="36.950000000000003" customHeight="1">
      <c r="B63" s="39"/>
      <c r="C63" s="60" t="s">
        <v>130</v>
      </c>
      <c r="D63" s="61"/>
      <c r="E63" s="61"/>
      <c r="F63" s="61"/>
      <c r="G63" s="61"/>
      <c r="H63" s="61"/>
      <c r="I63" s="161"/>
      <c r="J63" s="61"/>
      <c r="K63" s="61"/>
      <c r="L63" s="59"/>
    </row>
    <row r="64" spans="2:47" s="1" customFormat="1" ht="6.95" customHeight="1">
      <c r="B64" s="39"/>
      <c r="C64" s="61"/>
      <c r="D64" s="61"/>
      <c r="E64" s="61"/>
      <c r="F64" s="61"/>
      <c r="G64" s="61"/>
      <c r="H64" s="61"/>
      <c r="I64" s="161"/>
      <c r="J64" s="61"/>
      <c r="K64" s="61"/>
      <c r="L64" s="59"/>
    </row>
    <row r="65" spans="2:65" s="1" customFormat="1" ht="14.45" customHeight="1">
      <c r="B65" s="39"/>
      <c r="C65" s="63" t="s">
        <v>18</v>
      </c>
      <c r="D65" s="61"/>
      <c r="E65" s="61"/>
      <c r="F65" s="61"/>
      <c r="G65" s="61"/>
      <c r="H65" s="61"/>
      <c r="I65" s="161"/>
      <c r="J65" s="61"/>
      <c r="K65" s="61"/>
      <c r="L65" s="59"/>
    </row>
    <row r="66" spans="2:65" s="1" customFormat="1" ht="16.5" customHeight="1">
      <c r="B66" s="39"/>
      <c r="C66" s="61"/>
      <c r="D66" s="61"/>
      <c r="E66" s="361" t="str">
        <f>E7</f>
        <v>VD Modřany - opravy technologie středního jezového pole</v>
      </c>
      <c r="F66" s="362"/>
      <c r="G66" s="362"/>
      <c r="H66" s="362"/>
      <c r="I66" s="161"/>
      <c r="J66" s="61"/>
      <c r="K66" s="61"/>
      <c r="L66" s="59"/>
    </row>
    <row r="67" spans="2:65" s="1" customFormat="1" ht="14.45" customHeight="1">
      <c r="B67" s="39"/>
      <c r="C67" s="63" t="s">
        <v>118</v>
      </c>
      <c r="D67" s="61"/>
      <c r="E67" s="61"/>
      <c r="F67" s="61"/>
      <c r="G67" s="61"/>
      <c r="H67" s="61"/>
      <c r="I67" s="161"/>
      <c r="J67" s="61"/>
      <c r="K67" s="61"/>
      <c r="L67" s="59"/>
    </row>
    <row r="68" spans="2:65" s="1" customFormat="1" ht="17.25" customHeight="1">
      <c r="B68" s="39"/>
      <c r="C68" s="61"/>
      <c r="D68" s="61"/>
      <c r="E68" s="328" t="str">
        <f>E9</f>
        <v>08 - Mazání, aretace a snímání polohy klapky</v>
      </c>
      <c r="F68" s="363"/>
      <c r="G68" s="363"/>
      <c r="H68" s="363"/>
      <c r="I68" s="161"/>
      <c r="J68" s="61"/>
      <c r="K68" s="61"/>
      <c r="L68" s="59"/>
    </row>
    <row r="69" spans="2:65" s="1" customFormat="1" ht="6.95" customHeight="1">
      <c r="B69" s="39"/>
      <c r="C69" s="61"/>
      <c r="D69" s="61"/>
      <c r="E69" s="61"/>
      <c r="F69" s="61"/>
      <c r="G69" s="61"/>
      <c r="H69" s="61"/>
      <c r="I69" s="161"/>
      <c r="J69" s="61"/>
      <c r="K69" s="61"/>
      <c r="L69" s="59"/>
    </row>
    <row r="70" spans="2:65" s="1" customFormat="1" ht="18" customHeight="1">
      <c r="B70" s="39"/>
      <c r="C70" s="63" t="s">
        <v>23</v>
      </c>
      <c r="D70" s="61"/>
      <c r="E70" s="61"/>
      <c r="F70" s="162" t="str">
        <f>F12</f>
        <v>Modřany</v>
      </c>
      <c r="G70" s="61"/>
      <c r="H70" s="61"/>
      <c r="I70" s="163" t="s">
        <v>25</v>
      </c>
      <c r="J70" s="71" t="str">
        <f>IF(J12="","",J12)</f>
        <v>15.2.2018</v>
      </c>
      <c r="K70" s="61"/>
      <c r="L70" s="59"/>
    </row>
    <row r="71" spans="2:65" s="1" customFormat="1" ht="6.95" customHeight="1">
      <c r="B71" s="39"/>
      <c r="C71" s="61"/>
      <c r="D71" s="61"/>
      <c r="E71" s="61"/>
      <c r="F71" s="61"/>
      <c r="G71" s="61"/>
      <c r="H71" s="61"/>
      <c r="I71" s="161"/>
      <c r="J71" s="61"/>
      <c r="K71" s="61"/>
      <c r="L71" s="59"/>
    </row>
    <row r="72" spans="2:65" s="1" customFormat="1" ht="15">
      <c r="B72" s="39"/>
      <c r="C72" s="63" t="s">
        <v>27</v>
      </c>
      <c r="D72" s="61"/>
      <c r="E72" s="61"/>
      <c r="F72" s="162" t="str">
        <f>E15</f>
        <v>Povodí Vltavy, státní podnik</v>
      </c>
      <c r="G72" s="61"/>
      <c r="H72" s="61"/>
      <c r="I72" s="163" t="s">
        <v>34</v>
      </c>
      <c r="J72" s="162" t="str">
        <f>E21</f>
        <v>Ing. Milada Klimešová</v>
      </c>
      <c r="K72" s="61"/>
      <c r="L72" s="59"/>
    </row>
    <row r="73" spans="2:65" s="1" customFormat="1" ht="14.45" customHeight="1">
      <c r="B73" s="39"/>
      <c r="C73" s="63" t="s">
        <v>32</v>
      </c>
      <c r="D73" s="61"/>
      <c r="E73" s="61"/>
      <c r="F73" s="162" t="str">
        <f>IF(E18="","",E18)</f>
        <v/>
      </c>
      <c r="G73" s="61"/>
      <c r="H73" s="61"/>
      <c r="I73" s="161"/>
      <c r="J73" s="61"/>
      <c r="K73" s="61"/>
      <c r="L73" s="59"/>
    </row>
    <row r="74" spans="2:65" s="1" customFormat="1" ht="10.35" customHeight="1">
      <c r="B74" s="39"/>
      <c r="C74" s="61"/>
      <c r="D74" s="61"/>
      <c r="E74" s="61"/>
      <c r="F74" s="61"/>
      <c r="G74" s="61"/>
      <c r="H74" s="61"/>
      <c r="I74" s="161"/>
      <c r="J74" s="61"/>
      <c r="K74" s="61"/>
      <c r="L74" s="59"/>
    </row>
    <row r="75" spans="2:65" s="9" customFormat="1" ht="29.25" customHeight="1">
      <c r="B75" s="164"/>
      <c r="C75" s="165" t="s">
        <v>131</v>
      </c>
      <c r="D75" s="166" t="s">
        <v>58</v>
      </c>
      <c r="E75" s="166" t="s">
        <v>54</v>
      </c>
      <c r="F75" s="166" t="s">
        <v>132</v>
      </c>
      <c r="G75" s="166" t="s">
        <v>133</v>
      </c>
      <c r="H75" s="166" t="s">
        <v>134</v>
      </c>
      <c r="I75" s="167" t="s">
        <v>135</v>
      </c>
      <c r="J75" s="166" t="s">
        <v>122</v>
      </c>
      <c r="K75" s="168" t="s">
        <v>136</v>
      </c>
      <c r="L75" s="169"/>
      <c r="M75" s="79" t="s">
        <v>137</v>
      </c>
      <c r="N75" s="80" t="s">
        <v>43</v>
      </c>
      <c r="O75" s="80" t="s">
        <v>138</v>
      </c>
      <c r="P75" s="80" t="s">
        <v>139</v>
      </c>
      <c r="Q75" s="80" t="s">
        <v>140</v>
      </c>
      <c r="R75" s="80" t="s">
        <v>141</v>
      </c>
      <c r="S75" s="80" t="s">
        <v>142</v>
      </c>
      <c r="T75" s="81" t="s">
        <v>143</v>
      </c>
    </row>
    <row r="76" spans="2:65" s="1" customFormat="1" ht="29.25" customHeight="1">
      <c r="B76" s="39"/>
      <c r="C76" s="85" t="s">
        <v>123</v>
      </c>
      <c r="D76" s="61"/>
      <c r="E76" s="61"/>
      <c r="F76" s="61"/>
      <c r="G76" s="61"/>
      <c r="H76" s="61"/>
      <c r="I76" s="161"/>
      <c r="J76" s="170">
        <f>BK76</f>
        <v>0</v>
      </c>
      <c r="K76" s="61"/>
      <c r="L76" s="59"/>
      <c r="M76" s="82"/>
      <c r="N76" s="83"/>
      <c r="O76" s="83"/>
      <c r="P76" s="171">
        <f>SUM(P77:P81)</f>
        <v>0</v>
      </c>
      <c r="Q76" s="83"/>
      <c r="R76" s="171">
        <f>SUM(R77:R81)</f>
        <v>0</v>
      </c>
      <c r="S76" s="83"/>
      <c r="T76" s="172">
        <f>SUM(T77:T81)</f>
        <v>0</v>
      </c>
      <c r="AT76" s="22" t="s">
        <v>72</v>
      </c>
      <c r="AU76" s="22" t="s">
        <v>124</v>
      </c>
      <c r="BK76" s="173">
        <f>SUM(BK77:BK81)</f>
        <v>0</v>
      </c>
    </row>
    <row r="77" spans="2:65" s="1" customFormat="1" ht="16.5" customHeight="1">
      <c r="B77" s="39"/>
      <c r="C77" s="190" t="s">
        <v>80</v>
      </c>
      <c r="D77" s="190" t="s">
        <v>150</v>
      </c>
      <c r="E77" s="191" t="s">
        <v>416</v>
      </c>
      <c r="F77" s="192" t="s">
        <v>417</v>
      </c>
      <c r="G77" s="193" t="s">
        <v>153</v>
      </c>
      <c r="H77" s="194">
        <v>7</v>
      </c>
      <c r="I77" s="195"/>
      <c r="J77" s="196">
        <f>ROUND(I77*H77,2)</f>
        <v>0</v>
      </c>
      <c r="K77" s="192" t="s">
        <v>21</v>
      </c>
      <c r="L77" s="59"/>
      <c r="M77" s="197" t="s">
        <v>21</v>
      </c>
      <c r="N77" s="198" t="s">
        <v>44</v>
      </c>
      <c r="O77" s="40"/>
      <c r="P77" s="199">
        <f>O77*H77</f>
        <v>0</v>
      </c>
      <c r="Q77" s="199">
        <v>0</v>
      </c>
      <c r="R77" s="199">
        <f>Q77*H77</f>
        <v>0</v>
      </c>
      <c r="S77" s="199">
        <v>0</v>
      </c>
      <c r="T77" s="200">
        <f>S77*H77</f>
        <v>0</v>
      </c>
      <c r="AR77" s="22" t="s">
        <v>80</v>
      </c>
      <c r="AT77" s="22" t="s">
        <v>150</v>
      </c>
      <c r="AU77" s="22" t="s">
        <v>73</v>
      </c>
      <c r="AY77" s="22" t="s">
        <v>147</v>
      </c>
      <c r="BE77" s="201">
        <f>IF(N77="základní",J77,0)</f>
        <v>0</v>
      </c>
      <c r="BF77" s="201">
        <f>IF(N77="snížená",J77,0)</f>
        <v>0</v>
      </c>
      <c r="BG77" s="201">
        <f>IF(N77="zákl. přenesená",J77,0)</f>
        <v>0</v>
      </c>
      <c r="BH77" s="201">
        <f>IF(N77="sníž. přenesená",J77,0)</f>
        <v>0</v>
      </c>
      <c r="BI77" s="201">
        <f>IF(N77="nulová",J77,0)</f>
        <v>0</v>
      </c>
      <c r="BJ77" s="22" t="s">
        <v>80</v>
      </c>
      <c r="BK77" s="201">
        <f>ROUND(I77*H77,2)</f>
        <v>0</v>
      </c>
      <c r="BL77" s="22" t="s">
        <v>80</v>
      </c>
      <c r="BM77" s="22" t="s">
        <v>418</v>
      </c>
    </row>
    <row r="78" spans="2:65" s="1" customFormat="1">
      <c r="B78" s="39"/>
      <c r="C78" s="61"/>
      <c r="D78" s="202" t="s">
        <v>156</v>
      </c>
      <c r="E78" s="61"/>
      <c r="F78" s="203" t="s">
        <v>419</v>
      </c>
      <c r="G78" s="61"/>
      <c r="H78" s="61"/>
      <c r="I78" s="161"/>
      <c r="J78" s="61"/>
      <c r="K78" s="61"/>
      <c r="L78" s="59"/>
      <c r="M78" s="204"/>
      <c r="N78" s="40"/>
      <c r="O78" s="40"/>
      <c r="P78" s="40"/>
      <c r="Q78" s="40"/>
      <c r="R78" s="40"/>
      <c r="S78" s="40"/>
      <c r="T78" s="76"/>
      <c r="AT78" s="22" t="s">
        <v>156</v>
      </c>
      <c r="AU78" s="22" t="s">
        <v>73</v>
      </c>
    </row>
    <row r="79" spans="2:65" s="1" customFormat="1" ht="16.5" customHeight="1">
      <c r="B79" s="39"/>
      <c r="C79" s="190" t="s">
        <v>82</v>
      </c>
      <c r="D79" s="190" t="s">
        <v>150</v>
      </c>
      <c r="E79" s="191" t="s">
        <v>420</v>
      </c>
      <c r="F79" s="192" t="s">
        <v>421</v>
      </c>
      <c r="G79" s="193" t="s">
        <v>153</v>
      </c>
      <c r="H79" s="194">
        <v>2</v>
      </c>
      <c r="I79" s="195"/>
      <c r="J79" s="196">
        <f>ROUND(I79*H79,2)</f>
        <v>0</v>
      </c>
      <c r="K79" s="192" t="s">
        <v>21</v>
      </c>
      <c r="L79" s="59"/>
      <c r="M79" s="197" t="s">
        <v>21</v>
      </c>
      <c r="N79" s="198" t="s">
        <v>44</v>
      </c>
      <c r="O79" s="40"/>
      <c r="P79" s="199">
        <f>O79*H79</f>
        <v>0</v>
      </c>
      <c r="Q79" s="199">
        <v>0</v>
      </c>
      <c r="R79" s="199">
        <f>Q79*H79</f>
        <v>0</v>
      </c>
      <c r="S79" s="199">
        <v>0</v>
      </c>
      <c r="T79" s="200">
        <f>S79*H79</f>
        <v>0</v>
      </c>
      <c r="AR79" s="22" t="s">
        <v>80</v>
      </c>
      <c r="AT79" s="22" t="s">
        <v>150</v>
      </c>
      <c r="AU79" s="22" t="s">
        <v>73</v>
      </c>
      <c r="AY79" s="22" t="s">
        <v>147</v>
      </c>
      <c r="BE79" s="201">
        <f>IF(N79="základní",J79,0)</f>
        <v>0</v>
      </c>
      <c r="BF79" s="201">
        <f>IF(N79="snížená",J79,0)</f>
        <v>0</v>
      </c>
      <c r="BG79" s="201">
        <f>IF(N79="zákl. přenesená",J79,0)</f>
        <v>0</v>
      </c>
      <c r="BH79" s="201">
        <f>IF(N79="sníž. přenesená",J79,0)</f>
        <v>0</v>
      </c>
      <c r="BI79" s="201">
        <f>IF(N79="nulová",J79,0)</f>
        <v>0</v>
      </c>
      <c r="BJ79" s="22" t="s">
        <v>80</v>
      </c>
      <c r="BK79" s="201">
        <f>ROUND(I79*H79,2)</f>
        <v>0</v>
      </c>
      <c r="BL79" s="22" t="s">
        <v>80</v>
      </c>
      <c r="BM79" s="22" t="s">
        <v>422</v>
      </c>
    </row>
    <row r="80" spans="2:65" s="1" customFormat="1">
      <c r="B80" s="39"/>
      <c r="C80" s="61"/>
      <c r="D80" s="202" t="s">
        <v>156</v>
      </c>
      <c r="E80" s="61"/>
      <c r="F80" s="203" t="s">
        <v>423</v>
      </c>
      <c r="G80" s="61"/>
      <c r="H80" s="61"/>
      <c r="I80" s="161"/>
      <c r="J80" s="61"/>
      <c r="K80" s="61"/>
      <c r="L80" s="59"/>
      <c r="M80" s="204"/>
      <c r="N80" s="40"/>
      <c r="O80" s="40"/>
      <c r="P80" s="40"/>
      <c r="Q80" s="40"/>
      <c r="R80" s="40"/>
      <c r="S80" s="40"/>
      <c r="T80" s="76"/>
      <c r="AT80" s="22" t="s">
        <v>156</v>
      </c>
      <c r="AU80" s="22" t="s">
        <v>73</v>
      </c>
    </row>
    <row r="81" spans="2:47" s="1" customFormat="1" ht="27">
      <c r="B81" s="39"/>
      <c r="C81" s="61"/>
      <c r="D81" s="202" t="s">
        <v>157</v>
      </c>
      <c r="E81" s="61"/>
      <c r="F81" s="205" t="s">
        <v>424</v>
      </c>
      <c r="G81" s="61"/>
      <c r="H81" s="61"/>
      <c r="I81" s="161"/>
      <c r="J81" s="61"/>
      <c r="K81" s="61"/>
      <c r="L81" s="59"/>
      <c r="M81" s="206"/>
      <c r="N81" s="207"/>
      <c r="O81" s="207"/>
      <c r="P81" s="207"/>
      <c r="Q81" s="207"/>
      <c r="R81" s="207"/>
      <c r="S81" s="207"/>
      <c r="T81" s="208"/>
      <c r="AT81" s="22" t="s">
        <v>157</v>
      </c>
      <c r="AU81" s="22" t="s">
        <v>73</v>
      </c>
    </row>
    <row r="82" spans="2:47" s="1" customFormat="1" ht="6.95" customHeight="1">
      <c r="B82" s="54"/>
      <c r="C82" s="55"/>
      <c r="D82" s="55"/>
      <c r="E82" s="55"/>
      <c r="F82" s="55"/>
      <c r="G82" s="55"/>
      <c r="H82" s="55"/>
      <c r="I82" s="137"/>
      <c r="J82" s="55"/>
      <c r="K82" s="55"/>
      <c r="L82" s="59"/>
    </row>
  </sheetData>
  <sheetProtection algorithmName="SHA-512" hashValue="dm5axX6vwp0aK9+y1uLW1vU8ZO4+KXdPkV9z4BGFKslZlpbXM0vYMl3slL4fxPM0HXHZp56rwrdlN2rOCWWDCQ==" saltValue="uEyX0yLoFiNnWEGcvyt0W3iDCS3Q3W7mlRTCTh9YTymkOfHCdtGGQvfOWLy5OnTiqc6E0P6Knqd+Gc5t+/23Vg==" spinCount="100000" sheet="1" objects="1" scenarios="1" formatColumns="0" formatRows="0" autoFilter="0"/>
  <autoFilter ref="C75:K81"/>
  <mergeCells count="10">
    <mergeCell ref="J51:J52"/>
    <mergeCell ref="E66:H66"/>
    <mergeCell ref="E68:H6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5" display="3) Soupis prací"/>
    <hyperlink ref="L1:V1" location="'Rekapitulace stavby'!C2" display="Rekapitulace stavby"/>
  </hyperlinks>
  <pageMargins left="0.59055118110236227" right="0.59055118110236227" top="0.59055118110236227" bottom="0.59055118110236227" header="0" footer="0"/>
  <pageSetup paperSize="9" fitToHeight="100" orientation="landscape" r:id="rId1"/>
  <headerFooter>
    <oddFooter>&amp;CStrana &amp;P z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63"/>
  <sheetViews>
    <sheetView showGridLines="0" workbookViewId="0">
      <pane ySplit="1" topLeftCell="A2" activePane="bottomLeft" state="frozen"/>
      <selection pane="bottomLeft"/>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9"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10"/>
      <c r="C1" s="110"/>
      <c r="D1" s="111" t="s">
        <v>1</v>
      </c>
      <c r="E1" s="110"/>
      <c r="F1" s="112" t="s">
        <v>112</v>
      </c>
      <c r="G1" s="364" t="s">
        <v>113</v>
      </c>
      <c r="H1" s="364"/>
      <c r="I1" s="113"/>
      <c r="J1" s="112" t="s">
        <v>114</v>
      </c>
      <c r="K1" s="111" t="s">
        <v>115</v>
      </c>
      <c r="L1" s="112" t="s">
        <v>116</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324"/>
      <c r="M2" s="324"/>
      <c r="N2" s="324"/>
      <c r="O2" s="324"/>
      <c r="P2" s="324"/>
      <c r="Q2" s="324"/>
      <c r="R2" s="324"/>
      <c r="S2" s="324"/>
      <c r="T2" s="324"/>
      <c r="U2" s="324"/>
      <c r="V2" s="324"/>
      <c r="AT2" s="22" t="s">
        <v>111</v>
      </c>
    </row>
    <row r="3" spans="1:70" ht="6.95" customHeight="1">
      <c r="B3" s="23"/>
      <c r="C3" s="24"/>
      <c r="D3" s="24"/>
      <c r="E3" s="24"/>
      <c r="F3" s="24"/>
      <c r="G3" s="24"/>
      <c r="H3" s="24"/>
      <c r="I3" s="114"/>
      <c r="J3" s="24"/>
      <c r="K3" s="25"/>
      <c r="AT3" s="22" t="s">
        <v>82</v>
      </c>
    </row>
    <row r="4" spans="1:70" ht="36.950000000000003" customHeight="1">
      <c r="B4" s="26"/>
      <c r="C4" s="27"/>
      <c r="D4" s="28" t="s">
        <v>117</v>
      </c>
      <c r="E4" s="27"/>
      <c r="F4" s="27"/>
      <c r="G4" s="27"/>
      <c r="H4" s="27"/>
      <c r="I4" s="115"/>
      <c r="J4" s="27"/>
      <c r="K4" s="29"/>
      <c r="M4" s="30" t="s">
        <v>12</v>
      </c>
      <c r="AT4" s="22" t="s">
        <v>6</v>
      </c>
    </row>
    <row r="5" spans="1:70" ht="6.95" customHeight="1">
      <c r="B5" s="26"/>
      <c r="C5" s="27"/>
      <c r="D5" s="27"/>
      <c r="E5" s="27"/>
      <c r="F5" s="27"/>
      <c r="G5" s="27"/>
      <c r="H5" s="27"/>
      <c r="I5" s="115"/>
      <c r="J5" s="27"/>
      <c r="K5" s="29"/>
    </row>
    <row r="6" spans="1:70" ht="15">
      <c r="B6" s="26"/>
      <c r="C6" s="27"/>
      <c r="D6" s="35" t="s">
        <v>18</v>
      </c>
      <c r="E6" s="27"/>
      <c r="F6" s="27"/>
      <c r="G6" s="27"/>
      <c r="H6" s="27"/>
      <c r="I6" s="115"/>
      <c r="J6" s="27"/>
      <c r="K6" s="29"/>
    </row>
    <row r="7" spans="1:70" ht="16.5" customHeight="1">
      <c r="B7" s="26"/>
      <c r="C7" s="27"/>
      <c r="D7" s="27"/>
      <c r="E7" s="365" t="str">
        <f>'Rekapitulace stavby'!K6</f>
        <v>VD Modřany - opravy technologie středního jezového pole</v>
      </c>
      <c r="F7" s="366"/>
      <c r="G7" s="366"/>
      <c r="H7" s="366"/>
      <c r="I7" s="115"/>
      <c r="J7" s="27"/>
      <c r="K7" s="29"/>
    </row>
    <row r="8" spans="1:70" s="1" customFormat="1" ht="15">
      <c r="B8" s="39"/>
      <c r="C8" s="40"/>
      <c r="D8" s="35" t="s">
        <v>118</v>
      </c>
      <c r="E8" s="40"/>
      <c r="F8" s="40"/>
      <c r="G8" s="40"/>
      <c r="H8" s="40"/>
      <c r="I8" s="116"/>
      <c r="J8" s="40"/>
      <c r="K8" s="43"/>
    </row>
    <row r="9" spans="1:70" s="1" customFormat="1" ht="36.950000000000003" customHeight="1">
      <c r="B9" s="39"/>
      <c r="C9" s="40"/>
      <c r="D9" s="40"/>
      <c r="E9" s="367" t="s">
        <v>425</v>
      </c>
      <c r="F9" s="368"/>
      <c r="G9" s="368"/>
      <c r="H9" s="368"/>
      <c r="I9" s="116"/>
      <c r="J9" s="40"/>
      <c r="K9" s="43"/>
    </row>
    <row r="10" spans="1:70" s="1" customFormat="1">
      <c r="B10" s="39"/>
      <c r="C10" s="40"/>
      <c r="D10" s="40"/>
      <c r="E10" s="40"/>
      <c r="F10" s="40"/>
      <c r="G10" s="40"/>
      <c r="H10" s="40"/>
      <c r="I10" s="116"/>
      <c r="J10" s="40"/>
      <c r="K10" s="43"/>
    </row>
    <row r="11" spans="1:70" s="1" customFormat="1" ht="14.45" customHeight="1">
      <c r="B11" s="39"/>
      <c r="C11" s="40"/>
      <c r="D11" s="35" t="s">
        <v>20</v>
      </c>
      <c r="E11" s="40"/>
      <c r="F11" s="33" t="s">
        <v>21</v>
      </c>
      <c r="G11" s="40"/>
      <c r="H11" s="40"/>
      <c r="I11" s="117" t="s">
        <v>22</v>
      </c>
      <c r="J11" s="33" t="s">
        <v>21</v>
      </c>
      <c r="K11" s="43"/>
    </row>
    <row r="12" spans="1:70" s="1" customFormat="1" ht="14.45" customHeight="1">
      <c r="B12" s="39"/>
      <c r="C12" s="40"/>
      <c r="D12" s="35" t="s">
        <v>23</v>
      </c>
      <c r="E12" s="40"/>
      <c r="F12" s="33" t="s">
        <v>24</v>
      </c>
      <c r="G12" s="40"/>
      <c r="H12" s="40"/>
      <c r="I12" s="117" t="s">
        <v>25</v>
      </c>
      <c r="J12" s="118" t="str">
        <f>'Rekapitulace stavby'!AN8</f>
        <v>15.2.2018</v>
      </c>
      <c r="K12" s="43"/>
    </row>
    <row r="13" spans="1:70" s="1" customFormat="1" ht="10.9" customHeight="1">
      <c r="B13" s="39"/>
      <c r="C13" s="40"/>
      <c r="D13" s="40"/>
      <c r="E13" s="40"/>
      <c r="F13" s="40"/>
      <c r="G13" s="40"/>
      <c r="H13" s="40"/>
      <c r="I13" s="116"/>
      <c r="J13" s="40"/>
      <c r="K13" s="43"/>
    </row>
    <row r="14" spans="1:70" s="1" customFormat="1" ht="14.45" customHeight="1">
      <c r="B14" s="39"/>
      <c r="C14" s="40"/>
      <c r="D14" s="35" t="s">
        <v>27</v>
      </c>
      <c r="E14" s="40"/>
      <c r="F14" s="40"/>
      <c r="G14" s="40"/>
      <c r="H14" s="40"/>
      <c r="I14" s="117" t="s">
        <v>28</v>
      </c>
      <c r="J14" s="33" t="s">
        <v>29</v>
      </c>
      <c r="K14" s="43"/>
    </row>
    <row r="15" spans="1:70" s="1" customFormat="1" ht="18" customHeight="1">
      <c r="B15" s="39"/>
      <c r="C15" s="40"/>
      <c r="D15" s="40"/>
      <c r="E15" s="33" t="s">
        <v>30</v>
      </c>
      <c r="F15" s="40"/>
      <c r="G15" s="40"/>
      <c r="H15" s="40"/>
      <c r="I15" s="117" t="s">
        <v>31</v>
      </c>
      <c r="J15" s="33" t="s">
        <v>21</v>
      </c>
      <c r="K15" s="43"/>
    </row>
    <row r="16" spans="1:70" s="1" customFormat="1" ht="6.95" customHeight="1">
      <c r="B16" s="39"/>
      <c r="C16" s="40"/>
      <c r="D16" s="40"/>
      <c r="E16" s="40"/>
      <c r="F16" s="40"/>
      <c r="G16" s="40"/>
      <c r="H16" s="40"/>
      <c r="I16" s="116"/>
      <c r="J16" s="40"/>
      <c r="K16" s="43"/>
    </row>
    <row r="17" spans="2:11" s="1" customFormat="1" ht="14.45" customHeight="1">
      <c r="B17" s="39"/>
      <c r="C17" s="40"/>
      <c r="D17" s="35" t="s">
        <v>32</v>
      </c>
      <c r="E17" s="40"/>
      <c r="F17" s="40"/>
      <c r="G17" s="40"/>
      <c r="H17" s="40"/>
      <c r="I17" s="117" t="s">
        <v>28</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7" t="s">
        <v>31</v>
      </c>
      <c r="J18" s="33" t="str">
        <f>IF('Rekapitulace stavby'!AN14="Vyplň údaj","",IF('Rekapitulace stavby'!AN14="","",'Rekapitulace stavby'!AN14))</f>
        <v/>
      </c>
      <c r="K18" s="43"/>
    </row>
    <row r="19" spans="2:11" s="1" customFormat="1" ht="6.95" customHeight="1">
      <c r="B19" s="39"/>
      <c r="C19" s="40"/>
      <c r="D19" s="40"/>
      <c r="E19" s="40"/>
      <c r="F19" s="40"/>
      <c r="G19" s="40"/>
      <c r="H19" s="40"/>
      <c r="I19" s="116"/>
      <c r="J19" s="40"/>
      <c r="K19" s="43"/>
    </row>
    <row r="20" spans="2:11" s="1" customFormat="1" ht="14.45" customHeight="1">
      <c r="B20" s="39"/>
      <c r="C20" s="40"/>
      <c r="D20" s="35" t="s">
        <v>34</v>
      </c>
      <c r="E20" s="40"/>
      <c r="F20" s="40"/>
      <c r="G20" s="40"/>
      <c r="H20" s="40"/>
      <c r="I20" s="117" t="s">
        <v>28</v>
      </c>
      <c r="J20" s="33" t="s">
        <v>35</v>
      </c>
      <c r="K20" s="43"/>
    </row>
    <row r="21" spans="2:11" s="1" customFormat="1" ht="18" customHeight="1">
      <c r="B21" s="39"/>
      <c r="C21" s="40"/>
      <c r="D21" s="40"/>
      <c r="E21" s="33" t="s">
        <v>36</v>
      </c>
      <c r="F21" s="40"/>
      <c r="G21" s="40"/>
      <c r="H21" s="40"/>
      <c r="I21" s="117" t="s">
        <v>31</v>
      </c>
      <c r="J21" s="33" t="s">
        <v>21</v>
      </c>
      <c r="K21" s="43"/>
    </row>
    <row r="22" spans="2:11" s="1" customFormat="1" ht="6.95" customHeight="1">
      <c r="B22" s="39"/>
      <c r="C22" s="40"/>
      <c r="D22" s="40"/>
      <c r="E22" s="40"/>
      <c r="F22" s="40"/>
      <c r="G22" s="40"/>
      <c r="H22" s="40"/>
      <c r="I22" s="116"/>
      <c r="J22" s="40"/>
      <c r="K22" s="43"/>
    </row>
    <row r="23" spans="2:11" s="1" customFormat="1" ht="14.45" customHeight="1">
      <c r="B23" s="39"/>
      <c r="C23" s="40"/>
      <c r="D23" s="35" t="s">
        <v>38</v>
      </c>
      <c r="E23" s="40"/>
      <c r="F23" s="40"/>
      <c r="G23" s="40"/>
      <c r="H23" s="40"/>
      <c r="I23" s="116"/>
      <c r="J23" s="40"/>
      <c r="K23" s="43"/>
    </row>
    <row r="24" spans="2:11" s="6" customFormat="1" ht="16.5" customHeight="1">
      <c r="B24" s="119"/>
      <c r="C24" s="120"/>
      <c r="D24" s="120"/>
      <c r="E24" s="356" t="s">
        <v>21</v>
      </c>
      <c r="F24" s="356"/>
      <c r="G24" s="356"/>
      <c r="H24" s="356"/>
      <c r="I24" s="121"/>
      <c r="J24" s="120"/>
      <c r="K24" s="122"/>
    </row>
    <row r="25" spans="2:11" s="1" customFormat="1" ht="6.95" customHeight="1">
      <c r="B25" s="39"/>
      <c r="C25" s="40"/>
      <c r="D25" s="40"/>
      <c r="E25" s="40"/>
      <c r="F25" s="40"/>
      <c r="G25" s="40"/>
      <c r="H25" s="40"/>
      <c r="I25" s="116"/>
      <c r="J25" s="40"/>
      <c r="K25" s="43"/>
    </row>
    <row r="26" spans="2:11" s="1" customFormat="1" ht="6.95" customHeight="1">
      <c r="B26" s="39"/>
      <c r="C26" s="40"/>
      <c r="D26" s="83"/>
      <c r="E26" s="83"/>
      <c r="F26" s="83"/>
      <c r="G26" s="83"/>
      <c r="H26" s="83"/>
      <c r="I26" s="123"/>
      <c r="J26" s="83"/>
      <c r="K26" s="124"/>
    </row>
    <row r="27" spans="2:11" s="1" customFormat="1" ht="25.35" customHeight="1">
      <c r="B27" s="39"/>
      <c r="C27" s="40"/>
      <c r="D27" s="125" t="s">
        <v>39</v>
      </c>
      <c r="E27" s="40"/>
      <c r="F27" s="40"/>
      <c r="G27" s="40"/>
      <c r="H27" s="40"/>
      <c r="I27" s="116"/>
      <c r="J27" s="126">
        <f>ROUND(J84,2)</f>
        <v>0</v>
      </c>
      <c r="K27" s="43"/>
    </row>
    <row r="28" spans="2:11" s="1" customFormat="1" ht="6.95" customHeight="1">
      <c r="B28" s="39"/>
      <c r="C28" s="40"/>
      <c r="D28" s="83"/>
      <c r="E28" s="83"/>
      <c r="F28" s="83"/>
      <c r="G28" s="83"/>
      <c r="H28" s="83"/>
      <c r="I28" s="123"/>
      <c r="J28" s="83"/>
      <c r="K28" s="124"/>
    </row>
    <row r="29" spans="2:11" s="1" customFormat="1" ht="14.45" customHeight="1">
      <c r="B29" s="39"/>
      <c r="C29" s="40"/>
      <c r="D29" s="40"/>
      <c r="E29" s="40"/>
      <c r="F29" s="44" t="s">
        <v>41</v>
      </c>
      <c r="G29" s="40"/>
      <c r="H29" s="40"/>
      <c r="I29" s="127" t="s">
        <v>40</v>
      </c>
      <c r="J29" s="44" t="s">
        <v>42</v>
      </c>
      <c r="K29" s="43"/>
    </row>
    <row r="30" spans="2:11" s="1" customFormat="1" ht="14.45" customHeight="1">
      <c r="B30" s="39"/>
      <c r="C30" s="40"/>
      <c r="D30" s="47" t="s">
        <v>43</v>
      </c>
      <c r="E30" s="47" t="s">
        <v>44</v>
      </c>
      <c r="F30" s="128">
        <f>ROUND(SUM(BE84:BE162), 2)</f>
        <v>0</v>
      </c>
      <c r="G30" s="40"/>
      <c r="H30" s="40"/>
      <c r="I30" s="129">
        <v>0.21</v>
      </c>
      <c r="J30" s="128">
        <f>ROUND(ROUND((SUM(BE84:BE162)), 2)*I30, 2)</f>
        <v>0</v>
      </c>
      <c r="K30" s="43"/>
    </row>
    <row r="31" spans="2:11" s="1" customFormat="1" ht="14.45" customHeight="1">
      <c r="B31" s="39"/>
      <c r="C31" s="40"/>
      <c r="D31" s="40"/>
      <c r="E31" s="47" t="s">
        <v>45</v>
      </c>
      <c r="F31" s="128">
        <f>ROUND(SUM(BF84:BF162), 2)</f>
        <v>0</v>
      </c>
      <c r="G31" s="40"/>
      <c r="H31" s="40"/>
      <c r="I31" s="129">
        <v>0.15</v>
      </c>
      <c r="J31" s="128">
        <f>ROUND(ROUND((SUM(BF84:BF162)), 2)*I31, 2)</f>
        <v>0</v>
      </c>
      <c r="K31" s="43"/>
    </row>
    <row r="32" spans="2:11" s="1" customFormat="1" ht="14.45" hidden="1" customHeight="1">
      <c r="B32" s="39"/>
      <c r="C32" s="40"/>
      <c r="D32" s="40"/>
      <c r="E32" s="47" t="s">
        <v>46</v>
      </c>
      <c r="F32" s="128">
        <f>ROUND(SUM(BG84:BG162), 2)</f>
        <v>0</v>
      </c>
      <c r="G32" s="40"/>
      <c r="H32" s="40"/>
      <c r="I32" s="129">
        <v>0.21</v>
      </c>
      <c r="J32" s="128">
        <v>0</v>
      </c>
      <c r="K32" s="43"/>
    </row>
    <row r="33" spans="2:11" s="1" customFormat="1" ht="14.45" hidden="1" customHeight="1">
      <c r="B33" s="39"/>
      <c r="C33" s="40"/>
      <c r="D33" s="40"/>
      <c r="E33" s="47" t="s">
        <v>47</v>
      </c>
      <c r="F33" s="128">
        <f>ROUND(SUM(BH84:BH162), 2)</f>
        <v>0</v>
      </c>
      <c r="G33" s="40"/>
      <c r="H33" s="40"/>
      <c r="I33" s="129">
        <v>0.15</v>
      </c>
      <c r="J33" s="128">
        <v>0</v>
      </c>
      <c r="K33" s="43"/>
    </row>
    <row r="34" spans="2:11" s="1" customFormat="1" ht="14.45" hidden="1" customHeight="1">
      <c r="B34" s="39"/>
      <c r="C34" s="40"/>
      <c r="D34" s="40"/>
      <c r="E34" s="47" t="s">
        <v>48</v>
      </c>
      <c r="F34" s="128">
        <f>ROUND(SUM(BI84:BI162), 2)</f>
        <v>0</v>
      </c>
      <c r="G34" s="40"/>
      <c r="H34" s="40"/>
      <c r="I34" s="129">
        <v>0</v>
      </c>
      <c r="J34" s="128">
        <v>0</v>
      </c>
      <c r="K34" s="43"/>
    </row>
    <row r="35" spans="2:11" s="1" customFormat="1" ht="6.95" customHeight="1">
      <c r="B35" s="39"/>
      <c r="C35" s="40"/>
      <c r="D35" s="40"/>
      <c r="E35" s="40"/>
      <c r="F35" s="40"/>
      <c r="G35" s="40"/>
      <c r="H35" s="40"/>
      <c r="I35" s="116"/>
      <c r="J35" s="40"/>
      <c r="K35" s="43"/>
    </row>
    <row r="36" spans="2:11" s="1" customFormat="1" ht="25.35" customHeight="1">
      <c r="B36" s="39"/>
      <c r="C36" s="130"/>
      <c r="D36" s="131" t="s">
        <v>49</v>
      </c>
      <c r="E36" s="77"/>
      <c r="F36" s="77"/>
      <c r="G36" s="132" t="s">
        <v>50</v>
      </c>
      <c r="H36" s="133" t="s">
        <v>51</v>
      </c>
      <c r="I36" s="134"/>
      <c r="J36" s="135">
        <f>SUM(J27:J34)</f>
        <v>0</v>
      </c>
      <c r="K36" s="136"/>
    </row>
    <row r="37" spans="2:11" s="1" customFormat="1" ht="14.45" customHeight="1">
      <c r="B37" s="54"/>
      <c r="C37" s="55"/>
      <c r="D37" s="55"/>
      <c r="E37" s="55"/>
      <c r="F37" s="55"/>
      <c r="G37" s="55"/>
      <c r="H37" s="55"/>
      <c r="I37" s="137"/>
      <c r="J37" s="55"/>
      <c r="K37" s="56"/>
    </row>
    <row r="41" spans="2:11" s="1" customFormat="1" ht="6.95" customHeight="1">
      <c r="B41" s="138"/>
      <c r="C41" s="139"/>
      <c r="D41" s="139"/>
      <c r="E41" s="139"/>
      <c r="F41" s="139"/>
      <c r="G41" s="139"/>
      <c r="H41" s="139"/>
      <c r="I41" s="140"/>
      <c r="J41" s="139"/>
      <c r="K41" s="141"/>
    </row>
    <row r="42" spans="2:11" s="1" customFormat="1" ht="36.950000000000003" customHeight="1">
      <c r="B42" s="39"/>
      <c r="C42" s="28" t="s">
        <v>120</v>
      </c>
      <c r="D42" s="40"/>
      <c r="E42" s="40"/>
      <c r="F42" s="40"/>
      <c r="G42" s="40"/>
      <c r="H42" s="40"/>
      <c r="I42" s="116"/>
      <c r="J42" s="40"/>
      <c r="K42" s="43"/>
    </row>
    <row r="43" spans="2:11" s="1" customFormat="1" ht="6.95" customHeight="1">
      <c r="B43" s="39"/>
      <c r="C43" s="40"/>
      <c r="D43" s="40"/>
      <c r="E43" s="40"/>
      <c r="F43" s="40"/>
      <c r="G43" s="40"/>
      <c r="H43" s="40"/>
      <c r="I43" s="116"/>
      <c r="J43" s="40"/>
      <c r="K43" s="43"/>
    </row>
    <row r="44" spans="2:11" s="1" customFormat="1" ht="14.45" customHeight="1">
      <c r="B44" s="39"/>
      <c r="C44" s="35" t="s">
        <v>18</v>
      </c>
      <c r="D44" s="40"/>
      <c r="E44" s="40"/>
      <c r="F44" s="40"/>
      <c r="G44" s="40"/>
      <c r="H44" s="40"/>
      <c r="I44" s="116"/>
      <c r="J44" s="40"/>
      <c r="K44" s="43"/>
    </row>
    <row r="45" spans="2:11" s="1" customFormat="1" ht="16.5" customHeight="1">
      <c r="B45" s="39"/>
      <c r="C45" s="40"/>
      <c r="D45" s="40"/>
      <c r="E45" s="365" t="str">
        <f>E7</f>
        <v>VD Modřany - opravy technologie středního jezového pole</v>
      </c>
      <c r="F45" s="366"/>
      <c r="G45" s="366"/>
      <c r="H45" s="366"/>
      <c r="I45" s="116"/>
      <c r="J45" s="40"/>
      <c r="K45" s="43"/>
    </row>
    <row r="46" spans="2:11" s="1" customFormat="1" ht="14.45" customHeight="1">
      <c r="B46" s="39"/>
      <c r="C46" s="35" t="s">
        <v>118</v>
      </c>
      <c r="D46" s="40"/>
      <c r="E46" s="40"/>
      <c r="F46" s="40"/>
      <c r="G46" s="40"/>
      <c r="H46" s="40"/>
      <c r="I46" s="116"/>
      <c r="J46" s="40"/>
      <c r="K46" s="43"/>
    </row>
    <row r="47" spans="2:11" s="1" customFormat="1" ht="17.25" customHeight="1">
      <c r="B47" s="39"/>
      <c r="C47" s="40"/>
      <c r="D47" s="40"/>
      <c r="E47" s="367" t="str">
        <f>E9</f>
        <v>09 - Oprava vývaru jezu</v>
      </c>
      <c r="F47" s="368"/>
      <c r="G47" s="368"/>
      <c r="H47" s="368"/>
      <c r="I47" s="116"/>
      <c r="J47" s="40"/>
      <c r="K47" s="43"/>
    </row>
    <row r="48" spans="2:11" s="1" customFormat="1" ht="6.95" customHeight="1">
      <c r="B48" s="39"/>
      <c r="C48" s="40"/>
      <c r="D48" s="40"/>
      <c r="E48" s="40"/>
      <c r="F48" s="40"/>
      <c r="G48" s="40"/>
      <c r="H48" s="40"/>
      <c r="I48" s="116"/>
      <c r="J48" s="40"/>
      <c r="K48" s="43"/>
    </row>
    <row r="49" spans="2:47" s="1" customFormat="1" ht="18" customHeight="1">
      <c r="B49" s="39"/>
      <c r="C49" s="35" t="s">
        <v>23</v>
      </c>
      <c r="D49" s="40"/>
      <c r="E49" s="40"/>
      <c r="F49" s="33" t="str">
        <f>F12</f>
        <v>Modřany</v>
      </c>
      <c r="G49" s="40"/>
      <c r="H49" s="40"/>
      <c r="I49" s="117" t="s">
        <v>25</v>
      </c>
      <c r="J49" s="118" t="str">
        <f>IF(J12="","",J12)</f>
        <v>15.2.2018</v>
      </c>
      <c r="K49" s="43"/>
    </row>
    <row r="50" spans="2:47" s="1" customFormat="1" ht="6.95" customHeight="1">
      <c r="B50" s="39"/>
      <c r="C50" s="40"/>
      <c r="D50" s="40"/>
      <c r="E50" s="40"/>
      <c r="F50" s="40"/>
      <c r="G50" s="40"/>
      <c r="H50" s="40"/>
      <c r="I50" s="116"/>
      <c r="J50" s="40"/>
      <c r="K50" s="43"/>
    </row>
    <row r="51" spans="2:47" s="1" customFormat="1" ht="15">
      <c r="B51" s="39"/>
      <c r="C51" s="35" t="s">
        <v>27</v>
      </c>
      <c r="D51" s="40"/>
      <c r="E51" s="40"/>
      <c r="F51" s="33" t="str">
        <f>E15</f>
        <v>Povodí Vltavy, státní podnik</v>
      </c>
      <c r="G51" s="40"/>
      <c r="H51" s="40"/>
      <c r="I51" s="117" t="s">
        <v>34</v>
      </c>
      <c r="J51" s="356" t="str">
        <f>E21</f>
        <v>Ing. Milada Klimešová</v>
      </c>
      <c r="K51" s="43"/>
    </row>
    <row r="52" spans="2:47" s="1" customFormat="1" ht="14.45" customHeight="1">
      <c r="B52" s="39"/>
      <c r="C52" s="35" t="s">
        <v>32</v>
      </c>
      <c r="D52" s="40"/>
      <c r="E52" s="40"/>
      <c r="F52" s="33" t="str">
        <f>IF(E18="","",E18)</f>
        <v/>
      </c>
      <c r="G52" s="40"/>
      <c r="H52" s="40"/>
      <c r="I52" s="116"/>
      <c r="J52" s="360"/>
      <c r="K52" s="43"/>
    </row>
    <row r="53" spans="2:47" s="1" customFormat="1" ht="10.35" customHeight="1">
      <c r="B53" s="39"/>
      <c r="C53" s="40"/>
      <c r="D53" s="40"/>
      <c r="E53" s="40"/>
      <c r="F53" s="40"/>
      <c r="G53" s="40"/>
      <c r="H53" s="40"/>
      <c r="I53" s="116"/>
      <c r="J53" s="40"/>
      <c r="K53" s="43"/>
    </row>
    <row r="54" spans="2:47" s="1" customFormat="1" ht="29.25" customHeight="1">
      <c r="B54" s="39"/>
      <c r="C54" s="142" t="s">
        <v>121</v>
      </c>
      <c r="D54" s="130"/>
      <c r="E54" s="130"/>
      <c r="F54" s="130"/>
      <c r="G54" s="130"/>
      <c r="H54" s="130"/>
      <c r="I54" s="143"/>
      <c r="J54" s="144" t="s">
        <v>122</v>
      </c>
      <c r="K54" s="145"/>
    </row>
    <row r="55" spans="2:47" s="1" customFormat="1" ht="10.35" customHeight="1">
      <c r="B55" s="39"/>
      <c r="C55" s="40"/>
      <c r="D55" s="40"/>
      <c r="E55" s="40"/>
      <c r="F55" s="40"/>
      <c r="G55" s="40"/>
      <c r="H55" s="40"/>
      <c r="I55" s="116"/>
      <c r="J55" s="40"/>
      <c r="K55" s="43"/>
    </row>
    <row r="56" spans="2:47" s="1" customFormat="1" ht="29.25" customHeight="1">
      <c r="B56" s="39"/>
      <c r="C56" s="146" t="s">
        <v>123</v>
      </c>
      <c r="D56" s="40"/>
      <c r="E56" s="40"/>
      <c r="F56" s="40"/>
      <c r="G56" s="40"/>
      <c r="H56" s="40"/>
      <c r="I56" s="116"/>
      <c r="J56" s="126">
        <f>J84</f>
        <v>0</v>
      </c>
      <c r="K56" s="43"/>
      <c r="AU56" s="22" t="s">
        <v>124</v>
      </c>
    </row>
    <row r="57" spans="2:47" s="7" customFormat="1" ht="24.95" customHeight="1">
      <c r="B57" s="147"/>
      <c r="C57" s="148"/>
      <c r="D57" s="149" t="s">
        <v>233</v>
      </c>
      <c r="E57" s="150"/>
      <c r="F57" s="150"/>
      <c r="G57" s="150"/>
      <c r="H57" s="150"/>
      <c r="I57" s="151"/>
      <c r="J57" s="152">
        <f>J85</f>
        <v>0</v>
      </c>
      <c r="K57" s="153"/>
    </row>
    <row r="58" spans="2:47" s="8" customFormat="1" ht="19.899999999999999" customHeight="1">
      <c r="B58" s="154"/>
      <c r="C58" s="155"/>
      <c r="D58" s="156" t="s">
        <v>257</v>
      </c>
      <c r="E58" s="157"/>
      <c r="F58" s="157"/>
      <c r="G58" s="157"/>
      <c r="H58" s="157"/>
      <c r="I58" s="158"/>
      <c r="J58" s="159">
        <f>J86</f>
        <v>0</v>
      </c>
      <c r="K58" s="160"/>
    </row>
    <row r="59" spans="2:47" s="8" customFormat="1" ht="19.899999999999999" customHeight="1">
      <c r="B59" s="154"/>
      <c r="C59" s="155"/>
      <c r="D59" s="156" t="s">
        <v>426</v>
      </c>
      <c r="E59" s="157"/>
      <c r="F59" s="157"/>
      <c r="G59" s="157"/>
      <c r="H59" s="157"/>
      <c r="I59" s="158"/>
      <c r="J59" s="159">
        <f>J112</f>
        <v>0</v>
      </c>
      <c r="K59" s="160"/>
    </row>
    <row r="60" spans="2:47" s="8" customFormat="1" ht="19.899999999999999" customHeight="1">
      <c r="B60" s="154"/>
      <c r="C60" s="155"/>
      <c r="D60" s="156" t="s">
        <v>427</v>
      </c>
      <c r="E60" s="157"/>
      <c r="F60" s="157"/>
      <c r="G60" s="157"/>
      <c r="H60" s="157"/>
      <c r="I60" s="158"/>
      <c r="J60" s="159">
        <f>J130</f>
        <v>0</v>
      </c>
      <c r="K60" s="160"/>
    </row>
    <row r="61" spans="2:47" s="8" customFormat="1" ht="19.899999999999999" customHeight="1">
      <c r="B61" s="154"/>
      <c r="C61" s="155"/>
      <c r="D61" s="156" t="s">
        <v>259</v>
      </c>
      <c r="E61" s="157"/>
      <c r="F61" s="157"/>
      <c r="G61" s="157"/>
      <c r="H61" s="157"/>
      <c r="I61" s="158"/>
      <c r="J61" s="159">
        <f>J147</f>
        <v>0</v>
      </c>
      <c r="K61" s="160"/>
    </row>
    <row r="62" spans="2:47" s="8" customFormat="1" ht="19.899999999999999" customHeight="1">
      <c r="B62" s="154"/>
      <c r="C62" s="155"/>
      <c r="D62" s="156" t="s">
        <v>428</v>
      </c>
      <c r="E62" s="157"/>
      <c r="F62" s="157"/>
      <c r="G62" s="157"/>
      <c r="H62" s="157"/>
      <c r="I62" s="158"/>
      <c r="J62" s="159">
        <f>J153</f>
        <v>0</v>
      </c>
      <c r="K62" s="160"/>
    </row>
    <row r="63" spans="2:47" s="7" customFormat="1" ht="24.95" customHeight="1">
      <c r="B63" s="147"/>
      <c r="C63" s="148"/>
      <c r="D63" s="149" t="s">
        <v>260</v>
      </c>
      <c r="E63" s="150"/>
      <c r="F63" s="150"/>
      <c r="G63" s="150"/>
      <c r="H63" s="150"/>
      <c r="I63" s="151"/>
      <c r="J63" s="152">
        <f>J157</f>
        <v>0</v>
      </c>
      <c r="K63" s="153"/>
    </row>
    <row r="64" spans="2:47" s="8" customFormat="1" ht="19.899999999999999" customHeight="1">
      <c r="B64" s="154"/>
      <c r="C64" s="155"/>
      <c r="D64" s="156" t="s">
        <v>261</v>
      </c>
      <c r="E64" s="157"/>
      <c r="F64" s="157"/>
      <c r="G64" s="157"/>
      <c r="H64" s="157"/>
      <c r="I64" s="158"/>
      <c r="J64" s="159">
        <f>J158</f>
        <v>0</v>
      </c>
      <c r="K64" s="160"/>
    </row>
    <row r="65" spans="2:12" s="1" customFormat="1" ht="21.75" customHeight="1">
      <c r="B65" s="39"/>
      <c r="C65" s="40"/>
      <c r="D65" s="40"/>
      <c r="E65" s="40"/>
      <c r="F65" s="40"/>
      <c r="G65" s="40"/>
      <c r="H65" s="40"/>
      <c r="I65" s="116"/>
      <c r="J65" s="40"/>
      <c r="K65" s="43"/>
    </row>
    <row r="66" spans="2:12" s="1" customFormat="1" ht="6.95" customHeight="1">
      <c r="B66" s="54"/>
      <c r="C66" s="55"/>
      <c r="D66" s="55"/>
      <c r="E66" s="55"/>
      <c r="F66" s="55"/>
      <c r="G66" s="55"/>
      <c r="H66" s="55"/>
      <c r="I66" s="137"/>
      <c r="J66" s="55"/>
      <c r="K66" s="56"/>
    </row>
    <row r="70" spans="2:12" s="1" customFormat="1" ht="6.95" customHeight="1">
      <c r="B70" s="57"/>
      <c r="C70" s="58"/>
      <c r="D70" s="58"/>
      <c r="E70" s="58"/>
      <c r="F70" s="58"/>
      <c r="G70" s="58"/>
      <c r="H70" s="58"/>
      <c r="I70" s="140"/>
      <c r="J70" s="58"/>
      <c r="K70" s="58"/>
      <c r="L70" s="59"/>
    </row>
    <row r="71" spans="2:12" s="1" customFormat="1" ht="36.950000000000003" customHeight="1">
      <c r="B71" s="39"/>
      <c r="C71" s="60" t="s">
        <v>130</v>
      </c>
      <c r="D71" s="61"/>
      <c r="E71" s="61"/>
      <c r="F71" s="61"/>
      <c r="G71" s="61"/>
      <c r="H71" s="61"/>
      <c r="I71" s="161"/>
      <c r="J71" s="61"/>
      <c r="K71" s="61"/>
      <c r="L71" s="59"/>
    </row>
    <row r="72" spans="2:12" s="1" customFormat="1" ht="6.95" customHeight="1">
      <c r="B72" s="39"/>
      <c r="C72" s="61"/>
      <c r="D72" s="61"/>
      <c r="E72" s="61"/>
      <c r="F72" s="61"/>
      <c r="G72" s="61"/>
      <c r="H72" s="61"/>
      <c r="I72" s="161"/>
      <c r="J72" s="61"/>
      <c r="K72" s="61"/>
      <c r="L72" s="59"/>
    </row>
    <row r="73" spans="2:12" s="1" customFormat="1" ht="14.45" customHeight="1">
      <c r="B73" s="39"/>
      <c r="C73" s="63" t="s">
        <v>18</v>
      </c>
      <c r="D73" s="61"/>
      <c r="E73" s="61"/>
      <c r="F73" s="61"/>
      <c r="G73" s="61"/>
      <c r="H73" s="61"/>
      <c r="I73" s="161"/>
      <c r="J73" s="61"/>
      <c r="K73" s="61"/>
      <c r="L73" s="59"/>
    </row>
    <row r="74" spans="2:12" s="1" customFormat="1" ht="16.5" customHeight="1">
      <c r="B74" s="39"/>
      <c r="C74" s="61"/>
      <c r="D74" s="61"/>
      <c r="E74" s="361" t="str">
        <f>E7</f>
        <v>VD Modřany - opravy technologie středního jezového pole</v>
      </c>
      <c r="F74" s="362"/>
      <c r="G74" s="362"/>
      <c r="H74" s="362"/>
      <c r="I74" s="161"/>
      <c r="J74" s="61"/>
      <c r="K74" s="61"/>
      <c r="L74" s="59"/>
    </row>
    <row r="75" spans="2:12" s="1" customFormat="1" ht="14.45" customHeight="1">
      <c r="B75" s="39"/>
      <c r="C75" s="63" t="s">
        <v>118</v>
      </c>
      <c r="D75" s="61"/>
      <c r="E75" s="61"/>
      <c r="F75" s="61"/>
      <c r="G75" s="61"/>
      <c r="H75" s="61"/>
      <c r="I75" s="161"/>
      <c r="J75" s="61"/>
      <c r="K75" s="61"/>
      <c r="L75" s="59"/>
    </row>
    <row r="76" spans="2:12" s="1" customFormat="1" ht="17.25" customHeight="1">
      <c r="B76" s="39"/>
      <c r="C76" s="61"/>
      <c r="D76" s="61"/>
      <c r="E76" s="328" t="str">
        <f>E9</f>
        <v>09 - Oprava vývaru jezu</v>
      </c>
      <c r="F76" s="363"/>
      <c r="G76" s="363"/>
      <c r="H76" s="363"/>
      <c r="I76" s="161"/>
      <c r="J76" s="61"/>
      <c r="K76" s="61"/>
      <c r="L76" s="59"/>
    </row>
    <row r="77" spans="2:12" s="1" customFormat="1" ht="6.95" customHeight="1">
      <c r="B77" s="39"/>
      <c r="C77" s="61"/>
      <c r="D77" s="61"/>
      <c r="E77" s="61"/>
      <c r="F77" s="61"/>
      <c r="G77" s="61"/>
      <c r="H77" s="61"/>
      <c r="I77" s="161"/>
      <c r="J77" s="61"/>
      <c r="K77" s="61"/>
      <c r="L77" s="59"/>
    </row>
    <row r="78" spans="2:12" s="1" customFormat="1" ht="18" customHeight="1">
      <c r="B78" s="39"/>
      <c r="C78" s="63" t="s">
        <v>23</v>
      </c>
      <c r="D78" s="61"/>
      <c r="E78" s="61"/>
      <c r="F78" s="162" t="str">
        <f>F12</f>
        <v>Modřany</v>
      </c>
      <c r="G78" s="61"/>
      <c r="H78" s="61"/>
      <c r="I78" s="163" t="s">
        <v>25</v>
      </c>
      <c r="J78" s="71" t="str">
        <f>IF(J12="","",J12)</f>
        <v>15.2.2018</v>
      </c>
      <c r="K78" s="61"/>
      <c r="L78" s="59"/>
    </row>
    <row r="79" spans="2:12" s="1" customFormat="1" ht="6.95" customHeight="1">
      <c r="B79" s="39"/>
      <c r="C79" s="61"/>
      <c r="D79" s="61"/>
      <c r="E79" s="61"/>
      <c r="F79" s="61"/>
      <c r="G79" s="61"/>
      <c r="H79" s="61"/>
      <c r="I79" s="161"/>
      <c r="J79" s="61"/>
      <c r="K79" s="61"/>
      <c r="L79" s="59"/>
    </row>
    <row r="80" spans="2:12" s="1" customFormat="1" ht="15">
      <c r="B80" s="39"/>
      <c r="C80" s="63" t="s">
        <v>27</v>
      </c>
      <c r="D80" s="61"/>
      <c r="E80" s="61"/>
      <c r="F80" s="162" t="str">
        <f>E15</f>
        <v>Povodí Vltavy, státní podnik</v>
      </c>
      <c r="G80" s="61"/>
      <c r="H80" s="61"/>
      <c r="I80" s="163" t="s">
        <v>34</v>
      </c>
      <c r="J80" s="162" t="str">
        <f>E21</f>
        <v>Ing. Milada Klimešová</v>
      </c>
      <c r="K80" s="61"/>
      <c r="L80" s="59"/>
    </row>
    <row r="81" spans="2:65" s="1" customFormat="1" ht="14.45" customHeight="1">
      <c r="B81" s="39"/>
      <c r="C81" s="63" t="s">
        <v>32</v>
      </c>
      <c r="D81" s="61"/>
      <c r="E81" s="61"/>
      <c r="F81" s="162" t="str">
        <f>IF(E18="","",E18)</f>
        <v/>
      </c>
      <c r="G81" s="61"/>
      <c r="H81" s="61"/>
      <c r="I81" s="161"/>
      <c r="J81" s="61"/>
      <c r="K81" s="61"/>
      <c r="L81" s="59"/>
    </row>
    <row r="82" spans="2:65" s="1" customFormat="1" ht="10.35" customHeight="1">
      <c r="B82" s="39"/>
      <c r="C82" s="61"/>
      <c r="D82" s="61"/>
      <c r="E82" s="61"/>
      <c r="F82" s="61"/>
      <c r="G82" s="61"/>
      <c r="H82" s="61"/>
      <c r="I82" s="161"/>
      <c r="J82" s="61"/>
      <c r="K82" s="61"/>
      <c r="L82" s="59"/>
    </row>
    <row r="83" spans="2:65" s="9" customFormat="1" ht="29.25" customHeight="1">
      <c r="B83" s="164"/>
      <c r="C83" s="165" t="s">
        <v>131</v>
      </c>
      <c r="D83" s="166" t="s">
        <v>58</v>
      </c>
      <c r="E83" s="166" t="s">
        <v>54</v>
      </c>
      <c r="F83" s="166" t="s">
        <v>132</v>
      </c>
      <c r="G83" s="166" t="s">
        <v>133</v>
      </c>
      <c r="H83" s="166" t="s">
        <v>134</v>
      </c>
      <c r="I83" s="167" t="s">
        <v>135</v>
      </c>
      <c r="J83" s="166" t="s">
        <v>122</v>
      </c>
      <c r="K83" s="168" t="s">
        <v>136</v>
      </c>
      <c r="L83" s="169"/>
      <c r="M83" s="79" t="s">
        <v>137</v>
      </c>
      <c r="N83" s="80" t="s">
        <v>43</v>
      </c>
      <c r="O83" s="80" t="s">
        <v>138</v>
      </c>
      <c r="P83" s="80" t="s">
        <v>139</v>
      </c>
      <c r="Q83" s="80" t="s">
        <v>140</v>
      </c>
      <c r="R83" s="80" t="s">
        <v>141</v>
      </c>
      <c r="S83" s="80" t="s">
        <v>142</v>
      </c>
      <c r="T83" s="81" t="s">
        <v>143</v>
      </c>
    </row>
    <row r="84" spans="2:65" s="1" customFormat="1" ht="29.25" customHeight="1">
      <c r="B84" s="39"/>
      <c r="C84" s="85" t="s">
        <v>123</v>
      </c>
      <c r="D84" s="61"/>
      <c r="E84" s="61"/>
      <c r="F84" s="61"/>
      <c r="G84" s="61"/>
      <c r="H84" s="61"/>
      <c r="I84" s="161"/>
      <c r="J84" s="170">
        <f>BK84</f>
        <v>0</v>
      </c>
      <c r="K84" s="61"/>
      <c r="L84" s="59"/>
      <c r="M84" s="82"/>
      <c r="N84" s="83"/>
      <c r="O84" s="83"/>
      <c r="P84" s="171">
        <f>P85+P157</f>
        <v>0</v>
      </c>
      <c r="Q84" s="83"/>
      <c r="R84" s="171">
        <f>R85+R157</f>
        <v>86.45745307</v>
      </c>
      <c r="S84" s="83"/>
      <c r="T84" s="172">
        <f>T85+T157</f>
        <v>1.0250000000000001</v>
      </c>
      <c r="AT84" s="22" t="s">
        <v>72</v>
      </c>
      <c r="AU84" s="22" t="s">
        <v>124</v>
      </c>
      <c r="BK84" s="173">
        <f>BK85+BK157</f>
        <v>0</v>
      </c>
    </row>
    <row r="85" spans="2:65" s="10" customFormat="1" ht="37.35" customHeight="1">
      <c r="B85" s="174"/>
      <c r="C85" s="175"/>
      <c r="D85" s="176" t="s">
        <v>72</v>
      </c>
      <c r="E85" s="177" t="s">
        <v>234</v>
      </c>
      <c r="F85" s="177" t="s">
        <v>235</v>
      </c>
      <c r="G85" s="175"/>
      <c r="H85" s="175"/>
      <c r="I85" s="178"/>
      <c r="J85" s="179">
        <f>BK85</f>
        <v>0</v>
      </c>
      <c r="K85" s="175"/>
      <c r="L85" s="180"/>
      <c r="M85" s="181"/>
      <c r="N85" s="182"/>
      <c r="O85" s="182"/>
      <c r="P85" s="183">
        <f>P86+P112+P130+P147+P153</f>
        <v>0</v>
      </c>
      <c r="Q85" s="182"/>
      <c r="R85" s="183">
        <f>R86+R112+R130+R147+R153</f>
        <v>85.432453069999994</v>
      </c>
      <c r="S85" s="182"/>
      <c r="T85" s="184">
        <f>T86+T112+T130+T147+T153</f>
        <v>0</v>
      </c>
      <c r="AR85" s="185" t="s">
        <v>80</v>
      </c>
      <c r="AT85" s="186" t="s">
        <v>72</v>
      </c>
      <c r="AU85" s="186" t="s">
        <v>73</v>
      </c>
      <c r="AY85" s="185" t="s">
        <v>147</v>
      </c>
      <c r="BK85" s="187">
        <f>BK86+BK112+BK130+BK147+BK153</f>
        <v>0</v>
      </c>
    </row>
    <row r="86" spans="2:65" s="10" customFormat="1" ht="19.899999999999999" customHeight="1">
      <c r="B86" s="174"/>
      <c r="C86" s="175"/>
      <c r="D86" s="176" t="s">
        <v>72</v>
      </c>
      <c r="E86" s="188" t="s">
        <v>80</v>
      </c>
      <c r="F86" s="188" t="s">
        <v>262</v>
      </c>
      <c r="G86" s="175"/>
      <c r="H86" s="175"/>
      <c r="I86" s="178"/>
      <c r="J86" s="189">
        <f>BK86</f>
        <v>0</v>
      </c>
      <c r="K86" s="175"/>
      <c r="L86" s="180"/>
      <c r="M86" s="181"/>
      <c r="N86" s="182"/>
      <c r="O86" s="182"/>
      <c r="P86" s="183">
        <f>SUM(P87:P111)</f>
        <v>0</v>
      </c>
      <c r="Q86" s="182"/>
      <c r="R86" s="183">
        <f>SUM(R87:R111)</f>
        <v>47.608400000000003</v>
      </c>
      <c r="S86" s="182"/>
      <c r="T86" s="184">
        <f>SUM(T87:T111)</f>
        <v>0</v>
      </c>
      <c r="AR86" s="185" t="s">
        <v>80</v>
      </c>
      <c r="AT86" s="186" t="s">
        <v>72</v>
      </c>
      <c r="AU86" s="186" t="s">
        <v>80</v>
      </c>
      <c r="AY86" s="185" t="s">
        <v>147</v>
      </c>
      <c r="BK86" s="187">
        <f>SUM(BK87:BK111)</f>
        <v>0</v>
      </c>
    </row>
    <row r="87" spans="2:65" s="1" customFormat="1" ht="25.5" customHeight="1">
      <c r="B87" s="39"/>
      <c r="C87" s="190" t="s">
        <v>80</v>
      </c>
      <c r="D87" s="190" t="s">
        <v>150</v>
      </c>
      <c r="E87" s="191" t="s">
        <v>429</v>
      </c>
      <c r="F87" s="192" t="s">
        <v>430</v>
      </c>
      <c r="G87" s="193" t="s">
        <v>265</v>
      </c>
      <c r="H87" s="194">
        <v>19.600000000000001</v>
      </c>
      <c r="I87" s="195"/>
      <c r="J87" s="196">
        <f>ROUND(I87*H87,2)</f>
        <v>0</v>
      </c>
      <c r="K87" s="192" t="s">
        <v>181</v>
      </c>
      <c r="L87" s="59"/>
      <c r="M87" s="197" t="s">
        <v>21</v>
      </c>
      <c r="N87" s="198" t="s">
        <v>44</v>
      </c>
      <c r="O87" s="40"/>
      <c r="P87" s="199">
        <f>O87*H87</f>
        <v>0</v>
      </c>
      <c r="Q87" s="199">
        <v>0</v>
      </c>
      <c r="R87" s="199">
        <f>Q87*H87</f>
        <v>0</v>
      </c>
      <c r="S87" s="199">
        <v>0</v>
      </c>
      <c r="T87" s="200">
        <f>S87*H87</f>
        <v>0</v>
      </c>
      <c r="AR87" s="22" t="s">
        <v>166</v>
      </c>
      <c r="AT87" s="22" t="s">
        <v>150</v>
      </c>
      <c r="AU87" s="22" t="s">
        <v>82</v>
      </c>
      <c r="AY87" s="22" t="s">
        <v>147</v>
      </c>
      <c r="BE87" s="201">
        <f>IF(N87="základní",J87,0)</f>
        <v>0</v>
      </c>
      <c r="BF87" s="201">
        <f>IF(N87="snížená",J87,0)</f>
        <v>0</v>
      </c>
      <c r="BG87" s="201">
        <f>IF(N87="zákl. přenesená",J87,0)</f>
        <v>0</v>
      </c>
      <c r="BH87" s="201">
        <f>IF(N87="sníž. přenesená",J87,0)</f>
        <v>0</v>
      </c>
      <c r="BI87" s="201">
        <f>IF(N87="nulová",J87,0)</f>
        <v>0</v>
      </c>
      <c r="BJ87" s="22" t="s">
        <v>80</v>
      </c>
      <c r="BK87" s="201">
        <f>ROUND(I87*H87,2)</f>
        <v>0</v>
      </c>
      <c r="BL87" s="22" t="s">
        <v>166</v>
      </c>
      <c r="BM87" s="22" t="s">
        <v>431</v>
      </c>
    </row>
    <row r="88" spans="2:65" s="1" customFormat="1" ht="40.5">
      <c r="B88" s="39"/>
      <c r="C88" s="61"/>
      <c r="D88" s="202" t="s">
        <v>156</v>
      </c>
      <c r="E88" s="61"/>
      <c r="F88" s="203" t="s">
        <v>432</v>
      </c>
      <c r="G88" s="61"/>
      <c r="H88" s="61"/>
      <c r="I88" s="161"/>
      <c r="J88" s="61"/>
      <c r="K88" s="61"/>
      <c r="L88" s="59"/>
      <c r="M88" s="204"/>
      <c r="N88" s="40"/>
      <c r="O88" s="40"/>
      <c r="P88" s="40"/>
      <c r="Q88" s="40"/>
      <c r="R88" s="40"/>
      <c r="S88" s="40"/>
      <c r="T88" s="76"/>
      <c r="AT88" s="22" t="s">
        <v>156</v>
      </c>
      <c r="AU88" s="22" t="s">
        <v>82</v>
      </c>
    </row>
    <row r="89" spans="2:65" s="1" customFormat="1" ht="216">
      <c r="B89" s="39"/>
      <c r="C89" s="61"/>
      <c r="D89" s="202" t="s">
        <v>268</v>
      </c>
      <c r="E89" s="61"/>
      <c r="F89" s="205" t="s">
        <v>433</v>
      </c>
      <c r="G89" s="61"/>
      <c r="H89" s="61"/>
      <c r="I89" s="161"/>
      <c r="J89" s="61"/>
      <c r="K89" s="61"/>
      <c r="L89" s="59"/>
      <c r="M89" s="204"/>
      <c r="N89" s="40"/>
      <c r="O89" s="40"/>
      <c r="P89" s="40"/>
      <c r="Q89" s="40"/>
      <c r="R89" s="40"/>
      <c r="S89" s="40"/>
      <c r="T89" s="76"/>
      <c r="AT89" s="22" t="s">
        <v>268</v>
      </c>
      <c r="AU89" s="22" t="s">
        <v>82</v>
      </c>
    </row>
    <row r="90" spans="2:65" s="1" customFormat="1" ht="27">
      <c r="B90" s="39"/>
      <c r="C90" s="61"/>
      <c r="D90" s="202" t="s">
        <v>157</v>
      </c>
      <c r="E90" s="61"/>
      <c r="F90" s="205" t="s">
        <v>434</v>
      </c>
      <c r="G90" s="61"/>
      <c r="H90" s="61"/>
      <c r="I90" s="161"/>
      <c r="J90" s="61"/>
      <c r="K90" s="61"/>
      <c r="L90" s="59"/>
      <c r="M90" s="204"/>
      <c r="N90" s="40"/>
      <c r="O90" s="40"/>
      <c r="P90" s="40"/>
      <c r="Q90" s="40"/>
      <c r="R90" s="40"/>
      <c r="S90" s="40"/>
      <c r="T90" s="76"/>
      <c r="AT90" s="22" t="s">
        <v>157</v>
      </c>
      <c r="AU90" s="22" t="s">
        <v>82</v>
      </c>
    </row>
    <row r="91" spans="2:65" s="11" customFormat="1">
      <c r="B91" s="209"/>
      <c r="C91" s="210"/>
      <c r="D91" s="202" t="s">
        <v>270</v>
      </c>
      <c r="E91" s="211" t="s">
        <v>21</v>
      </c>
      <c r="F91" s="212" t="s">
        <v>435</v>
      </c>
      <c r="G91" s="210"/>
      <c r="H91" s="213">
        <v>19.600000000000001</v>
      </c>
      <c r="I91" s="214"/>
      <c r="J91" s="210"/>
      <c r="K91" s="210"/>
      <c r="L91" s="215"/>
      <c r="M91" s="216"/>
      <c r="N91" s="217"/>
      <c r="O91" s="217"/>
      <c r="P91" s="217"/>
      <c r="Q91" s="217"/>
      <c r="R91" s="217"/>
      <c r="S91" s="217"/>
      <c r="T91" s="218"/>
      <c r="AT91" s="219" t="s">
        <v>270</v>
      </c>
      <c r="AU91" s="219" t="s">
        <v>82</v>
      </c>
      <c r="AV91" s="11" t="s">
        <v>82</v>
      </c>
      <c r="AW91" s="11" t="s">
        <v>37</v>
      </c>
      <c r="AX91" s="11" t="s">
        <v>73</v>
      </c>
      <c r="AY91" s="219" t="s">
        <v>147</v>
      </c>
    </row>
    <row r="92" spans="2:65" s="1" customFormat="1" ht="16.5" customHeight="1">
      <c r="B92" s="39"/>
      <c r="C92" s="190" t="s">
        <v>82</v>
      </c>
      <c r="D92" s="190" t="s">
        <v>150</v>
      </c>
      <c r="E92" s="191" t="s">
        <v>436</v>
      </c>
      <c r="F92" s="192" t="s">
        <v>437</v>
      </c>
      <c r="G92" s="193" t="s">
        <v>307</v>
      </c>
      <c r="H92" s="194">
        <v>41</v>
      </c>
      <c r="I92" s="195"/>
      <c r="J92" s="196">
        <f>ROUND(I92*H92,2)</f>
        <v>0</v>
      </c>
      <c r="K92" s="192" t="s">
        <v>181</v>
      </c>
      <c r="L92" s="59"/>
      <c r="M92" s="197" t="s">
        <v>21</v>
      </c>
      <c r="N92" s="198" t="s">
        <v>44</v>
      </c>
      <c r="O92" s="40"/>
      <c r="P92" s="199">
        <f>O92*H92</f>
        <v>0</v>
      </c>
      <c r="Q92" s="199">
        <v>0</v>
      </c>
      <c r="R92" s="199">
        <f>Q92*H92</f>
        <v>0</v>
      </c>
      <c r="S92" s="199">
        <v>0</v>
      </c>
      <c r="T92" s="200">
        <f>S92*H92</f>
        <v>0</v>
      </c>
      <c r="AR92" s="22" t="s">
        <v>166</v>
      </c>
      <c r="AT92" s="22" t="s">
        <v>150</v>
      </c>
      <c r="AU92" s="22" t="s">
        <v>82</v>
      </c>
      <c r="AY92" s="22" t="s">
        <v>147</v>
      </c>
      <c r="BE92" s="201">
        <f>IF(N92="základní",J92,0)</f>
        <v>0</v>
      </c>
      <c r="BF92" s="201">
        <f>IF(N92="snížená",J92,0)</f>
        <v>0</v>
      </c>
      <c r="BG92" s="201">
        <f>IF(N92="zákl. přenesená",J92,0)</f>
        <v>0</v>
      </c>
      <c r="BH92" s="201">
        <f>IF(N92="sníž. přenesená",J92,0)</f>
        <v>0</v>
      </c>
      <c r="BI92" s="201">
        <f>IF(N92="nulová",J92,0)</f>
        <v>0</v>
      </c>
      <c r="BJ92" s="22" t="s">
        <v>80</v>
      </c>
      <c r="BK92" s="201">
        <f>ROUND(I92*H92,2)</f>
        <v>0</v>
      </c>
      <c r="BL92" s="22" t="s">
        <v>166</v>
      </c>
      <c r="BM92" s="22" t="s">
        <v>438</v>
      </c>
    </row>
    <row r="93" spans="2:65" s="1" customFormat="1">
      <c r="B93" s="39"/>
      <c r="C93" s="61"/>
      <c r="D93" s="202" t="s">
        <v>156</v>
      </c>
      <c r="E93" s="61"/>
      <c r="F93" s="203" t="s">
        <v>439</v>
      </c>
      <c r="G93" s="61"/>
      <c r="H93" s="61"/>
      <c r="I93" s="161"/>
      <c r="J93" s="61"/>
      <c r="K93" s="61"/>
      <c r="L93" s="59"/>
      <c r="M93" s="204"/>
      <c r="N93" s="40"/>
      <c r="O93" s="40"/>
      <c r="P93" s="40"/>
      <c r="Q93" s="40"/>
      <c r="R93" s="40"/>
      <c r="S93" s="40"/>
      <c r="T93" s="76"/>
      <c r="AT93" s="22" t="s">
        <v>156</v>
      </c>
      <c r="AU93" s="22" t="s">
        <v>82</v>
      </c>
    </row>
    <row r="94" spans="2:65" s="1" customFormat="1" ht="108">
      <c r="B94" s="39"/>
      <c r="C94" s="61"/>
      <c r="D94" s="202" t="s">
        <v>268</v>
      </c>
      <c r="E94" s="61"/>
      <c r="F94" s="205" t="s">
        <v>440</v>
      </c>
      <c r="G94" s="61"/>
      <c r="H94" s="61"/>
      <c r="I94" s="161"/>
      <c r="J94" s="61"/>
      <c r="K94" s="61"/>
      <c r="L94" s="59"/>
      <c r="M94" s="204"/>
      <c r="N94" s="40"/>
      <c r="O94" s="40"/>
      <c r="P94" s="40"/>
      <c r="Q94" s="40"/>
      <c r="R94" s="40"/>
      <c r="S94" s="40"/>
      <c r="T94" s="76"/>
      <c r="AT94" s="22" t="s">
        <v>268</v>
      </c>
      <c r="AU94" s="22" t="s">
        <v>82</v>
      </c>
    </row>
    <row r="95" spans="2:65" s="1" customFormat="1" ht="27">
      <c r="B95" s="39"/>
      <c r="C95" s="61"/>
      <c r="D95" s="202" t="s">
        <v>157</v>
      </c>
      <c r="E95" s="61"/>
      <c r="F95" s="205" t="s">
        <v>441</v>
      </c>
      <c r="G95" s="61"/>
      <c r="H95" s="61"/>
      <c r="I95" s="161"/>
      <c r="J95" s="61"/>
      <c r="K95" s="61"/>
      <c r="L95" s="59"/>
      <c r="M95" s="204"/>
      <c r="N95" s="40"/>
      <c r="O95" s="40"/>
      <c r="P95" s="40"/>
      <c r="Q95" s="40"/>
      <c r="R95" s="40"/>
      <c r="S95" s="40"/>
      <c r="T95" s="76"/>
      <c r="AT95" s="22" t="s">
        <v>157</v>
      </c>
      <c r="AU95" s="22" t="s">
        <v>82</v>
      </c>
    </row>
    <row r="96" spans="2:65" s="11" customFormat="1">
      <c r="B96" s="209"/>
      <c r="C96" s="210"/>
      <c r="D96" s="202" t="s">
        <v>270</v>
      </c>
      <c r="E96" s="211" t="s">
        <v>21</v>
      </c>
      <c r="F96" s="212" t="s">
        <v>442</v>
      </c>
      <c r="G96" s="210"/>
      <c r="H96" s="213">
        <v>41</v>
      </c>
      <c r="I96" s="214"/>
      <c r="J96" s="210"/>
      <c r="K96" s="210"/>
      <c r="L96" s="215"/>
      <c r="M96" s="216"/>
      <c r="N96" s="217"/>
      <c r="O96" s="217"/>
      <c r="P96" s="217"/>
      <c r="Q96" s="217"/>
      <c r="R96" s="217"/>
      <c r="S96" s="217"/>
      <c r="T96" s="218"/>
      <c r="AT96" s="219" t="s">
        <v>270</v>
      </c>
      <c r="AU96" s="219" t="s">
        <v>82</v>
      </c>
      <c r="AV96" s="11" t="s">
        <v>82</v>
      </c>
      <c r="AW96" s="11" t="s">
        <v>37</v>
      </c>
      <c r="AX96" s="11" t="s">
        <v>80</v>
      </c>
      <c r="AY96" s="219" t="s">
        <v>147</v>
      </c>
    </row>
    <row r="97" spans="2:65" s="1" customFormat="1" ht="25.5" customHeight="1">
      <c r="B97" s="39"/>
      <c r="C97" s="234" t="s">
        <v>162</v>
      </c>
      <c r="D97" s="234" t="s">
        <v>443</v>
      </c>
      <c r="E97" s="235" t="s">
        <v>444</v>
      </c>
      <c r="F97" s="236" t="s">
        <v>445</v>
      </c>
      <c r="G97" s="237" t="s">
        <v>265</v>
      </c>
      <c r="H97" s="238">
        <v>19.600000000000001</v>
      </c>
      <c r="I97" s="239"/>
      <c r="J97" s="240">
        <f>ROUND(I97*H97,2)</f>
        <v>0</v>
      </c>
      <c r="K97" s="236" t="s">
        <v>21</v>
      </c>
      <c r="L97" s="241"/>
      <c r="M97" s="242" t="s">
        <v>21</v>
      </c>
      <c r="N97" s="243" t="s">
        <v>44</v>
      </c>
      <c r="O97" s="40"/>
      <c r="P97" s="199">
        <f>O97*H97</f>
        <v>0</v>
      </c>
      <c r="Q97" s="199">
        <v>2.4289999999999998</v>
      </c>
      <c r="R97" s="199">
        <f>Q97*H97</f>
        <v>47.608400000000003</v>
      </c>
      <c r="S97" s="199">
        <v>0</v>
      </c>
      <c r="T97" s="200">
        <f>S97*H97</f>
        <v>0</v>
      </c>
      <c r="AR97" s="22" t="s">
        <v>189</v>
      </c>
      <c r="AT97" s="22" t="s">
        <v>443</v>
      </c>
      <c r="AU97" s="22" t="s">
        <v>82</v>
      </c>
      <c r="AY97" s="22" t="s">
        <v>147</v>
      </c>
      <c r="BE97" s="201">
        <f>IF(N97="základní",J97,0)</f>
        <v>0</v>
      </c>
      <c r="BF97" s="201">
        <f>IF(N97="snížená",J97,0)</f>
        <v>0</v>
      </c>
      <c r="BG97" s="201">
        <f>IF(N97="zákl. přenesená",J97,0)</f>
        <v>0</v>
      </c>
      <c r="BH97" s="201">
        <f>IF(N97="sníž. přenesená",J97,0)</f>
        <v>0</v>
      </c>
      <c r="BI97" s="201">
        <f>IF(N97="nulová",J97,0)</f>
        <v>0</v>
      </c>
      <c r="BJ97" s="22" t="s">
        <v>80</v>
      </c>
      <c r="BK97" s="201">
        <f>ROUND(I97*H97,2)</f>
        <v>0</v>
      </c>
      <c r="BL97" s="22" t="s">
        <v>166</v>
      </c>
      <c r="BM97" s="22" t="s">
        <v>446</v>
      </c>
    </row>
    <row r="98" spans="2:65" s="1" customFormat="1">
      <c r="B98" s="39"/>
      <c r="C98" s="61"/>
      <c r="D98" s="202" t="s">
        <v>156</v>
      </c>
      <c r="E98" s="61"/>
      <c r="F98" s="203" t="s">
        <v>445</v>
      </c>
      <c r="G98" s="61"/>
      <c r="H98" s="61"/>
      <c r="I98" s="161"/>
      <c r="J98" s="61"/>
      <c r="K98" s="61"/>
      <c r="L98" s="59"/>
      <c r="M98" s="204"/>
      <c r="N98" s="40"/>
      <c r="O98" s="40"/>
      <c r="P98" s="40"/>
      <c r="Q98" s="40"/>
      <c r="R98" s="40"/>
      <c r="S98" s="40"/>
      <c r="T98" s="76"/>
      <c r="AT98" s="22" t="s">
        <v>156</v>
      </c>
      <c r="AU98" s="22" t="s">
        <v>82</v>
      </c>
    </row>
    <row r="99" spans="2:65" s="1" customFormat="1" ht="54">
      <c r="B99" s="39"/>
      <c r="C99" s="61"/>
      <c r="D99" s="202" t="s">
        <v>157</v>
      </c>
      <c r="E99" s="61"/>
      <c r="F99" s="205" t="s">
        <v>447</v>
      </c>
      <c r="G99" s="61"/>
      <c r="H99" s="61"/>
      <c r="I99" s="161"/>
      <c r="J99" s="61"/>
      <c r="K99" s="61"/>
      <c r="L99" s="59"/>
      <c r="M99" s="204"/>
      <c r="N99" s="40"/>
      <c r="O99" s="40"/>
      <c r="P99" s="40"/>
      <c r="Q99" s="40"/>
      <c r="R99" s="40"/>
      <c r="S99" s="40"/>
      <c r="T99" s="76"/>
      <c r="AT99" s="22" t="s">
        <v>157</v>
      </c>
      <c r="AU99" s="22" t="s">
        <v>82</v>
      </c>
    </row>
    <row r="100" spans="2:65" s="11" customFormat="1">
      <c r="B100" s="209"/>
      <c r="C100" s="210"/>
      <c r="D100" s="202" t="s">
        <v>270</v>
      </c>
      <c r="E100" s="211" t="s">
        <v>21</v>
      </c>
      <c r="F100" s="212" t="s">
        <v>448</v>
      </c>
      <c r="G100" s="210"/>
      <c r="H100" s="213">
        <v>13.5</v>
      </c>
      <c r="I100" s="214"/>
      <c r="J100" s="210"/>
      <c r="K100" s="210"/>
      <c r="L100" s="215"/>
      <c r="M100" s="216"/>
      <c r="N100" s="217"/>
      <c r="O100" s="217"/>
      <c r="P100" s="217"/>
      <c r="Q100" s="217"/>
      <c r="R100" s="217"/>
      <c r="S100" s="217"/>
      <c r="T100" s="218"/>
      <c r="AT100" s="219" t="s">
        <v>270</v>
      </c>
      <c r="AU100" s="219" t="s">
        <v>82</v>
      </c>
      <c r="AV100" s="11" t="s">
        <v>82</v>
      </c>
      <c r="AW100" s="11" t="s">
        <v>37</v>
      </c>
      <c r="AX100" s="11" t="s">
        <v>73</v>
      </c>
      <c r="AY100" s="219" t="s">
        <v>147</v>
      </c>
    </row>
    <row r="101" spans="2:65" s="11" customFormat="1">
      <c r="B101" s="209"/>
      <c r="C101" s="210"/>
      <c r="D101" s="202" t="s">
        <v>270</v>
      </c>
      <c r="E101" s="211" t="s">
        <v>21</v>
      </c>
      <c r="F101" s="212" t="s">
        <v>449</v>
      </c>
      <c r="G101" s="210"/>
      <c r="H101" s="213">
        <v>6.1</v>
      </c>
      <c r="I101" s="214"/>
      <c r="J101" s="210"/>
      <c r="K101" s="210"/>
      <c r="L101" s="215"/>
      <c r="M101" s="216"/>
      <c r="N101" s="217"/>
      <c r="O101" s="217"/>
      <c r="P101" s="217"/>
      <c r="Q101" s="217"/>
      <c r="R101" s="217"/>
      <c r="S101" s="217"/>
      <c r="T101" s="218"/>
      <c r="AT101" s="219" t="s">
        <v>270</v>
      </c>
      <c r="AU101" s="219" t="s">
        <v>82</v>
      </c>
      <c r="AV101" s="11" t="s">
        <v>82</v>
      </c>
      <c r="AW101" s="11" t="s">
        <v>37</v>
      </c>
      <c r="AX101" s="11" t="s">
        <v>73</v>
      </c>
      <c r="AY101" s="219" t="s">
        <v>147</v>
      </c>
    </row>
    <row r="102" spans="2:65" s="1" customFormat="1" ht="16.5" customHeight="1">
      <c r="B102" s="39"/>
      <c r="C102" s="190" t="s">
        <v>450</v>
      </c>
      <c r="D102" s="190" t="s">
        <v>150</v>
      </c>
      <c r="E102" s="191" t="s">
        <v>451</v>
      </c>
      <c r="F102" s="192" t="s">
        <v>452</v>
      </c>
      <c r="G102" s="193" t="s">
        <v>265</v>
      </c>
      <c r="H102" s="194">
        <v>19.942</v>
      </c>
      <c r="I102" s="195"/>
      <c r="J102" s="196">
        <f>ROUND(I102*H102,2)</f>
        <v>0</v>
      </c>
      <c r="K102" s="192" t="s">
        <v>181</v>
      </c>
      <c r="L102" s="59"/>
      <c r="M102" s="197" t="s">
        <v>21</v>
      </c>
      <c r="N102" s="198" t="s">
        <v>44</v>
      </c>
      <c r="O102" s="40"/>
      <c r="P102" s="199">
        <f>O102*H102</f>
        <v>0</v>
      </c>
      <c r="Q102" s="199">
        <v>0</v>
      </c>
      <c r="R102" s="199">
        <f>Q102*H102</f>
        <v>0</v>
      </c>
      <c r="S102" s="199">
        <v>0</v>
      </c>
      <c r="T102" s="200">
        <f>S102*H102</f>
        <v>0</v>
      </c>
      <c r="AR102" s="22" t="s">
        <v>166</v>
      </c>
      <c r="AT102" s="22" t="s">
        <v>150</v>
      </c>
      <c r="AU102" s="22" t="s">
        <v>82</v>
      </c>
      <c r="AY102" s="22" t="s">
        <v>147</v>
      </c>
      <c r="BE102" s="201">
        <f>IF(N102="základní",J102,0)</f>
        <v>0</v>
      </c>
      <c r="BF102" s="201">
        <f>IF(N102="snížená",J102,0)</f>
        <v>0</v>
      </c>
      <c r="BG102" s="201">
        <f>IF(N102="zákl. přenesená",J102,0)</f>
        <v>0</v>
      </c>
      <c r="BH102" s="201">
        <f>IF(N102="sníž. přenesená",J102,0)</f>
        <v>0</v>
      </c>
      <c r="BI102" s="201">
        <f>IF(N102="nulová",J102,0)</f>
        <v>0</v>
      </c>
      <c r="BJ102" s="22" t="s">
        <v>80</v>
      </c>
      <c r="BK102" s="201">
        <f>ROUND(I102*H102,2)</f>
        <v>0</v>
      </c>
      <c r="BL102" s="22" t="s">
        <v>166</v>
      </c>
      <c r="BM102" s="22" t="s">
        <v>453</v>
      </c>
    </row>
    <row r="103" spans="2:65" s="1" customFormat="1" ht="40.5">
      <c r="B103" s="39"/>
      <c r="C103" s="61"/>
      <c r="D103" s="202" t="s">
        <v>156</v>
      </c>
      <c r="E103" s="61"/>
      <c r="F103" s="203" t="s">
        <v>454</v>
      </c>
      <c r="G103" s="61"/>
      <c r="H103" s="61"/>
      <c r="I103" s="161"/>
      <c r="J103" s="61"/>
      <c r="K103" s="61"/>
      <c r="L103" s="59"/>
      <c r="M103" s="204"/>
      <c r="N103" s="40"/>
      <c r="O103" s="40"/>
      <c r="P103" s="40"/>
      <c r="Q103" s="40"/>
      <c r="R103" s="40"/>
      <c r="S103" s="40"/>
      <c r="T103" s="76"/>
      <c r="AT103" s="22" t="s">
        <v>156</v>
      </c>
      <c r="AU103" s="22" t="s">
        <v>82</v>
      </c>
    </row>
    <row r="104" spans="2:65" s="1" customFormat="1" ht="94.5">
      <c r="B104" s="39"/>
      <c r="C104" s="61"/>
      <c r="D104" s="202" t="s">
        <v>268</v>
      </c>
      <c r="E104" s="61"/>
      <c r="F104" s="205" t="s">
        <v>269</v>
      </c>
      <c r="G104" s="61"/>
      <c r="H104" s="61"/>
      <c r="I104" s="161"/>
      <c r="J104" s="61"/>
      <c r="K104" s="61"/>
      <c r="L104" s="59"/>
      <c r="M104" s="204"/>
      <c r="N104" s="40"/>
      <c r="O104" s="40"/>
      <c r="P104" s="40"/>
      <c r="Q104" s="40"/>
      <c r="R104" s="40"/>
      <c r="S104" s="40"/>
      <c r="T104" s="76"/>
      <c r="AT104" s="22" t="s">
        <v>268</v>
      </c>
      <c r="AU104" s="22" t="s">
        <v>82</v>
      </c>
    </row>
    <row r="105" spans="2:65" s="11" customFormat="1">
      <c r="B105" s="209"/>
      <c r="C105" s="210"/>
      <c r="D105" s="202" t="s">
        <v>270</v>
      </c>
      <c r="E105" s="211" t="s">
        <v>21</v>
      </c>
      <c r="F105" s="212" t="s">
        <v>455</v>
      </c>
      <c r="G105" s="210"/>
      <c r="H105" s="213">
        <v>19.600000000000001</v>
      </c>
      <c r="I105" s="214"/>
      <c r="J105" s="210"/>
      <c r="K105" s="210"/>
      <c r="L105" s="215"/>
      <c r="M105" s="216"/>
      <c r="N105" s="217"/>
      <c r="O105" s="217"/>
      <c r="P105" s="217"/>
      <c r="Q105" s="217"/>
      <c r="R105" s="217"/>
      <c r="S105" s="217"/>
      <c r="T105" s="218"/>
      <c r="AT105" s="219" t="s">
        <v>270</v>
      </c>
      <c r="AU105" s="219" t="s">
        <v>82</v>
      </c>
      <c r="AV105" s="11" t="s">
        <v>82</v>
      </c>
      <c r="AW105" s="11" t="s">
        <v>37</v>
      </c>
      <c r="AX105" s="11" t="s">
        <v>73</v>
      </c>
      <c r="AY105" s="219" t="s">
        <v>147</v>
      </c>
    </row>
    <row r="106" spans="2:65" s="11" customFormat="1">
      <c r="B106" s="209"/>
      <c r="C106" s="210"/>
      <c r="D106" s="202" t="s">
        <v>270</v>
      </c>
      <c r="E106" s="211" t="s">
        <v>21</v>
      </c>
      <c r="F106" s="212" t="s">
        <v>456</v>
      </c>
      <c r="G106" s="210"/>
      <c r="H106" s="213">
        <v>0.34200000000000003</v>
      </c>
      <c r="I106" s="214"/>
      <c r="J106" s="210"/>
      <c r="K106" s="210"/>
      <c r="L106" s="215"/>
      <c r="M106" s="216"/>
      <c r="N106" s="217"/>
      <c r="O106" s="217"/>
      <c r="P106" s="217"/>
      <c r="Q106" s="217"/>
      <c r="R106" s="217"/>
      <c r="S106" s="217"/>
      <c r="T106" s="218"/>
      <c r="AT106" s="219" t="s">
        <v>270</v>
      </c>
      <c r="AU106" s="219" t="s">
        <v>82</v>
      </c>
      <c r="AV106" s="11" t="s">
        <v>82</v>
      </c>
      <c r="AW106" s="11" t="s">
        <v>37</v>
      </c>
      <c r="AX106" s="11" t="s">
        <v>73</v>
      </c>
      <c r="AY106" s="219" t="s">
        <v>147</v>
      </c>
    </row>
    <row r="107" spans="2:65" s="12" customFormat="1">
      <c r="B107" s="220"/>
      <c r="C107" s="221"/>
      <c r="D107" s="202" t="s">
        <v>270</v>
      </c>
      <c r="E107" s="222" t="s">
        <v>21</v>
      </c>
      <c r="F107" s="223" t="s">
        <v>274</v>
      </c>
      <c r="G107" s="221"/>
      <c r="H107" s="224">
        <v>19.942</v>
      </c>
      <c r="I107" s="225"/>
      <c r="J107" s="221"/>
      <c r="K107" s="221"/>
      <c r="L107" s="226"/>
      <c r="M107" s="227"/>
      <c r="N107" s="228"/>
      <c r="O107" s="228"/>
      <c r="P107" s="228"/>
      <c r="Q107" s="228"/>
      <c r="R107" s="228"/>
      <c r="S107" s="228"/>
      <c r="T107" s="229"/>
      <c r="AT107" s="230" t="s">
        <v>270</v>
      </c>
      <c r="AU107" s="230" t="s">
        <v>82</v>
      </c>
      <c r="AV107" s="12" t="s">
        <v>166</v>
      </c>
      <c r="AW107" s="12" t="s">
        <v>37</v>
      </c>
      <c r="AX107" s="12" t="s">
        <v>80</v>
      </c>
      <c r="AY107" s="230" t="s">
        <v>147</v>
      </c>
    </row>
    <row r="108" spans="2:65" s="1" customFormat="1" ht="16.5" customHeight="1">
      <c r="B108" s="39"/>
      <c r="C108" s="190" t="s">
        <v>457</v>
      </c>
      <c r="D108" s="190" t="s">
        <v>150</v>
      </c>
      <c r="E108" s="191" t="s">
        <v>458</v>
      </c>
      <c r="F108" s="192" t="s">
        <v>459</v>
      </c>
      <c r="G108" s="193" t="s">
        <v>265</v>
      </c>
      <c r="H108" s="194">
        <v>19.942</v>
      </c>
      <c r="I108" s="195"/>
      <c r="J108" s="196">
        <f>ROUND(I108*H108,2)</f>
        <v>0</v>
      </c>
      <c r="K108" s="192" t="s">
        <v>181</v>
      </c>
      <c r="L108" s="59"/>
      <c r="M108" s="197" t="s">
        <v>21</v>
      </c>
      <c r="N108" s="198" t="s">
        <v>44</v>
      </c>
      <c r="O108" s="40"/>
      <c r="P108" s="199">
        <f>O108*H108</f>
        <v>0</v>
      </c>
      <c r="Q108" s="199">
        <v>0</v>
      </c>
      <c r="R108" s="199">
        <f>Q108*H108</f>
        <v>0</v>
      </c>
      <c r="S108" s="199">
        <v>0</v>
      </c>
      <c r="T108" s="200">
        <f>S108*H108</f>
        <v>0</v>
      </c>
      <c r="AR108" s="22" t="s">
        <v>166</v>
      </c>
      <c r="AT108" s="22" t="s">
        <v>150</v>
      </c>
      <c r="AU108" s="22" t="s">
        <v>82</v>
      </c>
      <c r="AY108" s="22" t="s">
        <v>147</v>
      </c>
      <c r="BE108" s="201">
        <f>IF(N108="základní",J108,0)</f>
        <v>0</v>
      </c>
      <c r="BF108" s="201">
        <f>IF(N108="snížená",J108,0)</f>
        <v>0</v>
      </c>
      <c r="BG108" s="201">
        <f>IF(N108="zákl. přenesená",J108,0)</f>
        <v>0</v>
      </c>
      <c r="BH108" s="201">
        <f>IF(N108="sníž. přenesená",J108,0)</f>
        <v>0</v>
      </c>
      <c r="BI108" s="201">
        <f>IF(N108="nulová",J108,0)</f>
        <v>0</v>
      </c>
      <c r="BJ108" s="22" t="s">
        <v>80</v>
      </c>
      <c r="BK108" s="201">
        <f>ROUND(I108*H108,2)</f>
        <v>0</v>
      </c>
      <c r="BL108" s="22" t="s">
        <v>166</v>
      </c>
      <c r="BM108" s="22" t="s">
        <v>460</v>
      </c>
    </row>
    <row r="109" spans="2:65" s="1" customFormat="1" ht="27">
      <c r="B109" s="39"/>
      <c r="C109" s="61"/>
      <c r="D109" s="202" t="s">
        <v>156</v>
      </c>
      <c r="E109" s="61"/>
      <c r="F109" s="203" t="s">
        <v>461</v>
      </c>
      <c r="G109" s="61"/>
      <c r="H109" s="61"/>
      <c r="I109" s="161"/>
      <c r="J109" s="61"/>
      <c r="K109" s="61"/>
      <c r="L109" s="59"/>
      <c r="M109" s="204"/>
      <c r="N109" s="40"/>
      <c r="O109" s="40"/>
      <c r="P109" s="40"/>
      <c r="Q109" s="40"/>
      <c r="R109" s="40"/>
      <c r="S109" s="40"/>
      <c r="T109" s="76"/>
      <c r="AT109" s="22" t="s">
        <v>156</v>
      </c>
      <c r="AU109" s="22" t="s">
        <v>82</v>
      </c>
    </row>
    <row r="110" spans="2:65" s="1" customFormat="1" ht="25.5" customHeight="1">
      <c r="B110" s="39"/>
      <c r="C110" s="190" t="s">
        <v>462</v>
      </c>
      <c r="D110" s="190" t="s">
        <v>150</v>
      </c>
      <c r="E110" s="191" t="s">
        <v>463</v>
      </c>
      <c r="F110" s="192" t="s">
        <v>464</v>
      </c>
      <c r="G110" s="193" t="s">
        <v>265</v>
      </c>
      <c r="H110" s="194">
        <v>19.942</v>
      </c>
      <c r="I110" s="195"/>
      <c r="J110" s="196">
        <f>ROUND(I110*H110,2)</f>
        <v>0</v>
      </c>
      <c r="K110" s="192" t="s">
        <v>181</v>
      </c>
      <c r="L110" s="59"/>
      <c r="M110" s="197" t="s">
        <v>21</v>
      </c>
      <c r="N110" s="198" t="s">
        <v>44</v>
      </c>
      <c r="O110" s="40"/>
      <c r="P110" s="199">
        <f>O110*H110</f>
        <v>0</v>
      </c>
      <c r="Q110" s="199">
        <v>0</v>
      </c>
      <c r="R110" s="199">
        <f>Q110*H110</f>
        <v>0</v>
      </c>
      <c r="S110" s="199">
        <v>0</v>
      </c>
      <c r="T110" s="200">
        <f>S110*H110</f>
        <v>0</v>
      </c>
      <c r="AR110" s="22" t="s">
        <v>166</v>
      </c>
      <c r="AT110" s="22" t="s">
        <v>150</v>
      </c>
      <c r="AU110" s="22" t="s">
        <v>82</v>
      </c>
      <c r="AY110" s="22" t="s">
        <v>147</v>
      </c>
      <c r="BE110" s="201">
        <f>IF(N110="základní",J110,0)</f>
        <v>0</v>
      </c>
      <c r="BF110" s="201">
        <f>IF(N110="snížená",J110,0)</f>
        <v>0</v>
      </c>
      <c r="BG110" s="201">
        <f>IF(N110="zákl. přenesená",J110,0)</f>
        <v>0</v>
      </c>
      <c r="BH110" s="201">
        <f>IF(N110="sníž. přenesená",J110,0)</f>
        <v>0</v>
      </c>
      <c r="BI110" s="201">
        <f>IF(N110="nulová",J110,0)</f>
        <v>0</v>
      </c>
      <c r="BJ110" s="22" t="s">
        <v>80</v>
      </c>
      <c r="BK110" s="201">
        <f>ROUND(I110*H110,2)</f>
        <v>0</v>
      </c>
      <c r="BL110" s="22" t="s">
        <v>166</v>
      </c>
      <c r="BM110" s="22" t="s">
        <v>465</v>
      </c>
    </row>
    <row r="111" spans="2:65" s="1" customFormat="1" ht="40.5">
      <c r="B111" s="39"/>
      <c r="C111" s="61"/>
      <c r="D111" s="202" t="s">
        <v>156</v>
      </c>
      <c r="E111" s="61"/>
      <c r="F111" s="203" t="s">
        <v>282</v>
      </c>
      <c r="G111" s="61"/>
      <c r="H111" s="61"/>
      <c r="I111" s="161"/>
      <c r="J111" s="61"/>
      <c r="K111" s="61"/>
      <c r="L111" s="59"/>
      <c r="M111" s="204"/>
      <c r="N111" s="40"/>
      <c r="O111" s="40"/>
      <c r="P111" s="40"/>
      <c r="Q111" s="40"/>
      <c r="R111" s="40"/>
      <c r="S111" s="40"/>
      <c r="T111" s="76"/>
      <c r="AT111" s="22" t="s">
        <v>156</v>
      </c>
      <c r="AU111" s="22" t="s">
        <v>82</v>
      </c>
    </row>
    <row r="112" spans="2:65" s="10" customFormat="1" ht="29.85" customHeight="1">
      <c r="B112" s="174"/>
      <c r="C112" s="175"/>
      <c r="D112" s="176" t="s">
        <v>72</v>
      </c>
      <c r="E112" s="188" t="s">
        <v>162</v>
      </c>
      <c r="F112" s="188" t="s">
        <v>466</v>
      </c>
      <c r="G112" s="175"/>
      <c r="H112" s="175"/>
      <c r="I112" s="178"/>
      <c r="J112" s="189">
        <f>BK112</f>
        <v>0</v>
      </c>
      <c r="K112" s="175"/>
      <c r="L112" s="180"/>
      <c r="M112" s="181"/>
      <c r="N112" s="182"/>
      <c r="O112" s="182"/>
      <c r="P112" s="183">
        <f>SUM(P113:P129)</f>
        <v>0</v>
      </c>
      <c r="Q112" s="182"/>
      <c r="R112" s="183">
        <f>SUM(R113:R129)</f>
        <v>37.613363069999991</v>
      </c>
      <c r="S112" s="182"/>
      <c r="T112" s="184">
        <f>SUM(T113:T129)</f>
        <v>0</v>
      </c>
      <c r="AR112" s="185" t="s">
        <v>80</v>
      </c>
      <c r="AT112" s="186" t="s">
        <v>72</v>
      </c>
      <c r="AU112" s="186" t="s">
        <v>80</v>
      </c>
      <c r="AY112" s="185" t="s">
        <v>147</v>
      </c>
      <c r="BK112" s="187">
        <f>SUM(BK113:BK129)</f>
        <v>0</v>
      </c>
    </row>
    <row r="113" spans="2:65" s="1" customFormat="1" ht="16.5" customHeight="1">
      <c r="B113" s="39"/>
      <c r="C113" s="190" t="s">
        <v>10</v>
      </c>
      <c r="D113" s="190" t="s">
        <v>150</v>
      </c>
      <c r="E113" s="191" t="s">
        <v>467</v>
      </c>
      <c r="F113" s="192" t="s">
        <v>468</v>
      </c>
      <c r="G113" s="193" t="s">
        <v>265</v>
      </c>
      <c r="H113" s="194">
        <v>13.5</v>
      </c>
      <c r="I113" s="195"/>
      <c r="J113" s="196">
        <f>ROUND(I113*H113,2)</f>
        <v>0</v>
      </c>
      <c r="K113" s="192" t="s">
        <v>181</v>
      </c>
      <c r="L113" s="59"/>
      <c r="M113" s="197" t="s">
        <v>21</v>
      </c>
      <c r="N113" s="198" t="s">
        <v>44</v>
      </c>
      <c r="O113" s="40"/>
      <c r="P113" s="199">
        <f>O113*H113</f>
        <v>0</v>
      </c>
      <c r="Q113" s="199">
        <v>2.7676599999999998</v>
      </c>
      <c r="R113" s="199">
        <f>Q113*H113</f>
        <v>37.363409999999995</v>
      </c>
      <c r="S113" s="199">
        <v>0</v>
      </c>
      <c r="T113" s="200">
        <f>S113*H113</f>
        <v>0</v>
      </c>
      <c r="AR113" s="22" t="s">
        <v>166</v>
      </c>
      <c r="AT113" s="22" t="s">
        <v>150</v>
      </c>
      <c r="AU113" s="22" t="s">
        <v>82</v>
      </c>
      <c r="AY113" s="22" t="s">
        <v>147</v>
      </c>
      <c r="BE113" s="201">
        <f>IF(N113="základní",J113,0)</f>
        <v>0</v>
      </c>
      <c r="BF113" s="201">
        <f>IF(N113="snížená",J113,0)</f>
        <v>0</v>
      </c>
      <c r="BG113" s="201">
        <f>IF(N113="zákl. přenesená",J113,0)</f>
        <v>0</v>
      </c>
      <c r="BH113" s="201">
        <f>IF(N113="sníž. přenesená",J113,0)</f>
        <v>0</v>
      </c>
      <c r="BI113" s="201">
        <f>IF(N113="nulová",J113,0)</f>
        <v>0</v>
      </c>
      <c r="BJ113" s="22" t="s">
        <v>80</v>
      </c>
      <c r="BK113" s="201">
        <f>ROUND(I113*H113,2)</f>
        <v>0</v>
      </c>
      <c r="BL113" s="22" t="s">
        <v>166</v>
      </c>
      <c r="BM113" s="22" t="s">
        <v>469</v>
      </c>
    </row>
    <row r="114" spans="2:65" s="1" customFormat="1" ht="40.5">
      <c r="B114" s="39"/>
      <c r="C114" s="61"/>
      <c r="D114" s="202" t="s">
        <v>156</v>
      </c>
      <c r="E114" s="61"/>
      <c r="F114" s="203" t="s">
        <v>470</v>
      </c>
      <c r="G114" s="61"/>
      <c r="H114" s="61"/>
      <c r="I114" s="161"/>
      <c r="J114" s="61"/>
      <c r="K114" s="61"/>
      <c r="L114" s="59"/>
      <c r="M114" s="204"/>
      <c r="N114" s="40"/>
      <c r="O114" s="40"/>
      <c r="P114" s="40"/>
      <c r="Q114" s="40"/>
      <c r="R114" s="40"/>
      <c r="S114" s="40"/>
      <c r="T114" s="76"/>
      <c r="AT114" s="22" t="s">
        <v>156</v>
      </c>
      <c r="AU114" s="22" t="s">
        <v>82</v>
      </c>
    </row>
    <row r="115" spans="2:65" s="1" customFormat="1" ht="243">
      <c r="B115" s="39"/>
      <c r="C115" s="61"/>
      <c r="D115" s="202" t="s">
        <v>268</v>
      </c>
      <c r="E115" s="61"/>
      <c r="F115" s="205" t="s">
        <v>471</v>
      </c>
      <c r="G115" s="61"/>
      <c r="H115" s="61"/>
      <c r="I115" s="161"/>
      <c r="J115" s="61"/>
      <c r="K115" s="61"/>
      <c r="L115" s="59"/>
      <c r="M115" s="204"/>
      <c r="N115" s="40"/>
      <c r="O115" s="40"/>
      <c r="P115" s="40"/>
      <c r="Q115" s="40"/>
      <c r="R115" s="40"/>
      <c r="S115" s="40"/>
      <c r="T115" s="76"/>
      <c r="AT115" s="22" t="s">
        <v>268</v>
      </c>
      <c r="AU115" s="22" t="s">
        <v>82</v>
      </c>
    </row>
    <row r="116" spans="2:65" s="1" customFormat="1" ht="40.5">
      <c r="B116" s="39"/>
      <c r="C116" s="61"/>
      <c r="D116" s="202" t="s">
        <v>157</v>
      </c>
      <c r="E116" s="61"/>
      <c r="F116" s="205" t="s">
        <v>472</v>
      </c>
      <c r="G116" s="61"/>
      <c r="H116" s="61"/>
      <c r="I116" s="161"/>
      <c r="J116" s="61"/>
      <c r="K116" s="61"/>
      <c r="L116" s="59"/>
      <c r="M116" s="204"/>
      <c r="N116" s="40"/>
      <c r="O116" s="40"/>
      <c r="P116" s="40"/>
      <c r="Q116" s="40"/>
      <c r="R116" s="40"/>
      <c r="S116" s="40"/>
      <c r="T116" s="76"/>
      <c r="AT116" s="22" t="s">
        <v>157</v>
      </c>
      <c r="AU116" s="22" t="s">
        <v>82</v>
      </c>
    </row>
    <row r="117" spans="2:65" s="11" customFormat="1">
      <c r="B117" s="209"/>
      <c r="C117" s="210"/>
      <c r="D117" s="202" t="s">
        <v>270</v>
      </c>
      <c r="E117" s="211" t="s">
        <v>21</v>
      </c>
      <c r="F117" s="212" t="s">
        <v>473</v>
      </c>
      <c r="G117" s="210"/>
      <c r="H117" s="213">
        <v>13.5</v>
      </c>
      <c r="I117" s="214"/>
      <c r="J117" s="210"/>
      <c r="K117" s="210"/>
      <c r="L117" s="215"/>
      <c r="M117" s="216"/>
      <c r="N117" s="217"/>
      <c r="O117" s="217"/>
      <c r="P117" s="217"/>
      <c r="Q117" s="217"/>
      <c r="R117" s="217"/>
      <c r="S117" s="217"/>
      <c r="T117" s="218"/>
      <c r="AT117" s="219" t="s">
        <v>270</v>
      </c>
      <c r="AU117" s="219" t="s">
        <v>82</v>
      </c>
      <c r="AV117" s="11" t="s">
        <v>82</v>
      </c>
      <c r="AW117" s="11" t="s">
        <v>37</v>
      </c>
      <c r="AX117" s="11" t="s">
        <v>80</v>
      </c>
      <c r="AY117" s="219" t="s">
        <v>147</v>
      </c>
    </row>
    <row r="118" spans="2:65" s="1" customFormat="1" ht="25.5" customHeight="1">
      <c r="B118" s="39"/>
      <c r="C118" s="190" t="s">
        <v>146</v>
      </c>
      <c r="D118" s="190" t="s">
        <v>150</v>
      </c>
      <c r="E118" s="191" t="s">
        <v>474</v>
      </c>
      <c r="F118" s="192" t="s">
        <v>475</v>
      </c>
      <c r="G118" s="193" t="s">
        <v>296</v>
      </c>
      <c r="H118" s="194">
        <v>0.19700000000000001</v>
      </c>
      <c r="I118" s="195"/>
      <c r="J118" s="196">
        <f>ROUND(I118*H118,2)</f>
        <v>0</v>
      </c>
      <c r="K118" s="192" t="s">
        <v>181</v>
      </c>
      <c r="L118" s="59"/>
      <c r="M118" s="197" t="s">
        <v>21</v>
      </c>
      <c r="N118" s="198" t="s">
        <v>44</v>
      </c>
      <c r="O118" s="40"/>
      <c r="P118" s="199">
        <f>O118*H118</f>
        <v>0</v>
      </c>
      <c r="Q118" s="199">
        <v>1.0563100000000001</v>
      </c>
      <c r="R118" s="199">
        <f>Q118*H118</f>
        <v>0.20809307000000002</v>
      </c>
      <c r="S118" s="199">
        <v>0</v>
      </c>
      <c r="T118" s="200">
        <f>S118*H118</f>
        <v>0</v>
      </c>
      <c r="AR118" s="22" t="s">
        <v>166</v>
      </c>
      <c r="AT118" s="22" t="s">
        <v>150</v>
      </c>
      <c r="AU118" s="22" t="s">
        <v>82</v>
      </c>
      <c r="AY118" s="22" t="s">
        <v>147</v>
      </c>
      <c r="BE118" s="201">
        <f>IF(N118="základní",J118,0)</f>
        <v>0</v>
      </c>
      <c r="BF118" s="201">
        <f>IF(N118="snížená",J118,0)</f>
        <v>0</v>
      </c>
      <c r="BG118" s="201">
        <f>IF(N118="zákl. přenesená",J118,0)</f>
        <v>0</v>
      </c>
      <c r="BH118" s="201">
        <f>IF(N118="sníž. přenesená",J118,0)</f>
        <v>0</v>
      </c>
      <c r="BI118" s="201">
        <f>IF(N118="nulová",J118,0)</f>
        <v>0</v>
      </c>
      <c r="BJ118" s="22" t="s">
        <v>80</v>
      </c>
      <c r="BK118" s="201">
        <f>ROUND(I118*H118,2)</f>
        <v>0</v>
      </c>
      <c r="BL118" s="22" t="s">
        <v>166</v>
      </c>
      <c r="BM118" s="22" t="s">
        <v>476</v>
      </c>
    </row>
    <row r="119" spans="2:65" s="1" customFormat="1" ht="54">
      <c r="B119" s="39"/>
      <c r="C119" s="61"/>
      <c r="D119" s="202" t="s">
        <v>156</v>
      </c>
      <c r="E119" s="61"/>
      <c r="F119" s="203" t="s">
        <v>477</v>
      </c>
      <c r="G119" s="61"/>
      <c r="H119" s="61"/>
      <c r="I119" s="161"/>
      <c r="J119" s="61"/>
      <c r="K119" s="61"/>
      <c r="L119" s="59"/>
      <c r="M119" s="204"/>
      <c r="N119" s="40"/>
      <c r="O119" s="40"/>
      <c r="P119" s="40"/>
      <c r="Q119" s="40"/>
      <c r="R119" s="40"/>
      <c r="S119" s="40"/>
      <c r="T119" s="76"/>
      <c r="AT119" s="22" t="s">
        <v>156</v>
      </c>
      <c r="AU119" s="22" t="s">
        <v>82</v>
      </c>
    </row>
    <row r="120" spans="2:65" s="1" customFormat="1" ht="94.5">
      <c r="B120" s="39"/>
      <c r="C120" s="61"/>
      <c r="D120" s="202" t="s">
        <v>268</v>
      </c>
      <c r="E120" s="61"/>
      <c r="F120" s="205" t="s">
        <v>478</v>
      </c>
      <c r="G120" s="61"/>
      <c r="H120" s="61"/>
      <c r="I120" s="161"/>
      <c r="J120" s="61"/>
      <c r="K120" s="61"/>
      <c r="L120" s="59"/>
      <c r="M120" s="204"/>
      <c r="N120" s="40"/>
      <c r="O120" s="40"/>
      <c r="P120" s="40"/>
      <c r="Q120" s="40"/>
      <c r="R120" s="40"/>
      <c r="S120" s="40"/>
      <c r="T120" s="76"/>
      <c r="AT120" s="22" t="s">
        <v>268</v>
      </c>
      <c r="AU120" s="22" t="s">
        <v>82</v>
      </c>
    </row>
    <row r="121" spans="2:65" s="1" customFormat="1" ht="27">
      <c r="B121" s="39"/>
      <c r="C121" s="61"/>
      <c r="D121" s="202" t="s">
        <v>157</v>
      </c>
      <c r="E121" s="61"/>
      <c r="F121" s="205" t="s">
        <v>434</v>
      </c>
      <c r="G121" s="61"/>
      <c r="H121" s="61"/>
      <c r="I121" s="161"/>
      <c r="J121" s="61"/>
      <c r="K121" s="61"/>
      <c r="L121" s="59"/>
      <c r="M121" s="204"/>
      <c r="N121" s="40"/>
      <c r="O121" s="40"/>
      <c r="P121" s="40"/>
      <c r="Q121" s="40"/>
      <c r="R121" s="40"/>
      <c r="S121" s="40"/>
      <c r="T121" s="76"/>
      <c r="AT121" s="22" t="s">
        <v>157</v>
      </c>
      <c r="AU121" s="22" t="s">
        <v>82</v>
      </c>
    </row>
    <row r="122" spans="2:65" s="11" customFormat="1">
      <c r="B122" s="209"/>
      <c r="C122" s="210"/>
      <c r="D122" s="202" t="s">
        <v>270</v>
      </c>
      <c r="E122" s="211" t="s">
        <v>21</v>
      </c>
      <c r="F122" s="212" t="s">
        <v>479</v>
      </c>
      <c r="G122" s="210"/>
      <c r="H122" s="213">
        <v>0.19700000000000001</v>
      </c>
      <c r="I122" s="214"/>
      <c r="J122" s="210"/>
      <c r="K122" s="210"/>
      <c r="L122" s="215"/>
      <c r="M122" s="216"/>
      <c r="N122" s="217"/>
      <c r="O122" s="217"/>
      <c r="P122" s="217"/>
      <c r="Q122" s="217"/>
      <c r="R122" s="217"/>
      <c r="S122" s="217"/>
      <c r="T122" s="218"/>
      <c r="AT122" s="219" t="s">
        <v>270</v>
      </c>
      <c r="AU122" s="219" t="s">
        <v>82</v>
      </c>
      <c r="AV122" s="11" t="s">
        <v>82</v>
      </c>
      <c r="AW122" s="11" t="s">
        <v>37</v>
      </c>
      <c r="AX122" s="11" t="s">
        <v>73</v>
      </c>
      <c r="AY122" s="219" t="s">
        <v>147</v>
      </c>
    </row>
    <row r="123" spans="2:65" s="1" customFormat="1" ht="25.5" customHeight="1">
      <c r="B123" s="39"/>
      <c r="C123" s="190" t="s">
        <v>308</v>
      </c>
      <c r="D123" s="190" t="s">
        <v>150</v>
      </c>
      <c r="E123" s="191" t="s">
        <v>480</v>
      </c>
      <c r="F123" s="192" t="s">
        <v>481</v>
      </c>
      <c r="G123" s="193" t="s">
        <v>482</v>
      </c>
      <c r="H123" s="194">
        <v>14</v>
      </c>
      <c r="I123" s="195"/>
      <c r="J123" s="196">
        <f>ROUND(I123*H123,2)</f>
        <v>0</v>
      </c>
      <c r="K123" s="192" t="s">
        <v>181</v>
      </c>
      <c r="L123" s="59"/>
      <c r="M123" s="197" t="s">
        <v>21</v>
      </c>
      <c r="N123" s="198" t="s">
        <v>44</v>
      </c>
      <c r="O123" s="40"/>
      <c r="P123" s="199">
        <f>O123*H123</f>
        <v>0</v>
      </c>
      <c r="Q123" s="199">
        <v>2.99E-3</v>
      </c>
      <c r="R123" s="199">
        <f>Q123*H123</f>
        <v>4.1860000000000001E-2</v>
      </c>
      <c r="S123" s="199">
        <v>0</v>
      </c>
      <c r="T123" s="200">
        <f>S123*H123</f>
        <v>0</v>
      </c>
      <c r="AR123" s="22" t="s">
        <v>166</v>
      </c>
      <c r="AT123" s="22" t="s">
        <v>150</v>
      </c>
      <c r="AU123" s="22" t="s">
        <v>82</v>
      </c>
      <c r="AY123" s="22" t="s">
        <v>147</v>
      </c>
      <c r="BE123" s="201">
        <f>IF(N123="základní",J123,0)</f>
        <v>0</v>
      </c>
      <c r="BF123" s="201">
        <f>IF(N123="snížená",J123,0)</f>
        <v>0</v>
      </c>
      <c r="BG123" s="201">
        <f>IF(N123="zákl. přenesená",J123,0)</f>
        <v>0</v>
      </c>
      <c r="BH123" s="201">
        <f>IF(N123="sníž. přenesená",J123,0)</f>
        <v>0</v>
      </c>
      <c r="BI123" s="201">
        <f>IF(N123="nulová",J123,0)</f>
        <v>0</v>
      </c>
      <c r="BJ123" s="22" t="s">
        <v>80</v>
      </c>
      <c r="BK123" s="201">
        <f>ROUND(I123*H123,2)</f>
        <v>0</v>
      </c>
      <c r="BL123" s="22" t="s">
        <v>166</v>
      </c>
      <c r="BM123" s="22" t="s">
        <v>483</v>
      </c>
    </row>
    <row r="124" spans="2:65" s="1" customFormat="1" ht="27">
      <c r="B124" s="39"/>
      <c r="C124" s="61"/>
      <c r="D124" s="202" t="s">
        <v>156</v>
      </c>
      <c r="E124" s="61"/>
      <c r="F124" s="203" t="s">
        <v>484</v>
      </c>
      <c r="G124" s="61"/>
      <c r="H124" s="61"/>
      <c r="I124" s="161"/>
      <c r="J124" s="61"/>
      <c r="K124" s="61"/>
      <c r="L124" s="59"/>
      <c r="M124" s="204"/>
      <c r="N124" s="40"/>
      <c r="O124" s="40"/>
      <c r="P124" s="40"/>
      <c r="Q124" s="40"/>
      <c r="R124" s="40"/>
      <c r="S124" s="40"/>
      <c r="T124" s="76"/>
      <c r="AT124" s="22" t="s">
        <v>156</v>
      </c>
      <c r="AU124" s="22" t="s">
        <v>82</v>
      </c>
    </row>
    <row r="125" spans="2:65" s="1" customFormat="1" ht="54">
      <c r="B125" s="39"/>
      <c r="C125" s="61"/>
      <c r="D125" s="202" t="s">
        <v>268</v>
      </c>
      <c r="E125" s="61"/>
      <c r="F125" s="205" t="s">
        <v>485</v>
      </c>
      <c r="G125" s="61"/>
      <c r="H125" s="61"/>
      <c r="I125" s="161"/>
      <c r="J125" s="61"/>
      <c r="K125" s="61"/>
      <c r="L125" s="59"/>
      <c r="M125" s="204"/>
      <c r="N125" s="40"/>
      <c r="O125" s="40"/>
      <c r="P125" s="40"/>
      <c r="Q125" s="40"/>
      <c r="R125" s="40"/>
      <c r="S125" s="40"/>
      <c r="T125" s="76"/>
      <c r="AT125" s="22" t="s">
        <v>268</v>
      </c>
      <c r="AU125" s="22" t="s">
        <v>82</v>
      </c>
    </row>
    <row r="126" spans="2:65" s="11" customFormat="1">
      <c r="B126" s="209"/>
      <c r="C126" s="210"/>
      <c r="D126" s="202" t="s">
        <v>270</v>
      </c>
      <c r="E126" s="211" t="s">
        <v>21</v>
      </c>
      <c r="F126" s="212" t="s">
        <v>486</v>
      </c>
      <c r="G126" s="210"/>
      <c r="H126" s="213">
        <v>14</v>
      </c>
      <c r="I126" s="214"/>
      <c r="J126" s="210"/>
      <c r="K126" s="210"/>
      <c r="L126" s="215"/>
      <c r="M126" s="216"/>
      <c r="N126" s="217"/>
      <c r="O126" s="217"/>
      <c r="P126" s="217"/>
      <c r="Q126" s="217"/>
      <c r="R126" s="217"/>
      <c r="S126" s="217"/>
      <c r="T126" s="218"/>
      <c r="AT126" s="219" t="s">
        <v>270</v>
      </c>
      <c r="AU126" s="219" t="s">
        <v>82</v>
      </c>
      <c r="AV126" s="11" t="s">
        <v>82</v>
      </c>
      <c r="AW126" s="11" t="s">
        <v>37</v>
      </c>
      <c r="AX126" s="11" t="s">
        <v>80</v>
      </c>
      <c r="AY126" s="219" t="s">
        <v>147</v>
      </c>
    </row>
    <row r="127" spans="2:65" s="1" customFormat="1" ht="16.5" customHeight="1">
      <c r="B127" s="39"/>
      <c r="C127" s="190" t="s">
        <v>184</v>
      </c>
      <c r="D127" s="190" t="s">
        <v>150</v>
      </c>
      <c r="E127" s="191" t="s">
        <v>487</v>
      </c>
      <c r="F127" s="192" t="s">
        <v>488</v>
      </c>
      <c r="G127" s="193" t="s">
        <v>153</v>
      </c>
      <c r="H127" s="194">
        <v>1</v>
      </c>
      <c r="I127" s="195"/>
      <c r="J127" s="196">
        <f>ROUND(I127*H127,2)</f>
        <v>0</v>
      </c>
      <c r="K127" s="192" t="s">
        <v>21</v>
      </c>
      <c r="L127" s="59"/>
      <c r="M127" s="197" t="s">
        <v>21</v>
      </c>
      <c r="N127" s="198" t="s">
        <v>44</v>
      </c>
      <c r="O127" s="40"/>
      <c r="P127" s="199">
        <f>O127*H127</f>
        <v>0</v>
      </c>
      <c r="Q127" s="199">
        <v>0</v>
      </c>
      <c r="R127" s="199">
        <f>Q127*H127</f>
        <v>0</v>
      </c>
      <c r="S127" s="199">
        <v>0</v>
      </c>
      <c r="T127" s="200">
        <f>S127*H127</f>
        <v>0</v>
      </c>
      <c r="AR127" s="22" t="s">
        <v>166</v>
      </c>
      <c r="AT127" s="22" t="s">
        <v>150</v>
      </c>
      <c r="AU127" s="22" t="s">
        <v>82</v>
      </c>
      <c r="AY127" s="22" t="s">
        <v>147</v>
      </c>
      <c r="BE127" s="201">
        <f>IF(N127="základní",J127,0)</f>
        <v>0</v>
      </c>
      <c r="BF127" s="201">
        <f>IF(N127="snížená",J127,0)</f>
        <v>0</v>
      </c>
      <c r="BG127" s="201">
        <f>IF(N127="zákl. přenesená",J127,0)</f>
        <v>0</v>
      </c>
      <c r="BH127" s="201">
        <f>IF(N127="sníž. přenesená",J127,0)</f>
        <v>0</v>
      </c>
      <c r="BI127" s="201">
        <f>IF(N127="nulová",J127,0)</f>
        <v>0</v>
      </c>
      <c r="BJ127" s="22" t="s">
        <v>80</v>
      </c>
      <c r="BK127" s="201">
        <f>ROUND(I127*H127,2)</f>
        <v>0</v>
      </c>
      <c r="BL127" s="22" t="s">
        <v>166</v>
      </c>
      <c r="BM127" s="22" t="s">
        <v>489</v>
      </c>
    </row>
    <row r="128" spans="2:65" s="1" customFormat="1">
      <c r="B128" s="39"/>
      <c r="C128" s="61"/>
      <c r="D128" s="202" t="s">
        <v>156</v>
      </c>
      <c r="E128" s="61"/>
      <c r="F128" s="203" t="s">
        <v>488</v>
      </c>
      <c r="G128" s="61"/>
      <c r="H128" s="61"/>
      <c r="I128" s="161"/>
      <c r="J128" s="61"/>
      <c r="K128" s="61"/>
      <c r="L128" s="59"/>
      <c r="M128" s="204"/>
      <c r="N128" s="40"/>
      <c r="O128" s="40"/>
      <c r="P128" s="40"/>
      <c r="Q128" s="40"/>
      <c r="R128" s="40"/>
      <c r="S128" s="40"/>
      <c r="T128" s="76"/>
      <c r="AT128" s="22" t="s">
        <v>156</v>
      </c>
      <c r="AU128" s="22" t="s">
        <v>82</v>
      </c>
    </row>
    <row r="129" spans="2:65" s="1" customFormat="1" ht="40.5">
      <c r="B129" s="39"/>
      <c r="C129" s="61"/>
      <c r="D129" s="202" t="s">
        <v>157</v>
      </c>
      <c r="E129" s="61"/>
      <c r="F129" s="205" t="s">
        <v>490</v>
      </c>
      <c r="G129" s="61"/>
      <c r="H129" s="61"/>
      <c r="I129" s="161"/>
      <c r="J129" s="61"/>
      <c r="K129" s="61"/>
      <c r="L129" s="59"/>
      <c r="M129" s="204"/>
      <c r="N129" s="40"/>
      <c r="O129" s="40"/>
      <c r="P129" s="40"/>
      <c r="Q129" s="40"/>
      <c r="R129" s="40"/>
      <c r="S129" s="40"/>
      <c r="T129" s="76"/>
      <c r="AT129" s="22" t="s">
        <v>157</v>
      </c>
      <c r="AU129" s="22" t="s">
        <v>82</v>
      </c>
    </row>
    <row r="130" spans="2:65" s="10" customFormat="1" ht="29.85" customHeight="1">
      <c r="B130" s="174"/>
      <c r="C130" s="175"/>
      <c r="D130" s="176" t="s">
        <v>72</v>
      </c>
      <c r="E130" s="188" t="s">
        <v>195</v>
      </c>
      <c r="F130" s="188" t="s">
        <v>491</v>
      </c>
      <c r="G130" s="175"/>
      <c r="H130" s="175"/>
      <c r="I130" s="178"/>
      <c r="J130" s="189">
        <f>BK130</f>
        <v>0</v>
      </c>
      <c r="K130" s="175"/>
      <c r="L130" s="180"/>
      <c r="M130" s="181"/>
      <c r="N130" s="182"/>
      <c r="O130" s="182"/>
      <c r="P130" s="183">
        <f>SUM(P131:P146)</f>
        <v>0</v>
      </c>
      <c r="Q130" s="182"/>
      <c r="R130" s="183">
        <f>SUM(R131:R146)</f>
        <v>0.21068999999999999</v>
      </c>
      <c r="S130" s="182"/>
      <c r="T130" s="184">
        <f>SUM(T131:T146)</f>
        <v>0</v>
      </c>
      <c r="AR130" s="185" t="s">
        <v>80</v>
      </c>
      <c r="AT130" s="186" t="s">
        <v>72</v>
      </c>
      <c r="AU130" s="186" t="s">
        <v>80</v>
      </c>
      <c r="AY130" s="185" t="s">
        <v>147</v>
      </c>
      <c r="BK130" s="187">
        <f>SUM(BK131:BK146)</f>
        <v>0</v>
      </c>
    </row>
    <row r="131" spans="2:65" s="1" customFormat="1" ht="16.5" customHeight="1">
      <c r="B131" s="39"/>
      <c r="C131" s="190" t="s">
        <v>492</v>
      </c>
      <c r="D131" s="190" t="s">
        <v>150</v>
      </c>
      <c r="E131" s="191" t="s">
        <v>493</v>
      </c>
      <c r="F131" s="192" t="s">
        <v>494</v>
      </c>
      <c r="G131" s="193" t="s">
        <v>307</v>
      </c>
      <c r="H131" s="194">
        <v>95</v>
      </c>
      <c r="I131" s="195"/>
      <c r="J131" s="196">
        <f>ROUND(I131*H131,2)</f>
        <v>0</v>
      </c>
      <c r="K131" s="192" t="s">
        <v>181</v>
      </c>
      <c r="L131" s="59"/>
      <c r="M131" s="197" t="s">
        <v>21</v>
      </c>
      <c r="N131" s="198" t="s">
        <v>44</v>
      </c>
      <c r="O131" s="40"/>
      <c r="P131" s="199">
        <f>O131*H131</f>
        <v>0</v>
      </c>
      <c r="Q131" s="199">
        <v>0</v>
      </c>
      <c r="R131" s="199">
        <f>Q131*H131</f>
        <v>0</v>
      </c>
      <c r="S131" s="199">
        <v>0</v>
      </c>
      <c r="T131" s="200">
        <f>S131*H131</f>
        <v>0</v>
      </c>
      <c r="AR131" s="22" t="s">
        <v>166</v>
      </c>
      <c r="AT131" s="22" t="s">
        <v>150</v>
      </c>
      <c r="AU131" s="22" t="s">
        <v>82</v>
      </c>
      <c r="AY131" s="22" t="s">
        <v>147</v>
      </c>
      <c r="BE131" s="201">
        <f>IF(N131="základní",J131,0)</f>
        <v>0</v>
      </c>
      <c r="BF131" s="201">
        <f>IF(N131="snížená",J131,0)</f>
        <v>0</v>
      </c>
      <c r="BG131" s="201">
        <f>IF(N131="zákl. přenesená",J131,0)</f>
        <v>0</v>
      </c>
      <c r="BH131" s="201">
        <f>IF(N131="sníž. přenesená",J131,0)</f>
        <v>0</v>
      </c>
      <c r="BI131" s="201">
        <f>IF(N131="nulová",J131,0)</f>
        <v>0</v>
      </c>
      <c r="BJ131" s="22" t="s">
        <v>80</v>
      </c>
      <c r="BK131" s="201">
        <f>ROUND(I131*H131,2)</f>
        <v>0</v>
      </c>
      <c r="BL131" s="22" t="s">
        <v>166</v>
      </c>
      <c r="BM131" s="22" t="s">
        <v>495</v>
      </c>
    </row>
    <row r="132" spans="2:65" s="1" customFormat="1">
      <c r="B132" s="39"/>
      <c r="C132" s="61"/>
      <c r="D132" s="202" t="s">
        <v>156</v>
      </c>
      <c r="E132" s="61"/>
      <c r="F132" s="203" t="s">
        <v>494</v>
      </c>
      <c r="G132" s="61"/>
      <c r="H132" s="61"/>
      <c r="I132" s="161"/>
      <c r="J132" s="61"/>
      <c r="K132" s="61"/>
      <c r="L132" s="59"/>
      <c r="M132" s="204"/>
      <c r="N132" s="40"/>
      <c r="O132" s="40"/>
      <c r="P132" s="40"/>
      <c r="Q132" s="40"/>
      <c r="R132" s="40"/>
      <c r="S132" s="40"/>
      <c r="T132" s="76"/>
      <c r="AT132" s="22" t="s">
        <v>156</v>
      </c>
      <c r="AU132" s="22" t="s">
        <v>82</v>
      </c>
    </row>
    <row r="133" spans="2:65" s="1" customFormat="1" ht="67.5">
      <c r="B133" s="39"/>
      <c r="C133" s="61"/>
      <c r="D133" s="202" t="s">
        <v>268</v>
      </c>
      <c r="E133" s="61"/>
      <c r="F133" s="205" t="s">
        <v>496</v>
      </c>
      <c r="G133" s="61"/>
      <c r="H133" s="61"/>
      <c r="I133" s="161"/>
      <c r="J133" s="61"/>
      <c r="K133" s="61"/>
      <c r="L133" s="59"/>
      <c r="M133" s="204"/>
      <c r="N133" s="40"/>
      <c r="O133" s="40"/>
      <c r="P133" s="40"/>
      <c r="Q133" s="40"/>
      <c r="R133" s="40"/>
      <c r="S133" s="40"/>
      <c r="T133" s="76"/>
      <c r="AT133" s="22" t="s">
        <v>268</v>
      </c>
      <c r="AU133" s="22" t="s">
        <v>82</v>
      </c>
    </row>
    <row r="134" spans="2:65" s="1" customFormat="1" ht="27">
      <c r="B134" s="39"/>
      <c r="C134" s="61"/>
      <c r="D134" s="202" t="s">
        <v>157</v>
      </c>
      <c r="E134" s="61"/>
      <c r="F134" s="205" t="s">
        <v>497</v>
      </c>
      <c r="G134" s="61"/>
      <c r="H134" s="61"/>
      <c r="I134" s="161"/>
      <c r="J134" s="61"/>
      <c r="K134" s="61"/>
      <c r="L134" s="59"/>
      <c r="M134" s="204"/>
      <c r="N134" s="40"/>
      <c r="O134" s="40"/>
      <c r="P134" s="40"/>
      <c r="Q134" s="40"/>
      <c r="R134" s="40"/>
      <c r="S134" s="40"/>
      <c r="T134" s="76"/>
      <c r="AT134" s="22" t="s">
        <v>157</v>
      </c>
      <c r="AU134" s="22" t="s">
        <v>82</v>
      </c>
    </row>
    <row r="135" spans="2:65" s="11" customFormat="1">
      <c r="B135" s="209"/>
      <c r="C135" s="210"/>
      <c r="D135" s="202" t="s">
        <v>270</v>
      </c>
      <c r="E135" s="211" t="s">
        <v>21</v>
      </c>
      <c r="F135" s="212" t="s">
        <v>498</v>
      </c>
      <c r="G135" s="210"/>
      <c r="H135" s="213">
        <v>54</v>
      </c>
      <c r="I135" s="214"/>
      <c r="J135" s="210"/>
      <c r="K135" s="210"/>
      <c r="L135" s="215"/>
      <c r="M135" s="216"/>
      <c r="N135" s="217"/>
      <c r="O135" s="217"/>
      <c r="P135" s="217"/>
      <c r="Q135" s="217"/>
      <c r="R135" s="217"/>
      <c r="S135" s="217"/>
      <c r="T135" s="218"/>
      <c r="AT135" s="219" t="s">
        <v>270</v>
      </c>
      <c r="AU135" s="219" t="s">
        <v>82</v>
      </c>
      <c r="AV135" s="11" t="s">
        <v>82</v>
      </c>
      <c r="AW135" s="11" t="s">
        <v>37</v>
      </c>
      <c r="AX135" s="11" t="s">
        <v>73</v>
      </c>
      <c r="AY135" s="219" t="s">
        <v>147</v>
      </c>
    </row>
    <row r="136" spans="2:65" s="11" customFormat="1">
      <c r="B136" s="209"/>
      <c r="C136" s="210"/>
      <c r="D136" s="202" t="s">
        <v>270</v>
      </c>
      <c r="E136" s="211" t="s">
        <v>21</v>
      </c>
      <c r="F136" s="212" t="s">
        <v>499</v>
      </c>
      <c r="G136" s="210"/>
      <c r="H136" s="213">
        <v>41</v>
      </c>
      <c r="I136" s="214"/>
      <c r="J136" s="210"/>
      <c r="K136" s="210"/>
      <c r="L136" s="215"/>
      <c r="M136" s="216"/>
      <c r="N136" s="217"/>
      <c r="O136" s="217"/>
      <c r="P136" s="217"/>
      <c r="Q136" s="217"/>
      <c r="R136" s="217"/>
      <c r="S136" s="217"/>
      <c r="T136" s="218"/>
      <c r="AT136" s="219" t="s">
        <v>270</v>
      </c>
      <c r="AU136" s="219" t="s">
        <v>82</v>
      </c>
      <c r="AV136" s="11" t="s">
        <v>82</v>
      </c>
      <c r="AW136" s="11" t="s">
        <v>37</v>
      </c>
      <c r="AX136" s="11" t="s">
        <v>73</v>
      </c>
      <c r="AY136" s="219" t="s">
        <v>147</v>
      </c>
    </row>
    <row r="137" spans="2:65" s="12" customFormat="1">
      <c r="B137" s="220"/>
      <c r="C137" s="221"/>
      <c r="D137" s="202" t="s">
        <v>270</v>
      </c>
      <c r="E137" s="222" t="s">
        <v>21</v>
      </c>
      <c r="F137" s="223" t="s">
        <v>274</v>
      </c>
      <c r="G137" s="221"/>
      <c r="H137" s="224">
        <v>95</v>
      </c>
      <c r="I137" s="225"/>
      <c r="J137" s="221"/>
      <c r="K137" s="221"/>
      <c r="L137" s="226"/>
      <c r="M137" s="227"/>
      <c r="N137" s="228"/>
      <c r="O137" s="228"/>
      <c r="P137" s="228"/>
      <c r="Q137" s="228"/>
      <c r="R137" s="228"/>
      <c r="S137" s="228"/>
      <c r="T137" s="229"/>
      <c r="AT137" s="230" t="s">
        <v>270</v>
      </c>
      <c r="AU137" s="230" t="s">
        <v>82</v>
      </c>
      <c r="AV137" s="12" t="s">
        <v>166</v>
      </c>
      <c r="AW137" s="12" t="s">
        <v>37</v>
      </c>
      <c r="AX137" s="12" t="s">
        <v>80</v>
      </c>
      <c r="AY137" s="230" t="s">
        <v>147</v>
      </c>
    </row>
    <row r="138" spans="2:65" s="1" customFormat="1" ht="25.5" customHeight="1">
      <c r="B138" s="39"/>
      <c r="C138" s="190" t="s">
        <v>226</v>
      </c>
      <c r="D138" s="190" t="s">
        <v>150</v>
      </c>
      <c r="E138" s="191" t="s">
        <v>500</v>
      </c>
      <c r="F138" s="192" t="s">
        <v>501</v>
      </c>
      <c r="G138" s="193" t="s">
        <v>307</v>
      </c>
      <c r="H138" s="194">
        <v>41</v>
      </c>
      <c r="I138" s="195"/>
      <c r="J138" s="196">
        <f>ROUND(I138*H138,2)</f>
        <v>0</v>
      </c>
      <c r="K138" s="192" t="s">
        <v>181</v>
      </c>
      <c r="L138" s="59"/>
      <c r="M138" s="197" t="s">
        <v>21</v>
      </c>
      <c r="N138" s="198" t="s">
        <v>44</v>
      </c>
      <c r="O138" s="40"/>
      <c r="P138" s="199">
        <f>O138*H138</f>
        <v>0</v>
      </c>
      <c r="Q138" s="199">
        <v>9.8999999999999999E-4</v>
      </c>
      <c r="R138" s="199">
        <f>Q138*H138</f>
        <v>4.0590000000000001E-2</v>
      </c>
      <c r="S138" s="199">
        <v>0</v>
      </c>
      <c r="T138" s="200">
        <f>S138*H138</f>
        <v>0</v>
      </c>
      <c r="AR138" s="22" t="s">
        <v>166</v>
      </c>
      <c r="AT138" s="22" t="s">
        <v>150</v>
      </c>
      <c r="AU138" s="22" t="s">
        <v>82</v>
      </c>
      <c r="AY138" s="22" t="s">
        <v>147</v>
      </c>
      <c r="BE138" s="201">
        <f>IF(N138="základní",J138,0)</f>
        <v>0</v>
      </c>
      <c r="BF138" s="201">
        <f>IF(N138="snížená",J138,0)</f>
        <v>0</v>
      </c>
      <c r="BG138" s="201">
        <f>IF(N138="zákl. přenesená",J138,0)</f>
        <v>0</v>
      </c>
      <c r="BH138" s="201">
        <f>IF(N138="sníž. přenesená",J138,0)</f>
        <v>0</v>
      </c>
      <c r="BI138" s="201">
        <f>IF(N138="nulová",J138,0)</f>
        <v>0</v>
      </c>
      <c r="BJ138" s="22" t="s">
        <v>80</v>
      </c>
      <c r="BK138" s="201">
        <f>ROUND(I138*H138,2)</f>
        <v>0</v>
      </c>
      <c r="BL138" s="22" t="s">
        <v>166</v>
      </c>
      <c r="BM138" s="22" t="s">
        <v>502</v>
      </c>
    </row>
    <row r="139" spans="2:65" s="1" customFormat="1" ht="27">
      <c r="B139" s="39"/>
      <c r="C139" s="61"/>
      <c r="D139" s="202" t="s">
        <v>156</v>
      </c>
      <c r="E139" s="61"/>
      <c r="F139" s="203" t="s">
        <v>503</v>
      </c>
      <c r="G139" s="61"/>
      <c r="H139" s="61"/>
      <c r="I139" s="161"/>
      <c r="J139" s="61"/>
      <c r="K139" s="61"/>
      <c r="L139" s="59"/>
      <c r="M139" s="204"/>
      <c r="N139" s="40"/>
      <c r="O139" s="40"/>
      <c r="P139" s="40"/>
      <c r="Q139" s="40"/>
      <c r="R139" s="40"/>
      <c r="S139" s="40"/>
      <c r="T139" s="76"/>
      <c r="AT139" s="22" t="s">
        <v>156</v>
      </c>
      <c r="AU139" s="22" t="s">
        <v>82</v>
      </c>
    </row>
    <row r="140" spans="2:65" s="1" customFormat="1" ht="40.5">
      <c r="B140" s="39"/>
      <c r="C140" s="61"/>
      <c r="D140" s="202" t="s">
        <v>268</v>
      </c>
      <c r="E140" s="61"/>
      <c r="F140" s="205" t="s">
        <v>504</v>
      </c>
      <c r="G140" s="61"/>
      <c r="H140" s="61"/>
      <c r="I140" s="161"/>
      <c r="J140" s="61"/>
      <c r="K140" s="61"/>
      <c r="L140" s="59"/>
      <c r="M140" s="204"/>
      <c r="N140" s="40"/>
      <c r="O140" s="40"/>
      <c r="P140" s="40"/>
      <c r="Q140" s="40"/>
      <c r="R140" s="40"/>
      <c r="S140" s="40"/>
      <c r="T140" s="76"/>
      <c r="AT140" s="22" t="s">
        <v>268</v>
      </c>
      <c r="AU140" s="22" t="s">
        <v>82</v>
      </c>
    </row>
    <row r="141" spans="2:65" s="1" customFormat="1" ht="27">
      <c r="B141" s="39"/>
      <c r="C141" s="61"/>
      <c r="D141" s="202" t="s">
        <v>157</v>
      </c>
      <c r="E141" s="61"/>
      <c r="F141" s="205" t="s">
        <v>497</v>
      </c>
      <c r="G141" s="61"/>
      <c r="H141" s="61"/>
      <c r="I141" s="161"/>
      <c r="J141" s="61"/>
      <c r="K141" s="61"/>
      <c r="L141" s="59"/>
      <c r="M141" s="204"/>
      <c r="N141" s="40"/>
      <c r="O141" s="40"/>
      <c r="P141" s="40"/>
      <c r="Q141" s="40"/>
      <c r="R141" s="40"/>
      <c r="S141" s="40"/>
      <c r="T141" s="76"/>
      <c r="AT141" s="22" t="s">
        <v>157</v>
      </c>
      <c r="AU141" s="22" t="s">
        <v>82</v>
      </c>
    </row>
    <row r="142" spans="2:65" s="11" customFormat="1">
      <c r="B142" s="209"/>
      <c r="C142" s="210"/>
      <c r="D142" s="202" t="s">
        <v>270</v>
      </c>
      <c r="E142" s="211" t="s">
        <v>21</v>
      </c>
      <c r="F142" s="212" t="s">
        <v>499</v>
      </c>
      <c r="G142" s="210"/>
      <c r="H142" s="213">
        <v>41</v>
      </c>
      <c r="I142" s="214"/>
      <c r="J142" s="210"/>
      <c r="K142" s="210"/>
      <c r="L142" s="215"/>
      <c r="M142" s="216"/>
      <c r="N142" s="217"/>
      <c r="O142" s="217"/>
      <c r="P142" s="217"/>
      <c r="Q142" s="217"/>
      <c r="R142" s="217"/>
      <c r="S142" s="217"/>
      <c r="T142" s="218"/>
      <c r="AT142" s="219" t="s">
        <v>270</v>
      </c>
      <c r="AU142" s="219" t="s">
        <v>82</v>
      </c>
      <c r="AV142" s="11" t="s">
        <v>82</v>
      </c>
      <c r="AW142" s="11" t="s">
        <v>37</v>
      </c>
      <c r="AX142" s="11" t="s">
        <v>80</v>
      </c>
      <c r="AY142" s="219" t="s">
        <v>147</v>
      </c>
    </row>
    <row r="143" spans="2:65" s="1" customFormat="1" ht="16.5" customHeight="1">
      <c r="B143" s="39"/>
      <c r="C143" s="190" t="s">
        <v>218</v>
      </c>
      <c r="D143" s="190" t="s">
        <v>150</v>
      </c>
      <c r="E143" s="191" t="s">
        <v>505</v>
      </c>
      <c r="F143" s="192" t="s">
        <v>506</v>
      </c>
      <c r="G143" s="193" t="s">
        <v>307</v>
      </c>
      <c r="H143" s="194">
        <v>54</v>
      </c>
      <c r="I143" s="195"/>
      <c r="J143" s="196">
        <f>ROUND(I143*H143,2)</f>
        <v>0</v>
      </c>
      <c r="K143" s="192" t="s">
        <v>181</v>
      </c>
      <c r="L143" s="59"/>
      <c r="M143" s="197" t="s">
        <v>21</v>
      </c>
      <c r="N143" s="198" t="s">
        <v>44</v>
      </c>
      <c r="O143" s="40"/>
      <c r="P143" s="199">
        <f>O143*H143</f>
        <v>0</v>
      </c>
      <c r="Q143" s="199">
        <v>3.15E-3</v>
      </c>
      <c r="R143" s="199">
        <f>Q143*H143</f>
        <v>0.1701</v>
      </c>
      <c r="S143" s="199">
        <v>0</v>
      </c>
      <c r="T143" s="200">
        <f>S143*H143</f>
        <v>0</v>
      </c>
      <c r="AR143" s="22" t="s">
        <v>166</v>
      </c>
      <c r="AT143" s="22" t="s">
        <v>150</v>
      </c>
      <c r="AU143" s="22" t="s">
        <v>82</v>
      </c>
      <c r="AY143" s="22" t="s">
        <v>147</v>
      </c>
      <c r="BE143" s="201">
        <f>IF(N143="základní",J143,0)</f>
        <v>0</v>
      </c>
      <c r="BF143" s="201">
        <f>IF(N143="snížená",J143,0)</f>
        <v>0</v>
      </c>
      <c r="BG143" s="201">
        <f>IF(N143="zákl. přenesená",J143,0)</f>
        <v>0</v>
      </c>
      <c r="BH143" s="201">
        <f>IF(N143="sníž. přenesená",J143,0)</f>
        <v>0</v>
      </c>
      <c r="BI143" s="201">
        <f>IF(N143="nulová",J143,0)</f>
        <v>0</v>
      </c>
      <c r="BJ143" s="22" t="s">
        <v>80</v>
      </c>
      <c r="BK143" s="201">
        <f>ROUND(I143*H143,2)</f>
        <v>0</v>
      </c>
      <c r="BL143" s="22" t="s">
        <v>166</v>
      </c>
      <c r="BM143" s="22" t="s">
        <v>507</v>
      </c>
    </row>
    <row r="144" spans="2:65" s="1" customFormat="1">
      <c r="B144" s="39"/>
      <c r="C144" s="61"/>
      <c r="D144" s="202" t="s">
        <v>156</v>
      </c>
      <c r="E144" s="61"/>
      <c r="F144" s="203" t="s">
        <v>508</v>
      </c>
      <c r="G144" s="61"/>
      <c r="H144" s="61"/>
      <c r="I144" s="161"/>
      <c r="J144" s="61"/>
      <c r="K144" s="61"/>
      <c r="L144" s="59"/>
      <c r="M144" s="204"/>
      <c r="N144" s="40"/>
      <c r="O144" s="40"/>
      <c r="P144" s="40"/>
      <c r="Q144" s="40"/>
      <c r="R144" s="40"/>
      <c r="S144" s="40"/>
      <c r="T144" s="76"/>
      <c r="AT144" s="22" t="s">
        <v>156</v>
      </c>
      <c r="AU144" s="22" t="s">
        <v>82</v>
      </c>
    </row>
    <row r="145" spans="2:65" s="1" customFormat="1" ht="27">
      <c r="B145" s="39"/>
      <c r="C145" s="61"/>
      <c r="D145" s="202" t="s">
        <v>157</v>
      </c>
      <c r="E145" s="61"/>
      <c r="F145" s="205" t="s">
        <v>497</v>
      </c>
      <c r="G145" s="61"/>
      <c r="H145" s="61"/>
      <c r="I145" s="161"/>
      <c r="J145" s="61"/>
      <c r="K145" s="61"/>
      <c r="L145" s="59"/>
      <c r="M145" s="204"/>
      <c r="N145" s="40"/>
      <c r="O145" s="40"/>
      <c r="P145" s="40"/>
      <c r="Q145" s="40"/>
      <c r="R145" s="40"/>
      <c r="S145" s="40"/>
      <c r="T145" s="76"/>
      <c r="AT145" s="22" t="s">
        <v>157</v>
      </c>
      <c r="AU145" s="22" t="s">
        <v>82</v>
      </c>
    </row>
    <row r="146" spans="2:65" s="11" customFormat="1">
      <c r="B146" s="209"/>
      <c r="C146" s="210"/>
      <c r="D146" s="202" t="s">
        <v>270</v>
      </c>
      <c r="E146" s="211" t="s">
        <v>21</v>
      </c>
      <c r="F146" s="212" t="s">
        <v>509</v>
      </c>
      <c r="G146" s="210"/>
      <c r="H146" s="213">
        <v>54</v>
      </c>
      <c r="I146" s="214"/>
      <c r="J146" s="210"/>
      <c r="K146" s="210"/>
      <c r="L146" s="215"/>
      <c r="M146" s="216"/>
      <c r="N146" s="217"/>
      <c r="O146" s="217"/>
      <c r="P146" s="217"/>
      <c r="Q146" s="217"/>
      <c r="R146" s="217"/>
      <c r="S146" s="217"/>
      <c r="T146" s="218"/>
      <c r="AT146" s="219" t="s">
        <v>270</v>
      </c>
      <c r="AU146" s="219" t="s">
        <v>82</v>
      </c>
      <c r="AV146" s="11" t="s">
        <v>82</v>
      </c>
      <c r="AW146" s="11" t="s">
        <v>37</v>
      </c>
      <c r="AX146" s="11" t="s">
        <v>80</v>
      </c>
      <c r="AY146" s="219" t="s">
        <v>147</v>
      </c>
    </row>
    <row r="147" spans="2:65" s="10" customFormat="1" ht="29.85" customHeight="1">
      <c r="B147" s="174"/>
      <c r="C147" s="175"/>
      <c r="D147" s="176" t="s">
        <v>72</v>
      </c>
      <c r="E147" s="188" t="s">
        <v>292</v>
      </c>
      <c r="F147" s="188" t="s">
        <v>293</v>
      </c>
      <c r="G147" s="175"/>
      <c r="H147" s="175"/>
      <c r="I147" s="178"/>
      <c r="J147" s="189">
        <f>BK147</f>
        <v>0</v>
      </c>
      <c r="K147" s="175"/>
      <c r="L147" s="180"/>
      <c r="M147" s="181"/>
      <c r="N147" s="182"/>
      <c r="O147" s="182"/>
      <c r="P147" s="183">
        <f>SUM(P148:P152)</f>
        <v>0</v>
      </c>
      <c r="Q147" s="182"/>
      <c r="R147" s="183">
        <f>SUM(R148:R152)</f>
        <v>0</v>
      </c>
      <c r="S147" s="182"/>
      <c r="T147" s="184">
        <f>SUM(T148:T152)</f>
        <v>0</v>
      </c>
      <c r="AR147" s="185" t="s">
        <v>80</v>
      </c>
      <c r="AT147" s="186" t="s">
        <v>72</v>
      </c>
      <c r="AU147" s="186" t="s">
        <v>80</v>
      </c>
      <c r="AY147" s="185" t="s">
        <v>147</v>
      </c>
      <c r="BK147" s="187">
        <f>SUM(BK148:BK152)</f>
        <v>0</v>
      </c>
    </row>
    <row r="148" spans="2:65" s="1" customFormat="1" ht="25.5" customHeight="1">
      <c r="B148" s="39"/>
      <c r="C148" s="190" t="s">
        <v>510</v>
      </c>
      <c r="D148" s="190" t="s">
        <v>150</v>
      </c>
      <c r="E148" s="191" t="s">
        <v>294</v>
      </c>
      <c r="F148" s="192" t="s">
        <v>295</v>
      </c>
      <c r="G148" s="193" t="s">
        <v>296</v>
      </c>
      <c r="H148" s="194">
        <v>44.145000000000003</v>
      </c>
      <c r="I148" s="195"/>
      <c r="J148" s="196">
        <f>ROUND(I148*H148,2)</f>
        <v>0</v>
      </c>
      <c r="K148" s="192" t="s">
        <v>21</v>
      </c>
      <c r="L148" s="59"/>
      <c r="M148" s="197" t="s">
        <v>21</v>
      </c>
      <c r="N148" s="198" t="s">
        <v>44</v>
      </c>
      <c r="O148" s="40"/>
      <c r="P148" s="199">
        <f>O148*H148</f>
        <v>0</v>
      </c>
      <c r="Q148" s="199">
        <v>0</v>
      </c>
      <c r="R148" s="199">
        <f>Q148*H148</f>
        <v>0</v>
      </c>
      <c r="S148" s="199">
        <v>0</v>
      </c>
      <c r="T148" s="200">
        <f>S148*H148</f>
        <v>0</v>
      </c>
      <c r="AR148" s="22" t="s">
        <v>166</v>
      </c>
      <c r="AT148" s="22" t="s">
        <v>150</v>
      </c>
      <c r="AU148" s="22" t="s">
        <v>82</v>
      </c>
      <c r="AY148" s="22" t="s">
        <v>147</v>
      </c>
      <c r="BE148" s="201">
        <f>IF(N148="základní",J148,0)</f>
        <v>0</v>
      </c>
      <c r="BF148" s="201">
        <f>IF(N148="snížená",J148,0)</f>
        <v>0</v>
      </c>
      <c r="BG148" s="201">
        <f>IF(N148="zákl. přenesená",J148,0)</f>
        <v>0</v>
      </c>
      <c r="BH148" s="201">
        <f>IF(N148="sníž. přenesená",J148,0)</f>
        <v>0</v>
      </c>
      <c r="BI148" s="201">
        <f>IF(N148="nulová",J148,0)</f>
        <v>0</v>
      </c>
      <c r="BJ148" s="22" t="s">
        <v>80</v>
      </c>
      <c r="BK148" s="201">
        <f>ROUND(I148*H148,2)</f>
        <v>0</v>
      </c>
      <c r="BL148" s="22" t="s">
        <v>166</v>
      </c>
      <c r="BM148" s="22" t="s">
        <v>511</v>
      </c>
    </row>
    <row r="149" spans="2:65" s="1" customFormat="1" ht="27">
      <c r="B149" s="39"/>
      <c r="C149" s="61"/>
      <c r="D149" s="202" t="s">
        <v>156</v>
      </c>
      <c r="E149" s="61"/>
      <c r="F149" s="203" t="s">
        <v>295</v>
      </c>
      <c r="G149" s="61"/>
      <c r="H149" s="61"/>
      <c r="I149" s="161"/>
      <c r="J149" s="61"/>
      <c r="K149" s="61"/>
      <c r="L149" s="59"/>
      <c r="M149" s="204"/>
      <c r="N149" s="40"/>
      <c r="O149" s="40"/>
      <c r="P149" s="40"/>
      <c r="Q149" s="40"/>
      <c r="R149" s="40"/>
      <c r="S149" s="40"/>
      <c r="T149" s="76"/>
      <c r="AT149" s="22" t="s">
        <v>156</v>
      </c>
      <c r="AU149" s="22" t="s">
        <v>82</v>
      </c>
    </row>
    <row r="150" spans="2:65" s="1" customFormat="1" ht="27">
      <c r="B150" s="39"/>
      <c r="C150" s="61"/>
      <c r="D150" s="202" t="s">
        <v>268</v>
      </c>
      <c r="E150" s="61"/>
      <c r="F150" s="205" t="s">
        <v>298</v>
      </c>
      <c r="G150" s="61"/>
      <c r="H150" s="61"/>
      <c r="I150" s="161"/>
      <c r="J150" s="61"/>
      <c r="K150" s="61"/>
      <c r="L150" s="59"/>
      <c r="M150" s="204"/>
      <c r="N150" s="40"/>
      <c r="O150" s="40"/>
      <c r="P150" s="40"/>
      <c r="Q150" s="40"/>
      <c r="R150" s="40"/>
      <c r="S150" s="40"/>
      <c r="T150" s="76"/>
      <c r="AT150" s="22" t="s">
        <v>268</v>
      </c>
      <c r="AU150" s="22" t="s">
        <v>82</v>
      </c>
    </row>
    <row r="151" spans="2:65" s="11" customFormat="1">
      <c r="B151" s="209"/>
      <c r="C151" s="210"/>
      <c r="D151" s="202" t="s">
        <v>270</v>
      </c>
      <c r="E151" s="211" t="s">
        <v>21</v>
      </c>
      <c r="F151" s="212" t="s">
        <v>512</v>
      </c>
      <c r="G151" s="210"/>
      <c r="H151" s="213">
        <v>43.12</v>
      </c>
      <c r="I151" s="214"/>
      <c r="J151" s="210"/>
      <c r="K151" s="210"/>
      <c r="L151" s="215"/>
      <c r="M151" s="216"/>
      <c r="N151" s="217"/>
      <c r="O151" s="217"/>
      <c r="P151" s="217"/>
      <c r="Q151" s="217"/>
      <c r="R151" s="217"/>
      <c r="S151" s="217"/>
      <c r="T151" s="218"/>
      <c r="AT151" s="219" t="s">
        <v>270</v>
      </c>
      <c r="AU151" s="219" t="s">
        <v>82</v>
      </c>
      <c r="AV151" s="11" t="s">
        <v>82</v>
      </c>
      <c r="AW151" s="11" t="s">
        <v>37</v>
      </c>
      <c r="AX151" s="11" t="s">
        <v>73</v>
      </c>
      <c r="AY151" s="219" t="s">
        <v>147</v>
      </c>
    </row>
    <row r="152" spans="2:65" s="11" customFormat="1">
      <c r="B152" s="209"/>
      <c r="C152" s="210"/>
      <c r="D152" s="202" t="s">
        <v>270</v>
      </c>
      <c r="E152" s="211" t="s">
        <v>21</v>
      </c>
      <c r="F152" s="212" t="s">
        <v>513</v>
      </c>
      <c r="G152" s="210"/>
      <c r="H152" s="213">
        <v>1.0249999999999999</v>
      </c>
      <c r="I152" s="214"/>
      <c r="J152" s="210"/>
      <c r="K152" s="210"/>
      <c r="L152" s="215"/>
      <c r="M152" s="216"/>
      <c r="N152" s="217"/>
      <c r="O152" s="217"/>
      <c r="P152" s="217"/>
      <c r="Q152" s="217"/>
      <c r="R152" s="217"/>
      <c r="S152" s="217"/>
      <c r="T152" s="218"/>
      <c r="AT152" s="219" t="s">
        <v>270</v>
      </c>
      <c r="AU152" s="219" t="s">
        <v>82</v>
      </c>
      <c r="AV152" s="11" t="s">
        <v>82</v>
      </c>
      <c r="AW152" s="11" t="s">
        <v>37</v>
      </c>
      <c r="AX152" s="11" t="s">
        <v>73</v>
      </c>
      <c r="AY152" s="219" t="s">
        <v>147</v>
      </c>
    </row>
    <row r="153" spans="2:65" s="10" customFormat="1" ht="29.85" customHeight="1">
      <c r="B153" s="174"/>
      <c r="C153" s="175"/>
      <c r="D153" s="176" t="s">
        <v>72</v>
      </c>
      <c r="E153" s="188" t="s">
        <v>514</v>
      </c>
      <c r="F153" s="188" t="s">
        <v>515</v>
      </c>
      <c r="G153" s="175"/>
      <c r="H153" s="175"/>
      <c r="I153" s="178"/>
      <c r="J153" s="189">
        <f>BK153</f>
        <v>0</v>
      </c>
      <c r="K153" s="175"/>
      <c r="L153" s="180"/>
      <c r="M153" s="181"/>
      <c r="N153" s="182"/>
      <c r="O153" s="182"/>
      <c r="P153" s="183">
        <f>SUM(P154:P156)</f>
        <v>0</v>
      </c>
      <c r="Q153" s="182"/>
      <c r="R153" s="183">
        <f>SUM(R154:R156)</f>
        <v>0</v>
      </c>
      <c r="S153" s="182"/>
      <c r="T153" s="184">
        <f>SUM(T154:T156)</f>
        <v>0</v>
      </c>
      <c r="AR153" s="185" t="s">
        <v>80</v>
      </c>
      <c r="AT153" s="186" t="s">
        <v>72</v>
      </c>
      <c r="AU153" s="186" t="s">
        <v>80</v>
      </c>
      <c r="AY153" s="185" t="s">
        <v>147</v>
      </c>
      <c r="BK153" s="187">
        <f>SUM(BK154:BK156)</f>
        <v>0</v>
      </c>
    </row>
    <row r="154" spans="2:65" s="1" customFormat="1" ht="16.5" customHeight="1">
      <c r="B154" s="39"/>
      <c r="C154" s="190" t="s">
        <v>207</v>
      </c>
      <c r="D154" s="190" t="s">
        <v>150</v>
      </c>
      <c r="E154" s="191" t="s">
        <v>516</v>
      </c>
      <c r="F154" s="192" t="s">
        <v>517</v>
      </c>
      <c r="G154" s="193" t="s">
        <v>296</v>
      </c>
      <c r="H154" s="194">
        <v>85.432000000000002</v>
      </c>
      <c r="I154" s="195"/>
      <c r="J154" s="196">
        <f>ROUND(I154*H154,2)</f>
        <v>0</v>
      </c>
      <c r="K154" s="192" t="s">
        <v>181</v>
      </c>
      <c r="L154" s="59"/>
      <c r="M154" s="197" t="s">
        <v>21</v>
      </c>
      <c r="N154" s="198" t="s">
        <v>44</v>
      </c>
      <c r="O154" s="40"/>
      <c r="P154" s="199">
        <f>O154*H154</f>
        <v>0</v>
      </c>
      <c r="Q154" s="199">
        <v>0</v>
      </c>
      <c r="R154" s="199">
        <f>Q154*H154</f>
        <v>0</v>
      </c>
      <c r="S154" s="199">
        <v>0</v>
      </c>
      <c r="T154" s="200">
        <f>S154*H154</f>
        <v>0</v>
      </c>
      <c r="AR154" s="22" t="s">
        <v>166</v>
      </c>
      <c r="AT154" s="22" t="s">
        <v>150</v>
      </c>
      <c r="AU154" s="22" t="s">
        <v>82</v>
      </c>
      <c r="AY154" s="22" t="s">
        <v>147</v>
      </c>
      <c r="BE154" s="201">
        <f>IF(N154="základní",J154,0)</f>
        <v>0</v>
      </c>
      <c r="BF154" s="201">
        <f>IF(N154="snížená",J154,0)</f>
        <v>0</v>
      </c>
      <c r="BG154" s="201">
        <f>IF(N154="zákl. přenesená",J154,0)</f>
        <v>0</v>
      </c>
      <c r="BH154" s="201">
        <f>IF(N154="sníž. přenesená",J154,0)</f>
        <v>0</v>
      </c>
      <c r="BI154" s="201">
        <f>IF(N154="nulová",J154,0)</f>
        <v>0</v>
      </c>
      <c r="BJ154" s="22" t="s">
        <v>80</v>
      </c>
      <c r="BK154" s="201">
        <f>ROUND(I154*H154,2)</f>
        <v>0</v>
      </c>
      <c r="BL154" s="22" t="s">
        <v>166</v>
      </c>
      <c r="BM154" s="22" t="s">
        <v>518</v>
      </c>
    </row>
    <row r="155" spans="2:65" s="1" customFormat="1">
      <c r="B155" s="39"/>
      <c r="C155" s="61"/>
      <c r="D155" s="202" t="s">
        <v>156</v>
      </c>
      <c r="E155" s="61"/>
      <c r="F155" s="203" t="s">
        <v>519</v>
      </c>
      <c r="G155" s="61"/>
      <c r="H155" s="61"/>
      <c r="I155" s="161"/>
      <c r="J155" s="61"/>
      <c r="K155" s="61"/>
      <c r="L155" s="59"/>
      <c r="M155" s="204"/>
      <c r="N155" s="40"/>
      <c r="O155" s="40"/>
      <c r="P155" s="40"/>
      <c r="Q155" s="40"/>
      <c r="R155" s="40"/>
      <c r="S155" s="40"/>
      <c r="T155" s="76"/>
      <c r="AT155" s="22" t="s">
        <v>156</v>
      </c>
      <c r="AU155" s="22" t="s">
        <v>82</v>
      </c>
    </row>
    <row r="156" spans="2:65" s="1" customFormat="1" ht="27">
      <c r="B156" s="39"/>
      <c r="C156" s="61"/>
      <c r="D156" s="202" t="s">
        <v>268</v>
      </c>
      <c r="E156" s="61"/>
      <c r="F156" s="205" t="s">
        <v>520</v>
      </c>
      <c r="G156" s="61"/>
      <c r="H156" s="61"/>
      <c r="I156" s="161"/>
      <c r="J156" s="61"/>
      <c r="K156" s="61"/>
      <c r="L156" s="59"/>
      <c r="M156" s="204"/>
      <c r="N156" s="40"/>
      <c r="O156" s="40"/>
      <c r="P156" s="40"/>
      <c r="Q156" s="40"/>
      <c r="R156" s="40"/>
      <c r="S156" s="40"/>
      <c r="T156" s="76"/>
      <c r="AT156" s="22" t="s">
        <v>268</v>
      </c>
      <c r="AU156" s="22" t="s">
        <v>82</v>
      </c>
    </row>
    <row r="157" spans="2:65" s="10" customFormat="1" ht="37.35" customHeight="1">
      <c r="B157" s="174"/>
      <c r="C157" s="175"/>
      <c r="D157" s="176" t="s">
        <v>72</v>
      </c>
      <c r="E157" s="177" t="s">
        <v>301</v>
      </c>
      <c r="F157" s="177" t="s">
        <v>302</v>
      </c>
      <c r="G157" s="175"/>
      <c r="H157" s="175"/>
      <c r="I157" s="178"/>
      <c r="J157" s="179">
        <f>BK157</f>
        <v>0</v>
      </c>
      <c r="K157" s="175"/>
      <c r="L157" s="180"/>
      <c r="M157" s="181"/>
      <c r="N157" s="182"/>
      <c r="O157" s="182"/>
      <c r="P157" s="183">
        <f>P158</f>
        <v>0</v>
      </c>
      <c r="Q157" s="182"/>
      <c r="R157" s="183">
        <f>R158</f>
        <v>1.0250000000000001</v>
      </c>
      <c r="S157" s="182"/>
      <c r="T157" s="184">
        <f>T158</f>
        <v>1.0250000000000001</v>
      </c>
      <c r="AR157" s="185" t="s">
        <v>82</v>
      </c>
      <c r="AT157" s="186" t="s">
        <v>72</v>
      </c>
      <c r="AU157" s="186" t="s">
        <v>73</v>
      </c>
      <c r="AY157" s="185" t="s">
        <v>147</v>
      </c>
      <c r="BK157" s="187">
        <f>BK158</f>
        <v>0</v>
      </c>
    </row>
    <row r="158" spans="2:65" s="10" customFormat="1" ht="19.899999999999999" customHeight="1">
      <c r="B158" s="174"/>
      <c r="C158" s="175"/>
      <c r="D158" s="176" t="s">
        <v>72</v>
      </c>
      <c r="E158" s="188" t="s">
        <v>303</v>
      </c>
      <c r="F158" s="188" t="s">
        <v>304</v>
      </c>
      <c r="G158" s="175"/>
      <c r="H158" s="175"/>
      <c r="I158" s="178"/>
      <c r="J158" s="189">
        <f>BK158</f>
        <v>0</v>
      </c>
      <c r="K158" s="175"/>
      <c r="L158" s="180"/>
      <c r="M158" s="181"/>
      <c r="N158" s="182"/>
      <c r="O158" s="182"/>
      <c r="P158" s="183">
        <f>SUM(P159:P162)</f>
        <v>0</v>
      </c>
      <c r="Q158" s="182"/>
      <c r="R158" s="183">
        <f>SUM(R159:R162)</f>
        <v>1.0250000000000001</v>
      </c>
      <c r="S158" s="182"/>
      <c r="T158" s="184">
        <f>SUM(T159:T162)</f>
        <v>1.0250000000000001</v>
      </c>
      <c r="AR158" s="185" t="s">
        <v>82</v>
      </c>
      <c r="AT158" s="186" t="s">
        <v>72</v>
      </c>
      <c r="AU158" s="186" t="s">
        <v>80</v>
      </c>
      <c r="AY158" s="185" t="s">
        <v>147</v>
      </c>
      <c r="BK158" s="187">
        <f>SUM(BK159:BK162)</f>
        <v>0</v>
      </c>
    </row>
    <row r="159" spans="2:65" s="1" customFormat="1" ht="25.5" customHeight="1">
      <c r="B159" s="39"/>
      <c r="C159" s="190" t="s">
        <v>521</v>
      </c>
      <c r="D159" s="190" t="s">
        <v>150</v>
      </c>
      <c r="E159" s="191" t="s">
        <v>522</v>
      </c>
      <c r="F159" s="192" t="s">
        <v>523</v>
      </c>
      <c r="G159" s="193" t="s">
        <v>307</v>
      </c>
      <c r="H159" s="194">
        <v>41</v>
      </c>
      <c r="I159" s="195"/>
      <c r="J159" s="196">
        <f>ROUND(I159*H159,2)</f>
        <v>0</v>
      </c>
      <c r="K159" s="192" t="s">
        <v>181</v>
      </c>
      <c r="L159" s="59"/>
      <c r="M159" s="197" t="s">
        <v>21</v>
      </c>
      <c r="N159" s="198" t="s">
        <v>44</v>
      </c>
      <c r="O159" s="40"/>
      <c r="P159" s="199">
        <f>O159*H159</f>
        <v>0</v>
      </c>
      <c r="Q159" s="199">
        <v>2.5000000000000001E-2</v>
      </c>
      <c r="R159" s="199">
        <f>Q159*H159</f>
        <v>1.0250000000000001</v>
      </c>
      <c r="S159" s="199">
        <v>2.5000000000000001E-2</v>
      </c>
      <c r="T159" s="200">
        <f>S159*H159</f>
        <v>1.0250000000000001</v>
      </c>
      <c r="AR159" s="22" t="s">
        <v>308</v>
      </c>
      <c r="AT159" s="22" t="s">
        <v>150</v>
      </c>
      <c r="AU159" s="22" t="s">
        <v>82</v>
      </c>
      <c r="AY159" s="22" t="s">
        <v>147</v>
      </c>
      <c r="BE159" s="201">
        <f>IF(N159="základní",J159,0)</f>
        <v>0</v>
      </c>
      <c r="BF159" s="201">
        <f>IF(N159="snížená",J159,0)</f>
        <v>0</v>
      </c>
      <c r="BG159" s="201">
        <f>IF(N159="zákl. přenesená",J159,0)</f>
        <v>0</v>
      </c>
      <c r="BH159" s="201">
        <f>IF(N159="sníž. přenesená",J159,0)</f>
        <v>0</v>
      </c>
      <c r="BI159" s="201">
        <f>IF(N159="nulová",J159,0)</f>
        <v>0</v>
      </c>
      <c r="BJ159" s="22" t="s">
        <v>80</v>
      </c>
      <c r="BK159" s="201">
        <f>ROUND(I159*H159,2)</f>
        <v>0</v>
      </c>
      <c r="BL159" s="22" t="s">
        <v>308</v>
      </c>
      <c r="BM159" s="22" t="s">
        <v>524</v>
      </c>
    </row>
    <row r="160" spans="2:65" s="1" customFormat="1" ht="27">
      <c r="B160" s="39"/>
      <c r="C160" s="61"/>
      <c r="D160" s="202" t="s">
        <v>156</v>
      </c>
      <c r="E160" s="61"/>
      <c r="F160" s="203" t="s">
        <v>525</v>
      </c>
      <c r="G160" s="61"/>
      <c r="H160" s="61"/>
      <c r="I160" s="161"/>
      <c r="J160" s="61"/>
      <c r="K160" s="61"/>
      <c r="L160" s="59"/>
      <c r="M160" s="204"/>
      <c r="N160" s="40"/>
      <c r="O160" s="40"/>
      <c r="P160" s="40"/>
      <c r="Q160" s="40"/>
      <c r="R160" s="40"/>
      <c r="S160" s="40"/>
      <c r="T160" s="76"/>
      <c r="AT160" s="22" t="s">
        <v>156</v>
      </c>
      <c r="AU160" s="22" t="s">
        <v>82</v>
      </c>
    </row>
    <row r="161" spans="2:51" s="1" customFormat="1" ht="40.5">
      <c r="B161" s="39"/>
      <c r="C161" s="61"/>
      <c r="D161" s="202" t="s">
        <v>157</v>
      </c>
      <c r="E161" s="61"/>
      <c r="F161" s="205" t="s">
        <v>526</v>
      </c>
      <c r="G161" s="61"/>
      <c r="H161" s="61"/>
      <c r="I161" s="161"/>
      <c r="J161" s="61"/>
      <c r="K161" s="61"/>
      <c r="L161" s="59"/>
      <c r="M161" s="204"/>
      <c r="N161" s="40"/>
      <c r="O161" s="40"/>
      <c r="P161" s="40"/>
      <c r="Q161" s="40"/>
      <c r="R161" s="40"/>
      <c r="S161" s="40"/>
      <c r="T161" s="76"/>
      <c r="AT161" s="22" t="s">
        <v>157</v>
      </c>
      <c r="AU161" s="22" t="s">
        <v>82</v>
      </c>
    </row>
    <row r="162" spans="2:51" s="11" customFormat="1">
      <c r="B162" s="209"/>
      <c r="C162" s="210"/>
      <c r="D162" s="202" t="s">
        <v>270</v>
      </c>
      <c r="E162" s="211" t="s">
        <v>21</v>
      </c>
      <c r="F162" s="212" t="s">
        <v>499</v>
      </c>
      <c r="G162" s="210"/>
      <c r="H162" s="213">
        <v>41</v>
      </c>
      <c r="I162" s="214"/>
      <c r="J162" s="210"/>
      <c r="K162" s="210"/>
      <c r="L162" s="215"/>
      <c r="M162" s="231"/>
      <c r="N162" s="232"/>
      <c r="O162" s="232"/>
      <c r="P162" s="232"/>
      <c r="Q162" s="232"/>
      <c r="R162" s="232"/>
      <c r="S162" s="232"/>
      <c r="T162" s="233"/>
      <c r="AT162" s="219" t="s">
        <v>270</v>
      </c>
      <c r="AU162" s="219" t="s">
        <v>82</v>
      </c>
      <c r="AV162" s="11" t="s">
        <v>82</v>
      </c>
      <c r="AW162" s="11" t="s">
        <v>37</v>
      </c>
      <c r="AX162" s="11" t="s">
        <v>80</v>
      </c>
      <c r="AY162" s="219" t="s">
        <v>147</v>
      </c>
    </row>
    <row r="163" spans="2:51" s="1" customFormat="1" ht="6.95" customHeight="1">
      <c r="B163" s="54"/>
      <c r="C163" s="55"/>
      <c r="D163" s="55"/>
      <c r="E163" s="55"/>
      <c r="F163" s="55"/>
      <c r="G163" s="55"/>
      <c r="H163" s="55"/>
      <c r="I163" s="137"/>
      <c r="J163" s="55"/>
      <c r="K163" s="55"/>
      <c r="L163" s="59"/>
    </row>
  </sheetData>
  <sheetProtection algorithmName="SHA-512" hashValue="S+Vbt2vrw6R/Oy8AN7bGnX0le3NI2EZPBnPBidf1WuaxjBk+px36uW3ic1m/wat8HKaeWjvkEI0KLothsNoz0A==" saltValue="LfzqrZzfq2l61PVBv2CWMvFtGTuh++6/RH568IocMz7W3qFGAiF9dDXknCQthx+utba0h+sPVYY/4dmphjxRuQ==" spinCount="100000" sheet="1" objects="1" scenarios="1" formatColumns="0" formatRows="0" autoFilter="0"/>
  <autoFilter ref="C83:K162"/>
  <mergeCells count="10">
    <mergeCell ref="J51:J52"/>
    <mergeCell ref="E74:H74"/>
    <mergeCell ref="E76:H7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3" display="3) Soupis prací"/>
    <hyperlink ref="L1:V1" location="'Rekapitulace stavby'!C2" display="Rekapitulace stavby"/>
  </hyperlinks>
  <pageMargins left="0.59055118110236227" right="0.59055118110236227" top="0.59055118110236227" bottom="0.59055118110236227" header="0" footer="0"/>
  <pageSetup paperSize="9" fitToHeight="100" orientation="landscape" r:id="rId1"/>
  <headerFooter>
    <oddFooter>&amp;CStrana &amp;P z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6"/>
  <sheetViews>
    <sheetView showGridLines="0" zoomScaleNormal="100" workbookViewId="0"/>
  </sheetViews>
  <sheetFormatPr defaultRowHeight="13.5"/>
  <cols>
    <col min="1" max="1" width="8.33203125" style="244" customWidth="1"/>
    <col min="2" max="2" width="1.6640625" style="244" customWidth="1"/>
    <col min="3" max="4" width="5" style="244" customWidth="1"/>
    <col min="5" max="5" width="11.6640625" style="244" customWidth="1"/>
    <col min="6" max="6" width="9.1640625" style="244" customWidth="1"/>
    <col min="7" max="7" width="5" style="244" customWidth="1"/>
    <col min="8" max="8" width="77.83203125" style="244" customWidth="1"/>
    <col min="9" max="10" width="20" style="244" customWidth="1"/>
    <col min="11" max="11" width="1.6640625" style="244" customWidth="1"/>
  </cols>
  <sheetData>
    <row r="1" spans="2:11" ht="37.5" customHeight="1"/>
    <row r="2" spans="2:11" ht="7.5" customHeight="1">
      <c r="B2" s="245"/>
      <c r="C2" s="246"/>
      <c r="D2" s="246"/>
      <c r="E2" s="246"/>
      <c r="F2" s="246"/>
      <c r="G2" s="246"/>
      <c r="H2" s="246"/>
      <c r="I2" s="246"/>
      <c r="J2" s="246"/>
      <c r="K2" s="247"/>
    </row>
    <row r="3" spans="2:11" s="13" customFormat="1" ht="45" customHeight="1">
      <c r="B3" s="248"/>
      <c r="C3" s="370" t="s">
        <v>527</v>
      </c>
      <c r="D3" s="370"/>
      <c r="E3" s="370"/>
      <c r="F3" s="370"/>
      <c r="G3" s="370"/>
      <c r="H3" s="370"/>
      <c r="I3" s="370"/>
      <c r="J3" s="370"/>
      <c r="K3" s="249"/>
    </row>
    <row r="4" spans="2:11" ht="25.5" customHeight="1">
      <c r="B4" s="250"/>
      <c r="C4" s="371" t="s">
        <v>528</v>
      </c>
      <c r="D4" s="371"/>
      <c r="E4" s="371"/>
      <c r="F4" s="371"/>
      <c r="G4" s="371"/>
      <c r="H4" s="371"/>
      <c r="I4" s="371"/>
      <c r="J4" s="371"/>
      <c r="K4" s="251"/>
    </row>
    <row r="5" spans="2:11" ht="5.25" customHeight="1">
      <c r="B5" s="250"/>
      <c r="C5" s="252"/>
      <c r="D5" s="252"/>
      <c r="E5" s="252"/>
      <c r="F5" s="252"/>
      <c r="G5" s="252"/>
      <c r="H5" s="252"/>
      <c r="I5" s="252"/>
      <c r="J5" s="252"/>
      <c r="K5" s="251"/>
    </row>
    <row r="6" spans="2:11" ht="15" customHeight="1">
      <c r="B6" s="250"/>
      <c r="C6" s="369" t="s">
        <v>529</v>
      </c>
      <c r="D6" s="369"/>
      <c r="E6" s="369"/>
      <c r="F6" s="369"/>
      <c r="G6" s="369"/>
      <c r="H6" s="369"/>
      <c r="I6" s="369"/>
      <c r="J6" s="369"/>
      <c r="K6" s="251"/>
    </row>
    <row r="7" spans="2:11" ht="15" customHeight="1">
      <c r="B7" s="254"/>
      <c r="C7" s="369" t="s">
        <v>530</v>
      </c>
      <c r="D7" s="369"/>
      <c r="E7" s="369"/>
      <c r="F7" s="369"/>
      <c r="G7" s="369"/>
      <c r="H7" s="369"/>
      <c r="I7" s="369"/>
      <c r="J7" s="369"/>
      <c r="K7" s="251"/>
    </row>
    <row r="8" spans="2:11" ht="12.75" customHeight="1">
      <c r="B8" s="254"/>
      <c r="C8" s="253"/>
      <c r="D8" s="253"/>
      <c r="E8" s="253"/>
      <c r="F8" s="253"/>
      <c r="G8" s="253"/>
      <c r="H8" s="253"/>
      <c r="I8" s="253"/>
      <c r="J8" s="253"/>
      <c r="K8" s="251"/>
    </row>
    <row r="9" spans="2:11" ht="15" customHeight="1">
      <c r="B9" s="254"/>
      <c r="C9" s="369" t="s">
        <v>531</v>
      </c>
      <c r="D9" s="369"/>
      <c r="E9" s="369"/>
      <c r="F9" s="369"/>
      <c r="G9" s="369"/>
      <c r="H9" s="369"/>
      <c r="I9" s="369"/>
      <c r="J9" s="369"/>
      <c r="K9" s="251"/>
    </row>
    <row r="10" spans="2:11" ht="15" customHeight="1">
      <c r="B10" s="254"/>
      <c r="C10" s="253"/>
      <c r="D10" s="369" t="s">
        <v>532</v>
      </c>
      <c r="E10" s="369"/>
      <c r="F10" s="369"/>
      <c r="G10" s="369"/>
      <c r="H10" s="369"/>
      <c r="I10" s="369"/>
      <c r="J10" s="369"/>
      <c r="K10" s="251"/>
    </row>
    <row r="11" spans="2:11" ht="15" customHeight="1">
      <c r="B11" s="254"/>
      <c r="C11" s="255"/>
      <c r="D11" s="369" t="s">
        <v>533</v>
      </c>
      <c r="E11" s="369"/>
      <c r="F11" s="369"/>
      <c r="G11" s="369"/>
      <c r="H11" s="369"/>
      <c r="I11" s="369"/>
      <c r="J11" s="369"/>
      <c r="K11" s="251"/>
    </row>
    <row r="12" spans="2:11" ht="12.75" customHeight="1">
      <c r="B12" s="254"/>
      <c r="C12" s="255"/>
      <c r="D12" s="255"/>
      <c r="E12" s="255"/>
      <c r="F12" s="255"/>
      <c r="G12" s="255"/>
      <c r="H12" s="255"/>
      <c r="I12" s="255"/>
      <c r="J12" s="255"/>
      <c r="K12" s="251"/>
    </row>
    <row r="13" spans="2:11" ht="15" customHeight="1">
      <c r="B13" s="254"/>
      <c r="C13" s="255"/>
      <c r="D13" s="369" t="s">
        <v>534</v>
      </c>
      <c r="E13" s="369"/>
      <c r="F13" s="369"/>
      <c r="G13" s="369"/>
      <c r="H13" s="369"/>
      <c r="I13" s="369"/>
      <c r="J13" s="369"/>
      <c r="K13" s="251"/>
    </row>
    <row r="14" spans="2:11" ht="15" customHeight="1">
      <c r="B14" s="254"/>
      <c r="C14" s="255"/>
      <c r="D14" s="369" t="s">
        <v>535</v>
      </c>
      <c r="E14" s="369"/>
      <c r="F14" s="369"/>
      <c r="G14" s="369"/>
      <c r="H14" s="369"/>
      <c r="I14" s="369"/>
      <c r="J14" s="369"/>
      <c r="K14" s="251"/>
    </row>
    <row r="15" spans="2:11" ht="15" customHeight="1">
      <c r="B15" s="254"/>
      <c r="C15" s="255"/>
      <c r="D15" s="369" t="s">
        <v>536</v>
      </c>
      <c r="E15" s="369"/>
      <c r="F15" s="369"/>
      <c r="G15" s="369"/>
      <c r="H15" s="369"/>
      <c r="I15" s="369"/>
      <c r="J15" s="369"/>
      <c r="K15" s="251"/>
    </row>
    <row r="16" spans="2:11" ht="15" customHeight="1">
      <c r="B16" s="254"/>
      <c r="C16" s="255"/>
      <c r="D16" s="255"/>
      <c r="E16" s="256" t="s">
        <v>89</v>
      </c>
      <c r="F16" s="369" t="s">
        <v>537</v>
      </c>
      <c r="G16" s="369"/>
      <c r="H16" s="369"/>
      <c r="I16" s="369"/>
      <c r="J16" s="369"/>
      <c r="K16" s="251"/>
    </row>
    <row r="17" spans="2:11" ht="15" customHeight="1">
      <c r="B17" s="254"/>
      <c r="C17" s="255"/>
      <c r="D17" s="255"/>
      <c r="E17" s="256" t="s">
        <v>538</v>
      </c>
      <c r="F17" s="369" t="s">
        <v>539</v>
      </c>
      <c r="G17" s="369"/>
      <c r="H17" s="369"/>
      <c r="I17" s="369"/>
      <c r="J17" s="369"/>
      <c r="K17" s="251"/>
    </row>
    <row r="18" spans="2:11" ht="15" customHeight="1">
      <c r="B18" s="254"/>
      <c r="C18" s="255"/>
      <c r="D18" s="255"/>
      <c r="E18" s="256" t="s">
        <v>85</v>
      </c>
      <c r="F18" s="369" t="s">
        <v>540</v>
      </c>
      <c r="G18" s="369"/>
      <c r="H18" s="369"/>
      <c r="I18" s="369"/>
      <c r="J18" s="369"/>
      <c r="K18" s="251"/>
    </row>
    <row r="19" spans="2:11" ht="15" customHeight="1">
      <c r="B19" s="254"/>
      <c r="C19" s="255"/>
      <c r="D19" s="255"/>
      <c r="E19" s="256" t="s">
        <v>79</v>
      </c>
      <c r="F19" s="369" t="s">
        <v>541</v>
      </c>
      <c r="G19" s="369"/>
      <c r="H19" s="369"/>
      <c r="I19" s="369"/>
      <c r="J19" s="369"/>
      <c r="K19" s="251"/>
    </row>
    <row r="20" spans="2:11" ht="15" customHeight="1">
      <c r="B20" s="254"/>
      <c r="C20" s="255"/>
      <c r="D20" s="255"/>
      <c r="E20" s="256" t="s">
        <v>542</v>
      </c>
      <c r="F20" s="369" t="s">
        <v>543</v>
      </c>
      <c r="G20" s="369"/>
      <c r="H20" s="369"/>
      <c r="I20" s="369"/>
      <c r="J20" s="369"/>
      <c r="K20" s="251"/>
    </row>
    <row r="21" spans="2:11" ht="15" customHeight="1">
      <c r="B21" s="254"/>
      <c r="C21" s="255"/>
      <c r="D21" s="255"/>
      <c r="E21" s="256" t="s">
        <v>544</v>
      </c>
      <c r="F21" s="369" t="s">
        <v>545</v>
      </c>
      <c r="G21" s="369"/>
      <c r="H21" s="369"/>
      <c r="I21" s="369"/>
      <c r="J21" s="369"/>
      <c r="K21" s="251"/>
    </row>
    <row r="22" spans="2:11" ht="12.75" customHeight="1">
      <c r="B22" s="254"/>
      <c r="C22" s="255"/>
      <c r="D22" s="255"/>
      <c r="E22" s="255"/>
      <c r="F22" s="255"/>
      <c r="G22" s="255"/>
      <c r="H22" s="255"/>
      <c r="I22" s="255"/>
      <c r="J22" s="255"/>
      <c r="K22" s="251"/>
    </row>
    <row r="23" spans="2:11" ht="15" customHeight="1">
      <c r="B23" s="254"/>
      <c r="C23" s="369" t="s">
        <v>546</v>
      </c>
      <c r="D23" s="369"/>
      <c r="E23" s="369"/>
      <c r="F23" s="369"/>
      <c r="G23" s="369"/>
      <c r="H23" s="369"/>
      <c r="I23" s="369"/>
      <c r="J23" s="369"/>
      <c r="K23" s="251"/>
    </row>
    <row r="24" spans="2:11" ht="15" customHeight="1">
      <c r="B24" s="254"/>
      <c r="C24" s="369" t="s">
        <v>547</v>
      </c>
      <c r="D24" s="369"/>
      <c r="E24" s="369"/>
      <c r="F24" s="369"/>
      <c r="G24" s="369"/>
      <c r="H24" s="369"/>
      <c r="I24" s="369"/>
      <c r="J24" s="369"/>
      <c r="K24" s="251"/>
    </row>
    <row r="25" spans="2:11" ht="15" customHeight="1">
      <c r="B25" s="254"/>
      <c r="C25" s="253"/>
      <c r="D25" s="369" t="s">
        <v>548</v>
      </c>
      <c r="E25" s="369"/>
      <c r="F25" s="369"/>
      <c r="G25" s="369"/>
      <c r="H25" s="369"/>
      <c r="I25" s="369"/>
      <c r="J25" s="369"/>
      <c r="K25" s="251"/>
    </row>
    <row r="26" spans="2:11" ht="15" customHeight="1">
      <c r="B26" s="254"/>
      <c r="C26" s="255"/>
      <c r="D26" s="369" t="s">
        <v>549</v>
      </c>
      <c r="E26" s="369"/>
      <c r="F26" s="369"/>
      <c r="G26" s="369"/>
      <c r="H26" s="369"/>
      <c r="I26" s="369"/>
      <c r="J26" s="369"/>
      <c r="K26" s="251"/>
    </row>
    <row r="27" spans="2:11" ht="12.75" customHeight="1">
      <c r="B27" s="254"/>
      <c r="C27" s="255"/>
      <c r="D27" s="255"/>
      <c r="E27" s="255"/>
      <c r="F27" s="255"/>
      <c r="G27" s="255"/>
      <c r="H27" s="255"/>
      <c r="I27" s="255"/>
      <c r="J27" s="255"/>
      <c r="K27" s="251"/>
    </row>
    <row r="28" spans="2:11" ht="15" customHeight="1">
      <c r="B28" s="254"/>
      <c r="C28" s="255"/>
      <c r="D28" s="369" t="s">
        <v>550</v>
      </c>
      <c r="E28" s="369"/>
      <c r="F28" s="369"/>
      <c r="G28" s="369"/>
      <c r="H28" s="369"/>
      <c r="I28" s="369"/>
      <c r="J28" s="369"/>
      <c r="K28" s="251"/>
    </row>
    <row r="29" spans="2:11" ht="15" customHeight="1">
      <c r="B29" s="254"/>
      <c r="C29" s="255"/>
      <c r="D29" s="369" t="s">
        <v>551</v>
      </c>
      <c r="E29" s="369"/>
      <c r="F29" s="369"/>
      <c r="G29" s="369"/>
      <c r="H29" s="369"/>
      <c r="I29" s="369"/>
      <c r="J29" s="369"/>
      <c r="K29" s="251"/>
    </row>
    <row r="30" spans="2:11" ht="12.75" customHeight="1">
      <c r="B30" s="254"/>
      <c r="C30" s="255"/>
      <c r="D30" s="255"/>
      <c r="E30" s="255"/>
      <c r="F30" s="255"/>
      <c r="G30" s="255"/>
      <c r="H30" s="255"/>
      <c r="I30" s="255"/>
      <c r="J30" s="255"/>
      <c r="K30" s="251"/>
    </row>
    <row r="31" spans="2:11" ht="15" customHeight="1">
      <c r="B31" s="254"/>
      <c r="C31" s="255"/>
      <c r="D31" s="369" t="s">
        <v>552</v>
      </c>
      <c r="E31" s="369"/>
      <c r="F31" s="369"/>
      <c r="G31" s="369"/>
      <c r="H31" s="369"/>
      <c r="I31" s="369"/>
      <c r="J31" s="369"/>
      <c r="K31" s="251"/>
    </row>
    <row r="32" spans="2:11" ht="15" customHeight="1">
      <c r="B32" s="254"/>
      <c r="C32" s="255"/>
      <c r="D32" s="369" t="s">
        <v>553</v>
      </c>
      <c r="E32" s="369"/>
      <c r="F32" s="369"/>
      <c r="G32" s="369"/>
      <c r="H32" s="369"/>
      <c r="I32" s="369"/>
      <c r="J32" s="369"/>
      <c r="K32" s="251"/>
    </row>
    <row r="33" spans="2:11" ht="15" customHeight="1">
      <c r="B33" s="254"/>
      <c r="C33" s="255"/>
      <c r="D33" s="369" t="s">
        <v>554</v>
      </c>
      <c r="E33" s="369"/>
      <c r="F33" s="369"/>
      <c r="G33" s="369"/>
      <c r="H33" s="369"/>
      <c r="I33" s="369"/>
      <c r="J33" s="369"/>
      <c r="K33" s="251"/>
    </row>
    <row r="34" spans="2:11" ht="15" customHeight="1">
      <c r="B34" s="254"/>
      <c r="C34" s="255"/>
      <c r="D34" s="253"/>
      <c r="E34" s="257" t="s">
        <v>131</v>
      </c>
      <c r="F34" s="253"/>
      <c r="G34" s="369" t="s">
        <v>555</v>
      </c>
      <c r="H34" s="369"/>
      <c r="I34" s="369"/>
      <c r="J34" s="369"/>
      <c r="K34" s="251"/>
    </row>
    <row r="35" spans="2:11" ht="30.75" customHeight="1">
      <c r="B35" s="254"/>
      <c r="C35" s="255"/>
      <c r="D35" s="253"/>
      <c r="E35" s="257" t="s">
        <v>556</v>
      </c>
      <c r="F35" s="253"/>
      <c r="G35" s="369" t="s">
        <v>557</v>
      </c>
      <c r="H35" s="369"/>
      <c r="I35" s="369"/>
      <c r="J35" s="369"/>
      <c r="K35" s="251"/>
    </row>
    <row r="36" spans="2:11" ht="15" customHeight="1">
      <c r="B36" s="254"/>
      <c r="C36" s="255"/>
      <c r="D36" s="253"/>
      <c r="E36" s="257" t="s">
        <v>54</v>
      </c>
      <c r="F36" s="253"/>
      <c r="G36" s="369" t="s">
        <v>558</v>
      </c>
      <c r="H36" s="369"/>
      <c r="I36" s="369"/>
      <c r="J36" s="369"/>
      <c r="K36" s="251"/>
    </row>
    <row r="37" spans="2:11" ht="15" customHeight="1">
      <c r="B37" s="254"/>
      <c r="C37" s="255"/>
      <c r="D37" s="253"/>
      <c r="E37" s="257" t="s">
        <v>132</v>
      </c>
      <c r="F37" s="253"/>
      <c r="G37" s="369" t="s">
        <v>559</v>
      </c>
      <c r="H37" s="369"/>
      <c r="I37" s="369"/>
      <c r="J37" s="369"/>
      <c r="K37" s="251"/>
    </row>
    <row r="38" spans="2:11" ht="15" customHeight="1">
      <c r="B38" s="254"/>
      <c r="C38" s="255"/>
      <c r="D38" s="253"/>
      <c r="E38" s="257" t="s">
        <v>133</v>
      </c>
      <c r="F38" s="253"/>
      <c r="G38" s="369" t="s">
        <v>560</v>
      </c>
      <c r="H38" s="369"/>
      <c r="I38" s="369"/>
      <c r="J38" s="369"/>
      <c r="K38" s="251"/>
    </row>
    <row r="39" spans="2:11" ht="15" customHeight="1">
      <c r="B39" s="254"/>
      <c r="C39" s="255"/>
      <c r="D39" s="253"/>
      <c r="E39" s="257" t="s">
        <v>134</v>
      </c>
      <c r="F39" s="253"/>
      <c r="G39" s="369" t="s">
        <v>561</v>
      </c>
      <c r="H39" s="369"/>
      <c r="I39" s="369"/>
      <c r="J39" s="369"/>
      <c r="K39" s="251"/>
    </row>
    <row r="40" spans="2:11" ht="15" customHeight="1">
      <c r="B40" s="254"/>
      <c r="C40" s="255"/>
      <c r="D40" s="253"/>
      <c r="E40" s="257" t="s">
        <v>562</v>
      </c>
      <c r="F40" s="253"/>
      <c r="G40" s="369" t="s">
        <v>563</v>
      </c>
      <c r="H40" s="369"/>
      <c r="I40" s="369"/>
      <c r="J40" s="369"/>
      <c r="K40" s="251"/>
    </row>
    <row r="41" spans="2:11" ht="15" customHeight="1">
      <c r="B41" s="254"/>
      <c r="C41" s="255"/>
      <c r="D41" s="253"/>
      <c r="E41" s="257"/>
      <c r="F41" s="253"/>
      <c r="G41" s="369" t="s">
        <v>564</v>
      </c>
      <c r="H41" s="369"/>
      <c r="I41" s="369"/>
      <c r="J41" s="369"/>
      <c r="K41" s="251"/>
    </row>
    <row r="42" spans="2:11" ht="15" customHeight="1">
      <c r="B42" s="254"/>
      <c r="C42" s="255"/>
      <c r="D42" s="253"/>
      <c r="E42" s="257" t="s">
        <v>565</v>
      </c>
      <c r="F42" s="253"/>
      <c r="G42" s="369" t="s">
        <v>566</v>
      </c>
      <c r="H42" s="369"/>
      <c r="I42" s="369"/>
      <c r="J42" s="369"/>
      <c r="K42" s="251"/>
    </row>
    <row r="43" spans="2:11" ht="15" customHeight="1">
      <c r="B43" s="254"/>
      <c r="C43" s="255"/>
      <c r="D43" s="253"/>
      <c r="E43" s="257" t="s">
        <v>136</v>
      </c>
      <c r="F43" s="253"/>
      <c r="G43" s="369" t="s">
        <v>567</v>
      </c>
      <c r="H43" s="369"/>
      <c r="I43" s="369"/>
      <c r="J43" s="369"/>
      <c r="K43" s="251"/>
    </row>
    <row r="44" spans="2:11" ht="12.75" customHeight="1">
      <c r="B44" s="254"/>
      <c r="C44" s="255"/>
      <c r="D44" s="253"/>
      <c r="E44" s="253"/>
      <c r="F44" s="253"/>
      <c r="G44" s="253"/>
      <c r="H44" s="253"/>
      <c r="I44" s="253"/>
      <c r="J44" s="253"/>
      <c r="K44" s="251"/>
    </row>
    <row r="45" spans="2:11" ht="15" customHeight="1">
      <c r="B45" s="254"/>
      <c r="C45" s="255"/>
      <c r="D45" s="369" t="s">
        <v>568</v>
      </c>
      <c r="E45" s="369"/>
      <c r="F45" s="369"/>
      <c r="G45" s="369"/>
      <c r="H45" s="369"/>
      <c r="I45" s="369"/>
      <c r="J45" s="369"/>
      <c r="K45" s="251"/>
    </row>
    <row r="46" spans="2:11" ht="15" customHeight="1">
      <c r="B46" s="254"/>
      <c r="C46" s="255"/>
      <c r="D46" s="255"/>
      <c r="E46" s="369" t="s">
        <v>569</v>
      </c>
      <c r="F46" s="369"/>
      <c r="G46" s="369"/>
      <c r="H46" s="369"/>
      <c r="I46" s="369"/>
      <c r="J46" s="369"/>
      <c r="K46" s="251"/>
    </row>
    <row r="47" spans="2:11" ht="15" customHeight="1">
      <c r="B47" s="254"/>
      <c r="C47" s="255"/>
      <c r="D47" s="255"/>
      <c r="E47" s="369" t="s">
        <v>570</v>
      </c>
      <c r="F47" s="369"/>
      <c r="G47" s="369"/>
      <c r="H47" s="369"/>
      <c r="I47" s="369"/>
      <c r="J47" s="369"/>
      <c r="K47" s="251"/>
    </row>
    <row r="48" spans="2:11" ht="15" customHeight="1">
      <c r="B48" s="254"/>
      <c r="C48" s="255"/>
      <c r="D48" s="255"/>
      <c r="E48" s="369" t="s">
        <v>571</v>
      </c>
      <c r="F48" s="369"/>
      <c r="G48" s="369"/>
      <c r="H48" s="369"/>
      <c r="I48" s="369"/>
      <c r="J48" s="369"/>
      <c r="K48" s="251"/>
    </row>
    <row r="49" spans="2:11" ht="15" customHeight="1">
      <c r="B49" s="254"/>
      <c r="C49" s="255"/>
      <c r="D49" s="369" t="s">
        <v>572</v>
      </c>
      <c r="E49" s="369"/>
      <c r="F49" s="369"/>
      <c r="G49" s="369"/>
      <c r="H49" s="369"/>
      <c r="I49" s="369"/>
      <c r="J49" s="369"/>
      <c r="K49" s="251"/>
    </row>
    <row r="50" spans="2:11" ht="25.5" customHeight="1">
      <c r="B50" s="250"/>
      <c r="C50" s="371" t="s">
        <v>573</v>
      </c>
      <c r="D50" s="371"/>
      <c r="E50" s="371"/>
      <c r="F50" s="371"/>
      <c r="G50" s="371"/>
      <c r="H50" s="371"/>
      <c r="I50" s="371"/>
      <c r="J50" s="371"/>
      <c r="K50" s="251"/>
    </row>
    <row r="51" spans="2:11" ht="5.25" customHeight="1">
      <c r="B51" s="250"/>
      <c r="C51" s="252"/>
      <c r="D51" s="252"/>
      <c r="E51" s="252"/>
      <c r="F51" s="252"/>
      <c r="G51" s="252"/>
      <c r="H51" s="252"/>
      <c r="I51" s="252"/>
      <c r="J51" s="252"/>
      <c r="K51" s="251"/>
    </row>
    <row r="52" spans="2:11" ht="15" customHeight="1">
      <c r="B52" s="250"/>
      <c r="C52" s="369" t="s">
        <v>574</v>
      </c>
      <c r="D52" s="369"/>
      <c r="E52" s="369"/>
      <c r="F52" s="369"/>
      <c r="G52" s="369"/>
      <c r="H52" s="369"/>
      <c r="I52" s="369"/>
      <c r="J52" s="369"/>
      <c r="K52" s="251"/>
    </row>
    <row r="53" spans="2:11" ht="15" customHeight="1">
      <c r="B53" s="250"/>
      <c r="C53" s="369" t="s">
        <v>575</v>
      </c>
      <c r="D53" s="369"/>
      <c r="E53" s="369"/>
      <c r="F53" s="369"/>
      <c r="G53" s="369"/>
      <c r="H53" s="369"/>
      <c r="I53" s="369"/>
      <c r="J53" s="369"/>
      <c r="K53" s="251"/>
    </row>
    <row r="54" spans="2:11" ht="12.75" customHeight="1">
      <c r="B54" s="250"/>
      <c r="C54" s="253"/>
      <c r="D54" s="253"/>
      <c r="E54" s="253"/>
      <c r="F54" s="253"/>
      <c r="G54" s="253"/>
      <c r="H54" s="253"/>
      <c r="I54" s="253"/>
      <c r="J54" s="253"/>
      <c r="K54" s="251"/>
    </row>
    <row r="55" spans="2:11" ht="15" customHeight="1">
      <c r="B55" s="250"/>
      <c r="C55" s="369" t="s">
        <v>576</v>
      </c>
      <c r="D55" s="369"/>
      <c r="E55" s="369"/>
      <c r="F55" s="369"/>
      <c r="G55" s="369"/>
      <c r="H55" s="369"/>
      <c r="I55" s="369"/>
      <c r="J55" s="369"/>
      <c r="K55" s="251"/>
    </row>
    <row r="56" spans="2:11" ht="15" customHeight="1">
      <c r="B56" s="250"/>
      <c r="C56" s="255"/>
      <c r="D56" s="369" t="s">
        <v>577</v>
      </c>
      <c r="E56" s="369"/>
      <c r="F56" s="369"/>
      <c r="G56" s="369"/>
      <c r="H56" s="369"/>
      <c r="I56" s="369"/>
      <c r="J56" s="369"/>
      <c r="K56" s="251"/>
    </row>
    <row r="57" spans="2:11" ht="15" customHeight="1">
      <c r="B57" s="250"/>
      <c r="C57" s="255"/>
      <c r="D57" s="369" t="s">
        <v>578</v>
      </c>
      <c r="E57" s="369"/>
      <c r="F57" s="369"/>
      <c r="G57" s="369"/>
      <c r="H57" s="369"/>
      <c r="I57" s="369"/>
      <c r="J57" s="369"/>
      <c r="K57" s="251"/>
    </row>
    <row r="58" spans="2:11" ht="15" customHeight="1">
      <c r="B58" s="250"/>
      <c r="C58" s="255"/>
      <c r="D58" s="369" t="s">
        <v>579</v>
      </c>
      <c r="E58" s="369"/>
      <c r="F58" s="369"/>
      <c r="G58" s="369"/>
      <c r="H58" s="369"/>
      <c r="I58" s="369"/>
      <c r="J58" s="369"/>
      <c r="K58" s="251"/>
    </row>
    <row r="59" spans="2:11" ht="15" customHeight="1">
      <c r="B59" s="250"/>
      <c r="C59" s="255"/>
      <c r="D59" s="369" t="s">
        <v>580</v>
      </c>
      <c r="E59" s="369"/>
      <c r="F59" s="369"/>
      <c r="G59" s="369"/>
      <c r="H59" s="369"/>
      <c r="I59" s="369"/>
      <c r="J59" s="369"/>
      <c r="K59" s="251"/>
    </row>
    <row r="60" spans="2:11" ht="15" customHeight="1">
      <c r="B60" s="250"/>
      <c r="C60" s="255"/>
      <c r="D60" s="373" t="s">
        <v>581</v>
      </c>
      <c r="E60" s="373"/>
      <c r="F60" s="373"/>
      <c r="G60" s="373"/>
      <c r="H60" s="373"/>
      <c r="I60" s="373"/>
      <c r="J60" s="373"/>
      <c r="K60" s="251"/>
    </row>
    <row r="61" spans="2:11" ht="15" customHeight="1">
      <c r="B61" s="250"/>
      <c r="C61" s="255"/>
      <c r="D61" s="369" t="s">
        <v>582</v>
      </c>
      <c r="E61" s="369"/>
      <c r="F61" s="369"/>
      <c r="G61" s="369"/>
      <c r="H61" s="369"/>
      <c r="I61" s="369"/>
      <c r="J61" s="369"/>
      <c r="K61" s="251"/>
    </row>
    <row r="62" spans="2:11" ht="12.75" customHeight="1">
      <c r="B62" s="250"/>
      <c r="C62" s="255"/>
      <c r="D62" s="255"/>
      <c r="E62" s="258"/>
      <c r="F62" s="255"/>
      <c r="G62" s="255"/>
      <c r="H62" s="255"/>
      <c r="I62" s="255"/>
      <c r="J62" s="255"/>
      <c r="K62" s="251"/>
    </row>
    <row r="63" spans="2:11" ht="15" customHeight="1">
      <c r="B63" s="250"/>
      <c r="C63" s="255"/>
      <c r="D63" s="369" t="s">
        <v>583</v>
      </c>
      <c r="E63" s="369"/>
      <c r="F63" s="369"/>
      <c r="G63" s="369"/>
      <c r="H63" s="369"/>
      <c r="I63" s="369"/>
      <c r="J63" s="369"/>
      <c r="K63" s="251"/>
    </row>
    <row r="64" spans="2:11" ht="15" customHeight="1">
      <c r="B64" s="250"/>
      <c r="C64" s="255"/>
      <c r="D64" s="373" t="s">
        <v>584</v>
      </c>
      <c r="E64" s="373"/>
      <c r="F64" s="373"/>
      <c r="G64" s="373"/>
      <c r="H64" s="373"/>
      <c r="I64" s="373"/>
      <c r="J64" s="373"/>
      <c r="K64" s="251"/>
    </row>
    <row r="65" spans="2:11" ht="15" customHeight="1">
      <c r="B65" s="250"/>
      <c r="C65" s="255"/>
      <c r="D65" s="369" t="s">
        <v>585</v>
      </c>
      <c r="E65" s="369"/>
      <c r="F65" s="369"/>
      <c r="G65" s="369"/>
      <c r="H65" s="369"/>
      <c r="I65" s="369"/>
      <c r="J65" s="369"/>
      <c r="K65" s="251"/>
    </row>
    <row r="66" spans="2:11" ht="15" customHeight="1">
      <c r="B66" s="250"/>
      <c r="C66" s="255"/>
      <c r="D66" s="369" t="s">
        <v>586</v>
      </c>
      <c r="E66" s="369"/>
      <c r="F66" s="369"/>
      <c r="G66" s="369"/>
      <c r="H66" s="369"/>
      <c r="I66" s="369"/>
      <c r="J66" s="369"/>
      <c r="K66" s="251"/>
    </row>
    <row r="67" spans="2:11" ht="15" customHeight="1">
      <c r="B67" s="250"/>
      <c r="C67" s="255"/>
      <c r="D67" s="369" t="s">
        <v>587</v>
      </c>
      <c r="E67" s="369"/>
      <c r="F67" s="369"/>
      <c r="G67" s="369"/>
      <c r="H67" s="369"/>
      <c r="I67" s="369"/>
      <c r="J67" s="369"/>
      <c r="K67" s="251"/>
    </row>
    <row r="68" spans="2:11" ht="15" customHeight="1">
      <c r="B68" s="250"/>
      <c r="C68" s="255"/>
      <c r="D68" s="369" t="s">
        <v>588</v>
      </c>
      <c r="E68" s="369"/>
      <c r="F68" s="369"/>
      <c r="G68" s="369"/>
      <c r="H68" s="369"/>
      <c r="I68" s="369"/>
      <c r="J68" s="369"/>
      <c r="K68" s="251"/>
    </row>
    <row r="69" spans="2:11" ht="12.75" customHeight="1">
      <c r="B69" s="259"/>
      <c r="C69" s="260"/>
      <c r="D69" s="260"/>
      <c r="E69" s="260"/>
      <c r="F69" s="260"/>
      <c r="G69" s="260"/>
      <c r="H69" s="260"/>
      <c r="I69" s="260"/>
      <c r="J69" s="260"/>
      <c r="K69" s="261"/>
    </row>
    <row r="70" spans="2:11" ht="18.75" customHeight="1">
      <c r="B70" s="262"/>
      <c r="C70" s="262"/>
      <c r="D70" s="262"/>
      <c r="E70" s="262"/>
      <c r="F70" s="262"/>
      <c r="G70" s="262"/>
      <c r="H70" s="262"/>
      <c r="I70" s="262"/>
      <c r="J70" s="262"/>
      <c r="K70" s="263"/>
    </row>
    <row r="71" spans="2:11" ht="18.75" customHeight="1">
      <c r="B71" s="263"/>
      <c r="C71" s="263"/>
      <c r="D71" s="263"/>
      <c r="E71" s="263"/>
      <c r="F71" s="263"/>
      <c r="G71" s="263"/>
      <c r="H71" s="263"/>
      <c r="I71" s="263"/>
      <c r="J71" s="263"/>
      <c r="K71" s="263"/>
    </row>
    <row r="72" spans="2:11" ht="7.5" customHeight="1">
      <c r="B72" s="264"/>
      <c r="C72" s="265"/>
      <c r="D72" s="265"/>
      <c r="E72" s="265"/>
      <c r="F72" s="265"/>
      <c r="G72" s="265"/>
      <c r="H72" s="265"/>
      <c r="I72" s="265"/>
      <c r="J72" s="265"/>
      <c r="K72" s="266"/>
    </row>
    <row r="73" spans="2:11" ht="45" customHeight="1">
      <c r="B73" s="267"/>
      <c r="C73" s="374" t="s">
        <v>116</v>
      </c>
      <c r="D73" s="374"/>
      <c r="E73" s="374"/>
      <c r="F73" s="374"/>
      <c r="G73" s="374"/>
      <c r="H73" s="374"/>
      <c r="I73" s="374"/>
      <c r="J73" s="374"/>
      <c r="K73" s="268"/>
    </row>
    <row r="74" spans="2:11" ht="17.25" customHeight="1">
      <c r="B74" s="267"/>
      <c r="C74" s="269" t="s">
        <v>589</v>
      </c>
      <c r="D74" s="269"/>
      <c r="E74" s="269"/>
      <c r="F74" s="269" t="s">
        <v>590</v>
      </c>
      <c r="G74" s="270"/>
      <c r="H74" s="269" t="s">
        <v>132</v>
      </c>
      <c r="I74" s="269" t="s">
        <v>58</v>
      </c>
      <c r="J74" s="269" t="s">
        <v>591</v>
      </c>
      <c r="K74" s="268"/>
    </row>
    <row r="75" spans="2:11" ht="17.25" customHeight="1">
      <c r="B75" s="267"/>
      <c r="C75" s="271" t="s">
        <v>592</v>
      </c>
      <c r="D75" s="271"/>
      <c r="E75" s="271"/>
      <c r="F75" s="272" t="s">
        <v>593</v>
      </c>
      <c r="G75" s="273"/>
      <c r="H75" s="271"/>
      <c r="I75" s="271"/>
      <c r="J75" s="271" t="s">
        <v>594</v>
      </c>
      <c r="K75" s="268"/>
    </row>
    <row r="76" spans="2:11" ht="5.25" customHeight="1">
      <c r="B76" s="267"/>
      <c r="C76" s="274"/>
      <c r="D76" s="274"/>
      <c r="E76" s="274"/>
      <c r="F76" s="274"/>
      <c r="G76" s="275"/>
      <c r="H76" s="274"/>
      <c r="I76" s="274"/>
      <c r="J76" s="274"/>
      <c r="K76" s="268"/>
    </row>
    <row r="77" spans="2:11" ht="15" customHeight="1">
      <c r="B77" s="267"/>
      <c r="C77" s="257" t="s">
        <v>54</v>
      </c>
      <c r="D77" s="274"/>
      <c r="E77" s="274"/>
      <c r="F77" s="276" t="s">
        <v>595</v>
      </c>
      <c r="G77" s="275"/>
      <c r="H77" s="257" t="s">
        <v>596</v>
      </c>
      <c r="I77" s="257" t="s">
        <v>597</v>
      </c>
      <c r="J77" s="257">
        <v>20</v>
      </c>
      <c r="K77" s="268"/>
    </row>
    <row r="78" spans="2:11" ht="15" customHeight="1">
      <c r="B78" s="267"/>
      <c r="C78" s="257" t="s">
        <v>598</v>
      </c>
      <c r="D78" s="257"/>
      <c r="E78" s="257"/>
      <c r="F78" s="276" t="s">
        <v>595</v>
      </c>
      <c r="G78" s="275"/>
      <c r="H78" s="257" t="s">
        <v>599</v>
      </c>
      <c r="I78" s="257" t="s">
        <v>597</v>
      </c>
      <c r="J78" s="257">
        <v>120</v>
      </c>
      <c r="K78" s="268"/>
    </row>
    <row r="79" spans="2:11" ht="15" customHeight="1">
      <c r="B79" s="277"/>
      <c r="C79" s="257" t="s">
        <v>600</v>
      </c>
      <c r="D79" s="257"/>
      <c r="E79" s="257"/>
      <c r="F79" s="276" t="s">
        <v>601</v>
      </c>
      <c r="G79" s="275"/>
      <c r="H79" s="257" t="s">
        <v>602</v>
      </c>
      <c r="I79" s="257" t="s">
        <v>597</v>
      </c>
      <c r="J79" s="257">
        <v>50</v>
      </c>
      <c r="K79" s="268"/>
    </row>
    <row r="80" spans="2:11" ht="15" customHeight="1">
      <c r="B80" s="277"/>
      <c r="C80" s="257" t="s">
        <v>603</v>
      </c>
      <c r="D80" s="257"/>
      <c r="E80" s="257"/>
      <c r="F80" s="276" t="s">
        <v>595</v>
      </c>
      <c r="G80" s="275"/>
      <c r="H80" s="257" t="s">
        <v>604</v>
      </c>
      <c r="I80" s="257" t="s">
        <v>605</v>
      </c>
      <c r="J80" s="257"/>
      <c r="K80" s="268"/>
    </row>
    <row r="81" spans="2:11" ht="15" customHeight="1">
      <c r="B81" s="277"/>
      <c r="C81" s="278" t="s">
        <v>606</v>
      </c>
      <c r="D81" s="278"/>
      <c r="E81" s="278"/>
      <c r="F81" s="279" t="s">
        <v>601</v>
      </c>
      <c r="G81" s="278"/>
      <c r="H81" s="278" t="s">
        <v>607</v>
      </c>
      <c r="I81" s="278" t="s">
        <v>597</v>
      </c>
      <c r="J81" s="278">
        <v>15</v>
      </c>
      <c r="K81" s="268"/>
    </row>
    <row r="82" spans="2:11" ht="15" customHeight="1">
      <c r="B82" s="277"/>
      <c r="C82" s="278" t="s">
        <v>608</v>
      </c>
      <c r="D82" s="278"/>
      <c r="E82" s="278"/>
      <c r="F82" s="279" t="s">
        <v>601</v>
      </c>
      <c r="G82" s="278"/>
      <c r="H82" s="278" t="s">
        <v>609</v>
      </c>
      <c r="I82" s="278" t="s">
        <v>597</v>
      </c>
      <c r="J82" s="278">
        <v>15</v>
      </c>
      <c r="K82" s="268"/>
    </row>
    <row r="83" spans="2:11" ht="15" customHeight="1">
      <c r="B83" s="277"/>
      <c r="C83" s="278" t="s">
        <v>610</v>
      </c>
      <c r="D83" s="278"/>
      <c r="E83" s="278"/>
      <c r="F83" s="279" t="s">
        <v>601</v>
      </c>
      <c r="G83" s="278"/>
      <c r="H83" s="278" t="s">
        <v>611</v>
      </c>
      <c r="I83" s="278" t="s">
        <v>597</v>
      </c>
      <c r="J83" s="278">
        <v>20</v>
      </c>
      <c r="K83" s="268"/>
    </row>
    <row r="84" spans="2:11" ht="15" customHeight="1">
      <c r="B84" s="277"/>
      <c r="C84" s="278" t="s">
        <v>612</v>
      </c>
      <c r="D84" s="278"/>
      <c r="E84" s="278"/>
      <c r="F84" s="279" t="s">
        <v>601</v>
      </c>
      <c r="G84" s="278"/>
      <c r="H84" s="278" t="s">
        <v>613</v>
      </c>
      <c r="I84" s="278" t="s">
        <v>597</v>
      </c>
      <c r="J84" s="278">
        <v>20</v>
      </c>
      <c r="K84" s="268"/>
    </row>
    <row r="85" spans="2:11" ht="15" customHeight="1">
      <c r="B85" s="277"/>
      <c r="C85" s="257" t="s">
        <v>614</v>
      </c>
      <c r="D85" s="257"/>
      <c r="E85" s="257"/>
      <c r="F85" s="276" t="s">
        <v>601</v>
      </c>
      <c r="G85" s="275"/>
      <c r="H85" s="257" t="s">
        <v>615</v>
      </c>
      <c r="I85" s="257" t="s">
        <v>597</v>
      </c>
      <c r="J85" s="257">
        <v>50</v>
      </c>
      <c r="K85" s="268"/>
    </row>
    <row r="86" spans="2:11" ht="15" customHeight="1">
      <c r="B86" s="277"/>
      <c r="C86" s="257" t="s">
        <v>616</v>
      </c>
      <c r="D86" s="257"/>
      <c r="E86" s="257"/>
      <c r="F86" s="276" t="s">
        <v>601</v>
      </c>
      <c r="G86" s="275"/>
      <c r="H86" s="257" t="s">
        <v>617</v>
      </c>
      <c r="I86" s="257" t="s">
        <v>597</v>
      </c>
      <c r="J86" s="257">
        <v>20</v>
      </c>
      <c r="K86" s="268"/>
    </row>
    <row r="87" spans="2:11" ht="15" customHeight="1">
      <c r="B87" s="277"/>
      <c r="C87" s="257" t="s">
        <v>618</v>
      </c>
      <c r="D87" s="257"/>
      <c r="E87" s="257"/>
      <c r="F87" s="276" t="s">
        <v>601</v>
      </c>
      <c r="G87" s="275"/>
      <c r="H87" s="257" t="s">
        <v>619</v>
      </c>
      <c r="I87" s="257" t="s">
        <v>597</v>
      </c>
      <c r="J87" s="257">
        <v>20</v>
      </c>
      <c r="K87" s="268"/>
    </row>
    <row r="88" spans="2:11" ht="15" customHeight="1">
      <c r="B88" s="277"/>
      <c r="C88" s="257" t="s">
        <v>620</v>
      </c>
      <c r="D88" s="257"/>
      <c r="E88" s="257"/>
      <c r="F88" s="276" t="s">
        <v>601</v>
      </c>
      <c r="G88" s="275"/>
      <c r="H88" s="257" t="s">
        <v>621</v>
      </c>
      <c r="I88" s="257" t="s">
        <v>597</v>
      </c>
      <c r="J88" s="257">
        <v>50</v>
      </c>
      <c r="K88" s="268"/>
    </row>
    <row r="89" spans="2:11" ht="15" customHeight="1">
      <c r="B89" s="277"/>
      <c r="C89" s="257" t="s">
        <v>622</v>
      </c>
      <c r="D89" s="257"/>
      <c r="E89" s="257"/>
      <c r="F89" s="276" t="s">
        <v>601</v>
      </c>
      <c r="G89" s="275"/>
      <c r="H89" s="257" t="s">
        <v>622</v>
      </c>
      <c r="I89" s="257" t="s">
        <v>597</v>
      </c>
      <c r="J89" s="257">
        <v>50</v>
      </c>
      <c r="K89" s="268"/>
    </row>
    <row r="90" spans="2:11" ht="15" customHeight="1">
      <c r="B90" s="277"/>
      <c r="C90" s="257" t="s">
        <v>137</v>
      </c>
      <c r="D90" s="257"/>
      <c r="E90" s="257"/>
      <c r="F90" s="276" t="s">
        <v>601</v>
      </c>
      <c r="G90" s="275"/>
      <c r="H90" s="257" t="s">
        <v>623</v>
      </c>
      <c r="I90" s="257" t="s">
        <v>597</v>
      </c>
      <c r="J90" s="257">
        <v>255</v>
      </c>
      <c r="K90" s="268"/>
    </row>
    <row r="91" spans="2:11" ht="15" customHeight="1">
      <c r="B91" s="277"/>
      <c r="C91" s="257" t="s">
        <v>624</v>
      </c>
      <c r="D91" s="257"/>
      <c r="E91" s="257"/>
      <c r="F91" s="276" t="s">
        <v>595</v>
      </c>
      <c r="G91" s="275"/>
      <c r="H91" s="257" t="s">
        <v>625</v>
      </c>
      <c r="I91" s="257" t="s">
        <v>626</v>
      </c>
      <c r="J91" s="257"/>
      <c r="K91" s="268"/>
    </row>
    <row r="92" spans="2:11" ht="15" customHeight="1">
      <c r="B92" s="277"/>
      <c r="C92" s="257" t="s">
        <v>627</v>
      </c>
      <c r="D92" s="257"/>
      <c r="E92" s="257"/>
      <c r="F92" s="276" t="s">
        <v>595</v>
      </c>
      <c r="G92" s="275"/>
      <c r="H92" s="257" t="s">
        <v>628</v>
      </c>
      <c r="I92" s="257" t="s">
        <v>629</v>
      </c>
      <c r="J92" s="257"/>
      <c r="K92" s="268"/>
    </row>
    <row r="93" spans="2:11" ht="15" customHeight="1">
      <c r="B93" s="277"/>
      <c r="C93" s="257" t="s">
        <v>630</v>
      </c>
      <c r="D93" s="257"/>
      <c r="E93" s="257"/>
      <c r="F93" s="276" t="s">
        <v>595</v>
      </c>
      <c r="G93" s="275"/>
      <c r="H93" s="257" t="s">
        <v>630</v>
      </c>
      <c r="I93" s="257" t="s">
        <v>629</v>
      </c>
      <c r="J93" s="257"/>
      <c r="K93" s="268"/>
    </row>
    <row r="94" spans="2:11" ht="15" customHeight="1">
      <c r="B94" s="277"/>
      <c r="C94" s="257" t="s">
        <v>39</v>
      </c>
      <c r="D94" s="257"/>
      <c r="E94" s="257"/>
      <c r="F94" s="276" t="s">
        <v>595</v>
      </c>
      <c r="G94" s="275"/>
      <c r="H94" s="257" t="s">
        <v>631</v>
      </c>
      <c r="I94" s="257" t="s">
        <v>629</v>
      </c>
      <c r="J94" s="257"/>
      <c r="K94" s="268"/>
    </row>
    <row r="95" spans="2:11" ht="15" customHeight="1">
      <c r="B95" s="277"/>
      <c r="C95" s="257" t="s">
        <v>49</v>
      </c>
      <c r="D95" s="257"/>
      <c r="E95" s="257"/>
      <c r="F95" s="276" t="s">
        <v>595</v>
      </c>
      <c r="G95" s="275"/>
      <c r="H95" s="257" t="s">
        <v>632</v>
      </c>
      <c r="I95" s="257" t="s">
        <v>629</v>
      </c>
      <c r="J95" s="257"/>
      <c r="K95" s="268"/>
    </row>
    <row r="96" spans="2:11" ht="15" customHeight="1">
      <c r="B96" s="280"/>
      <c r="C96" s="281"/>
      <c r="D96" s="281"/>
      <c r="E96" s="281"/>
      <c r="F96" s="281"/>
      <c r="G96" s="281"/>
      <c r="H96" s="281"/>
      <c r="I96" s="281"/>
      <c r="J96" s="281"/>
      <c r="K96" s="282"/>
    </row>
    <row r="97" spans="2:11" ht="18.75" customHeight="1">
      <c r="B97" s="283"/>
      <c r="C97" s="284"/>
      <c r="D97" s="284"/>
      <c r="E97" s="284"/>
      <c r="F97" s="284"/>
      <c r="G97" s="284"/>
      <c r="H97" s="284"/>
      <c r="I97" s="284"/>
      <c r="J97" s="284"/>
      <c r="K97" s="283"/>
    </row>
    <row r="98" spans="2:11" ht="18.75" customHeight="1">
      <c r="B98" s="263"/>
      <c r="C98" s="263"/>
      <c r="D98" s="263"/>
      <c r="E98" s="263"/>
      <c r="F98" s="263"/>
      <c r="G98" s="263"/>
      <c r="H98" s="263"/>
      <c r="I98" s="263"/>
      <c r="J98" s="263"/>
      <c r="K98" s="263"/>
    </row>
    <row r="99" spans="2:11" ht="7.5" customHeight="1">
      <c r="B99" s="264"/>
      <c r="C99" s="265"/>
      <c r="D99" s="265"/>
      <c r="E99" s="265"/>
      <c r="F99" s="265"/>
      <c r="G99" s="265"/>
      <c r="H99" s="265"/>
      <c r="I99" s="265"/>
      <c r="J99" s="265"/>
      <c r="K99" s="266"/>
    </row>
    <row r="100" spans="2:11" ht="45" customHeight="1">
      <c r="B100" s="267"/>
      <c r="C100" s="374" t="s">
        <v>633</v>
      </c>
      <c r="D100" s="374"/>
      <c r="E100" s="374"/>
      <c r="F100" s="374"/>
      <c r="G100" s="374"/>
      <c r="H100" s="374"/>
      <c r="I100" s="374"/>
      <c r="J100" s="374"/>
      <c r="K100" s="268"/>
    </row>
    <row r="101" spans="2:11" ht="17.25" customHeight="1">
      <c r="B101" s="267"/>
      <c r="C101" s="269" t="s">
        <v>589</v>
      </c>
      <c r="D101" s="269"/>
      <c r="E101" s="269"/>
      <c r="F101" s="269" t="s">
        <v>590</v>
      </c>
      <c r="G101" s="270"/>
      <c r="H101" s="269" t="s">
        <v>132</v>
      </c>
      <c r="I101" s="269" t="s">
        <v>58</v>
      </c>
      <c r="J101" s="269" t="s">
        <v>591</v>
      </c>
      <c r="K101" s="268"/>
    </row>
    <row r="102" spans="2:11" ht="17.25" customHeight="1">
      <c r="B102" s="267"/>
      <c r="C102" s="271" t="s">
        <v>592</v>
      </c>
      <c r="D102" s="271"/>
      <c r="E102" s="271"/>
      <c r="F102" s="272" t="s">
        <v>593</v>
      </c>
      <c r="G102" s="273"/>
      <c r="H102" s="271"/>
      <c r="I102" s="271"/>
      <c r="J102" s="271" t="s">
        <v>594</v>
      </c>
      <c r="K102" s="268"/>
    </row>
    <row r="103" spans="2:11" ht="5.25" customHeight="1">
      <c r="B103" s="267"/>
      <c r="C103" s="269"/>
      <c r="D103" s="269"/>
      <c r="E103" s="269"/>
      <c r="F103" s="269"/>
      <c r="G103" s="285"/>
      <c r="H103" s="269"/>
      <c r="I103" s="269"/>
      <c r="J103" s="269"/>
      <c r="K103" s="268"/>
    </row>
    <row r="104" spans="2:11" ht="15" customHeight="1">
      <c r="B104" s="267"/>
      <c r="C104" s="257" t="s">
        <v>54</v>
      </c>
      <c r="D104" s="274"/>
      <c r="E104" s="274"/>
      <c r="F104" s="276" t="s">
        <v>595</v>
      </c>
      <c r="G104" s="285"/>
      <c r="H104" s="257" t="s">
        <v>634</v>
      </c>
      <c r="I104" s="257" t="s">
        <v>597</v>
      </c>
      <c r="J104" s="257">
        <v>20</v>
      </c>
      <c r="K104" s="268"/>
    </row>
    <row r="105" spans="2:11" ht="15" customHeight="1">
      <c r="B105" s="267"/>
      <c r="C105" s="257" t="s">
        <v>598</v>
      </c>
      <c r="D105" s="257"/>
      <c r="E105" s="257"/>
      <c r="F105" s="276" t="s">
        <v>595</v>
      </c>
      <c r="G105" s="257"/>
      <c r="H105" s="257" t="s">
        <v>634</v>
      </c>
      <c r="I105" s="257" t="s">
        <v>597</v>
      </c>
      <c r="J105" s="257">
        <v>120</v>
      </c>
      <c r="K105" s="268"/>
    </row>
    <row r="106" spans="2:11" ht="15" customHeight="1">
      <c r="B106" s="277"/>
      <c r="C106" s="257" t="s">
        <v>600</v>
      </c>
      <c r="D106" s="257"/>
      <c r="E106" s="257"/>
      <c r="F106" s="276" t="s">
        <v>601</v>
      </c>
      <c r="G106" s="257"/>
      <c r="H106" s="257" t="s">
        <v>634</v>
      </c>
      <c r="I106" s="257" t="s">
        <v>597</v>
      </c>
      <c r="J106" s="257">
        <v>50</v>
      </c>
      <c r="K106" s="268"/>
    </row>
    <row r="107" spans="2:11" ht="15" customHeight="1">
      <c r="B107" s="277"/>
      <c r="C107" s="257" t="s">
        <v>603</v>
      </c>
      <c r="D107" s="257"/>
      <c r="E107" s="257"/>
      <c r="F107" s="276" t="s">
        <v>595</v>
      </c>
      <c r="G107" s="257"/>
      <c r="H107" s="257" t="s">
        <v>634</v>
      </c>
      <c r="I107" s="257" t="s">
        <v>605</v>
      </c>
      <c r="J107" s="257"/>
      <c r="K107" s="268"/>
    </row>
    <row r="108" spans="2:11" ht="15" customHeight="1">
      <c r="B108" s="277"/>
      <c r="C108" s="257" t="s">
        <v>614</v>
      </c>
      <c r="D108" s="257"/>
      <c r="E108" s="257"/>
      <c r="F108" s="276" t="s">
        <v>601</v>
      </c>
      <c r="G108" s="257"/>
      <c r="H108" s="257" t="s">
        <v>634</v>
      </c>
      <c r="I108" s="257" t="s">
        <v>597</v>
      </c>
      <c r="J108" s="257">
        <v>50</v>
      </c>
      <c r="K108" s="268"/>
    </row>
    <row r="109" spans="2:11" ht="15" customHeight="1">
      <c r="B109" s="277"/>
      <c r="C109" s="257" t="s">
        <v>622</v>
      </c>
      <c r="D109" s="257"/>
      <c r="E109" s="257"/>
      <c r="F109" s="276" t="s">
        <v>601</v>
      </c>
      <c r="G109" s="257"/>
      <c r="H109" s="257" t="s">
        <v>634</v>
      </c>
      <c r="I109" s="257" t="s">
        <v>597</v>
      </c>
      <c r="J109" s="257">
        <v>50</v>
      </c>
      <c r="K109" s="268"/>
    </row>
    <row r="110" spans="2:11" ht="15" customHeight="1">
      <c r="B110" s="277"/>
      <c r="C110" s="257" t="s">
        <v>620</v>
      </c>
      <c r="D110" s="257"/>
      <c r="E110" s="257"/>
      <c r="F110" s="276" t="s">
        <v>601</v>
      </c>
      <c r="G110" s="257"/>
      <c r="H110" s="257" t="s">
        <v>634</v>
      </c>
      <c r="I110" s="257" t="s">
        <v>597</v>
      </c>
      <c r="J110" s="257">
        <v>50</v>
      </c>
      <c r="K110" s="268"/>
    </row>
    <row r="111" spans="2:11" ht="15" customHeight="1">
      <c r="B111" s="277"/>
      <c r="C111" s="257" t="s">
        <v>54</v>
      </c>
      <c r="D111" s="257"/>
      <c r="E111" s="257"/>
      <c r="F111" s="276" t="s">
        <v>595</v>
      </c>
      <c r="G111" s="257"/>
      <c r="H111" s="257" t="s">
        <v>635</v>
      </c>
      <c r="I111" s="257" t="s">
        <v>597</v>
      </c>
      <c r="J111" s="257">
        <v>20</v>
      </c>
      <c r="K111" s="268"/>
    </row>
    <row r="112" spans="2:11" ht="15" customHeight="1">
      <c r="B112" s="277"/>
      <c r="C112" s="257" t="s">
        <v>636</v>
      </c>
      <c r="D112" s="257"/>
      <c r="E112" s="257"/>
      <c r="F112" s="276" t="s">
        <v>595</v>
      </c>
      <c r="G112" s="257"/>
      <c r="H112" s="257" t="s">
        <v>637</v>
      </c>
      <c r="I112" s="257" t="s">
        <v>597</v>
      </c>
      <c r="J112" s="257">
        <v>120</v>
      </c>
      <c r="K112" s="268"/>
    </row>
    <row r="113" spans="2:11" ht="15" customHeight="1">
      <c r="B113" s="277"/>
      <c r="C113" s="257" t="s">
        <v>39</v>
      </c>
      <c r="D113" s="257"/>
      <c r="E113" s="257"/>
      <c r="F113" s="276" t="s">
        <v>595</v>
      </c>
      <c r="G113" s="257"/>
      <c r="H113" s="257" t="s">
        <v>638</v>
      </c>
      <c r="I113" s="257" t="s">
        <v>629</v>
      </c>
      <c r="J113" s="257"/>
      <c r="K113" s="268"/>
    </row>
    <row r="114" spans="2:11" ht="15" customHeight="1">
      <c r="B114" s="277"/>
      <c r="C114" s="257" t="s">
        <v>49</v>
      </c>
      <c r="D114" s="257"/>
      <c r="E114" s="257"/>
      <c r="F114" s="276" t="s">
        <v>595</v>
      </c>
      <c r="G114" s="257"/>
      <c r="H114" s="257" t="s">
        <v>639</v>
      </c>
      <c r="I114" s="257" t="s">
        <v>629</v>
      </c>
      <c r="J114" s="257"/>
      <c r="K114" s="268"/>
    </row>
    <row r="115" spans="2:11" ht="15" customHeight="1">
      <c r="B115" s="277"/>
      <c r="C115" s="257" t="s">
        <v>58</v>
      </c>
      <c r="D115" s="257"/>
      <c r="E115" s="257"/>
      <c r="F115" s="276" t="s">
        <v>595</v>
      </c>
      <c r="G115" s="257"/>
      <c r="H115" s="257" t="s">
        <v>640</v>
      </c>
      <c r="I115" s="257" t="s">
        <v>641</v>
      </c>
      <c r="J115" s="257"/>
      <c r="K115" s="268"/>
    </row>
    <row r="116" spans="2:11" ht="15" customHeight="1">
      <c r="B116" s="280"/>
      <c r="C116" s="286"/>
      <c r="D116" s="286"/>
      <c r="E116" s="286"/>
      <c r="F116" s="286"/>
      <c r="G116" s="286"/>
      <c r="H116" s="286"/>
      <c r="I116" s="286"/>
      <c r="J116" s="286"/>
      <c r="K116" s="282"/>
    </row>
    <row r="117" spans="2:11" ht="18.75" customHeight="1">
      <c r="B117" s="287"/>
      <c r="C117" s="253"/>
      <c r="D117" s="253"/>
      <c r="E117" s="253"/>
      <c r="F117" s="288"/>
      <c r="G117" s="253"/>
      <c r="H117" s="253"/>
      <c r="I117" s="253"/>
      <c r="J117" s="253"/>
      <c r="K117" s="287"/>
    </row>
    <row r="118" spans="2:11" ht="18.75" customHeight="1">
      <c r="B118" s="263"/>
      <c r="C118" s="263"/>
      <c r="D118" s="263"/>
      <c r="E118" s="263"/>
      <c r="F118" s="263"/>
      <c r="G118" s="263"/>
      <c r="H118" s="263"/>
      <c r="I118" s="263"/>
      <c r="J118" s="263"/>
      <c r="K118" s="263"/>
    </row>
    <row r="119" spans="2:11" ht="7.5" customHeight="1">
      <c r="B119" s="289"/>
      <c r="C119" s="290"/>
      <c r="D119" s="290"/>
      <c r="E119" s="290"/>
      <c r="F119" s="290"/>
      <c r="G119" s="290"/>
      <c r="H119" s="290"/>
      <c r="I119" s="290"/>
      <c r="J119" s="290"/>
      <c r="K119" s="291"/>
    </row>
    <row r="120" spans="2:11" ht="45" customHeight="1">
      <c r="B120" s="292"/>
      <c r="C120" s="370" t="s">
        <v>642</v>
      </c>
      <c r="D120" s="370"/>
      <c r="E120" s="370"/>
      <c r="F120" s="370"/>
      <c r="G120" s="370"/>
      <c r="H120" s="370"/>
      <c r="I120" s="370"/>
      <c r="J120" s="370"/>
      <c r="K120" s="293"/>
    </row>
    <row r="121" spans="2:11" ht="17.25" customHeight="1">
      <c r="B121" s="294"/>
      <c r="C121" s="269" t="s">
        <v>589</v>
      </c>
      <c r="D121" s="269"/>
      <c r="E121" s="269"/>
      <c r="F121" s="269" t="s">
        <v>590</v>
      </c>
      <c r="G121" s="270"/>
      <c r="H121" s="269" t="s">
        <v>132</v>
      </c>
      <c r="I121" s="269" t="s">
        <v>58</v>
      </c>
      <c r="J121" s="269" t="s">
        <v>591</v>
      </c>
      <c r="K121" s="295"/>
    </row>
    <row r="122" spans="2:11" ht="17.25" customHeight="1">
      <c r="B122" s="294"/>
      <c r="C122" s="271" t="s">
        <v>592</v>
      </c>
      <c r="D122" s="271"/>
      <c r="E122" s="271"/>
      <c r="F122" s="272" t="s">
        <v>593</v>
      </c>
      <c r="G122" s="273"/>
      <c r="H122" s="271"/>
      <c r="I122" s="271"/>
      <c r="J122" s="271" t="s">
        <v>594</v>
      </c>
      <c r="K122" s="295"/>
    </row>
    <row r="123" spans="2:11" ht="5.25" customHeight="1">
      <c r="B123" s="296"/>
      <c r="C123" s="274"/>
      <c r="D123" s="274"/>
      <c r="E123" s="274"/>
      <c r="F123" s="274"/>
      <c r="G123" s="257"/>
      <c r="H123" s="274"/>
      <c r="I123" s="274"/>
      <c r="J123" s="274"/>
      <c r="K123" s="297"/>
    </row>
    <row r="124" spans="2:11" ht="15" customHeight="1">
      <c r="B124" s="296"/>
      <c r="C124" s="257" t="s">
        <v>598</v>
      </c>
      <c r="D124" s="274"/>
      <c r="E124" s="274"/>
      <c r="F124" s="276" t="s">
        <v>595</v>
      </c>
      <c r="G124" s="257"/>
      <c r="H124" s="257" t="s">
        <v>634</v>
      </c>
      <c r="I124" s="257" t="s">
        <v>597</v>
      </c>
      <c r="J124" s="257">
        <v>120</v>
      </c>
      <c r="K124" s="298"/>
    </row>
    <row r="125" spans="2:11" ht="15" customHeight="1">
      <c r="B125" s="296"/>
      <c r="C125" s="257" t="s">
        <v>643</v>
      </c>
      <c r="D125" s="257"/>
      <c r="E125" s="257"/>
      <c r="F125" s="276" t="s">
        <v>595</v>
      </c>
      <c r="G125" s="257"/>
      <c r="H125" s="257" t="s">
        <v>644</v>
      </c>
      <c r="I125" s="257" t="s">
        <v>597</v>
      </c>
      <c r="J125" s="257" t="s">
        <v>645</v>
      </c>
      <c r="K125" s="298"/>
    </row>
    <row r="126" spans="2:11" ht="15" customHeight="1">
      <c r="B126" s="296"/>
      <c r="C126" s="257" t="s">
        <v>544</v>
      </c>
      <c r="D126" s="257"/>
      <c r="E126" s="257"/>
      <c r="F126" s="276" t="s">
        <v>595</v>
      </c>
      <c r="G126" s="257"/>
      <c r="H126" s="257" t="s">
        <v>646</v>
      </c>
      <c r="I126" s="257" t="s">
        <v>597</v>
      </c>
      <c r="J126" s="257" t="s">
        <v>645</v>
      </c>
      <c r="K126" s="298"/>
    </row>
    <row r="127" spans="2:11" ht="15" customHeight="1">
      <c r="B127" s="296"/>
      <c r="C127" s="257" t="s">
        <v>606</v>
      </c>
      <c r="D127" s="257"/>
      <c r="E127" s="257"/>
      <c r="F127" s="276" t="s">
        <v>601</v>
      </c>
      <c r="G127" s="257"/>
      <c r="H127" s="257" t="s">
        <v>607</v>
      </c>
      <c r="I127" s="257" t="s">
        <v>597</v>
      </c>
      <c r="J127" s="257">
        <v>15</v>
      </c>
      <c r="K127" s="298"/>
    </row>
    <row r="128" spans="2:11" ht="15" customHeight="1">
      <c r="B128" s="296"/>
      <c r="C128" s="278" t="s">
        <v>608</v>
      </c>
      <c r="D128" s="278"/>
      <c r="E128" s="278"/>
      <c r="F128" s="279" t="s">
        <v>601</v>
      </c>
      <c r="G128" s="278"/>
      <c r="H128" s="278" t="s">
        <v>609</v>
      </c>
      <c r="I128" s="278" t="s">
        <v>597</v>
      </c>
      <c r="J128" s="278">
        <v>15</v>
      </c>
      <c r="K128" s="298"/>
    </row>
    <row r="129" spans="2:11" ht="15" customHeight="1">
      <c r="B129" s="296"/>
      <c r="C129" s="278" t="s">
        <v>610</v>
      </c>
      <c r="D129" s="278"/>
      <c r="E129" s="278"/>
      <c r="F129" s="279" t="s">
        <v>601</v>
      </c>
      <c r="G129" s="278"/>
      <c r="H129" s="278" t="s">
        <v>611</v>
      </c>
      <c r="I129" s="278" t="s">
        <v>597</v>
      </c>
      <c r="J129" s="278">
        <v>20</v>
      </c>
      <c r="K129" s="298"/>
    </row>
    <row r="130" spans="2:11" ht="15" customHeight="1">
      <c r="B130" s="296"/>
      <c r="C130" s="278" t="s">
        <v>612</v>
      </c>
      <c r="D130" s="278"/>
      <c r="E130" s="278"/>
      <c r="F130" s="279" t="s">
        <v>601</v>
      </c>
      <c r="G130" s="278"/>
      <c r="H130" s="278" t="s">
        <v>613</v>
      </c>
      <c r="I130" s="278" t="s">
        <v>597</v>
      </c>
      <c r="J130" s="278">
        <v>20</v>
      </c>
      <c r="K130" s="298"/>
    </row>
    <row r="131" spans="2:11" ht="15" customHeight="1">
      <c r="B131" s="296"/>
      <c r="C131" s="257" t="s">
        <v>600</v>
      </c>
      <c r="D131" s="257"/>
      <c r="E131" s="257"/>
      <c r="F131" s="276" t="s">
        <v>601</v>
      </c>
      <c r="G131" s="257"/>
      <c r="H131" s="257" t="s">
        <v>634</v>
      </c>
      <c r="I131" s="257" t="s">
        <v>597</v>
      </c>
      <c r="J131" s="257">
        <v>50</v>
      </c>
      <c r="K131" s="298"/>
    </row>
    <row r="132" spans="2:11" ht="15" customHeight="1">
      <c r="B132" s="296"/>
      <c r="C132" s="257" t="s">
        <v>614</v>
      </c>
      <c r="D132" s="257"/>
      <c r="E132" s="257"/>
      <c r="F132" s="276" t="s">
        <v>601</v>
      </c>
      <c r="G132" s="257"/>
      <c r="H132" s="257" t="s">
        <v>634</v>
      </c>
      <c r="I132" s="257" t="s">
        <v>597</v>
      </c>
      <c r="J132" s="257">
        <v>50</v>
      </c>
      <c r="K132" s="298"/>
    </row>
    <row r="133" spans="2:11" ht="15" customHeight="1">
      <c r="B133" s="296"/>
      <c r="C133" s="257" t="s">
        <v>620</v>
      </c>
      <c r="D133" s="257"/>
      <c r="E133" s="257"/>
      <c r="F133" s="276" t="s">
        <v>601</v>
      </c>
      <c r="G133" s="257"/>
      <c r="H133" s="257" t="s">
        <v>634</v>
      </c>
      <c r="I133" s="257" t="s">
        <v>597</v>
      </c>
      <c r="J133" s="257">
        <v>50</v>
      </c>
      <c r="K133" s="298"/>
    </row>
    <row r="134" spans="2:11" ht="15" customHeight="1">
      <c r="B134" s="296"/>
      <c r="C134" s="257" t="s">
        <v>622</v>
      </c>
      <c r="D134" s="257"/>
      <c r="E134" s="257"/>
      <c r="F134" s="276" t="s">
        <v>601</v>
      </c>
      <c r="G134" s="257"/>
      <c r="H134" s="257" t="s">
        <v>634</v>
      </c>
      <c r="I134" s="257" t="s">
        <v>597</v>
      </c>
      <c r="J134" s="257">
        <v>50</v>
      </c>
      <c r="K134" s="298"/>
    </row>
    <row r="135" spans="2:11" ht="15" customHeight="1">
      <c r="B135" s="296"/>
      <c r="C135" s="257" t="s">
        <v>137</v>
      </c>
      <c r="D135" s="257"/>
      <c r="E135" s="257"/>
      <c r="F135" s="276" t="s">
        <v>601</v>
      </c>
      <c r="G135" s="257"/>
      <c r="H135" s="257" t="s">
        <v>647</v>
      </c>
      <c r="I135" s="257" t="s">
        <v>597</v>
      </c>
      <c r="J135" s="257">
        <v>255</v>
      </c>
      <c r="K135" s="298"/>
    </row>
    <row r="136" spans="2:11" ht="15" customHeight="1">
      <c r="B136" s="296"/>
      <c r="C136" s="257" t="s">
        <v>624</v>
      </c>
      <c r="D136" s="257"/>
      <c r="E136" s="257"/>
      <c r="F136" s="276" t="s">
        <v>595</v>
      </c>
      <c r="G136" s="257"/>
      <c r="H136" s="257" t="s">
        <v>648</v>
      </c>
      <c r="I136" s="257" t="s">
        <v>626</v>
      </c>
      <c r="J136" s="257"/>
      <c r="K136" s="298"/>
    </row>
    <row r="137" spans="2:11" ht="15" customHeight="1">
      <c r="B137" s="296"/>
      <c r="C137" s="257" t="s">
        <v>627</v>
      </c>
      <c r="D137" s="257"/>
      <c r="E137" s="257"/>
      <c r="F137" s="276" t="s">
        <v>595</v>
      </c>
      <c r="G137" s="257"/>
      <c r="H137" s="257" t="s">
        <v>649</v>
      </c>
      <c r="I137" s="257" t="s">
        <v>629</v>
      </c>
      <c r="J137" s="257"/>
      <c r="K137" s="298"/>
    </row>
    <row r="138" spans="2:11" ht="15" customHeight="1">
      <c r="B138" s="296"/>
      <c r="C138" s="257" t="s">
        <v>630</v>
      </c>
      <c r="D138" s="257"/>
      <c r="E138" s="257"/>
      <c r="F138" s="276" t="s">
        <v>595</v>
      </c>
      <c r="G138" s="257"/>
      <c r="H138" s="257" t="s">
        <v>630</v>
      </c>
      <c r="I138" s="257" t="s">
        <v>629</v>
      </c>
      <c r="J138" s="257"/>
      <c r="K138" s="298"/>
    </row>
    <row r="139" spans="2:11" ht="15" customHeight="1">
      <c r="B139" s="296"/>
      <c r="C139" s="257" t="s">
        <v>39</v>
      </c>
      <c r="D139" s="257"/>
      <c r="E139" s="257"/>
      <c r="F139" s="276" t="s">
        <v>595</v>
      </c>
      <c r="G139" s="257"/>
      <c r="H139" s="257" t="s">
        <v>650</v>
      </c>
      <c r="I139" s="257" t="s">
        <v>629</v>
      </c>
      <c r="J139" s="257"/>
      <c r="K139" s="298"/>
    </row>
    <row r="140" spans="2:11" ht="15" customHeight="1">
      <c r="B140" s="296"/>
      <c r="C140" s="257" t="s">
        <v>651</v>
      </c>
      <c r="D140" s="257"/>
      <c r="E140" s="257"/>
      <c r="F140" s="276" t="s">
        <v>595</v>
      </c>
      <c r="G140" s="257"/>
      <c r="H140" s="257" t="s">
        <v>652</v>
      </c>
      <c r="I140" s="257" t="s">
        <v>629</v>
      </c>
      <c r="J140" s="257"/>
      <c r="K140" s="298"/>
    </row>
    <row r="141" spans="2:11" ht="15" customHeight="1">
      <c r="B141" s="299"/>
      <c r="C141" s="300"/>
      <c r="D141" s="300"/>
      <c r="E141" s="300"/>
      <c r="F141" s="300"/>
      <c r="G141" s="300"/>
      <c r="H141" s="300"/>
      <c r="I141" s="300"/>
      <c r="J141" s="300"/>
      <c r="K141" s="301"/>
    </row>
    <row r="142" spans="2:11" ht="18.75" customHeight="1">
      <c r="B142" s="253"/>
      <c r="C142" s="253"/>
      <c r="D142" s="253"/>
      <c r="E142" s="253"/>
      <c r="F142" s="288"/>
      <c r="G142" s="253"/>
      <c r="H142" s="253"/>
      <c r="I142" s="253"/>
      <c r="J142" s="253"/>
      <c r="K142" s="253"/>
    </row>
    <row r="143" spans="2:11" ht="18.75" customHeight="1">
      <c r="B143" s="263"/>
      <c r="C143" s="263"/>
      <c r="D143" s="263"/>
      <c r="E143" s="263"/>
      <c r="F143" s="263"/>
      <c r="G143" s="263"/>
      <c r="H143" s="263"/>
      <c r="I143" s="263"/>
      <c r="J143" s="263"/>
      <c r="K143" s="263"/>
    </row>
    <row r="144" spans="2:11" ht="7.5" customHeight="1">
      <c r="B144" s="264"/>
      <c r="C144" s="265"/>
      <c r="D144" s="265"/>
      <c r="E144" s="265"/>
      <c r="F144" s="265"/>
      <c r="G144" s="265"/>
      <c r="H144" s="265"/>
      <c r="I144" s="265"/>
      <c r="J144" s="265"/>
      <c r="K144" s="266"/>
    </row>
    <row r="145" spans="2:11" ht="45" customHeight="1">
      <c r="B145" s="267"/>
      <c r="C145" s="374" t="s">
        <v>653</v>
      </c>
      <c r="D145" s="374"/>
      <c r="E145" s="374"/>
      <c r="F145" s="374"/>
      <c r="G145" s="374"/>
      <c r="H145" s="374"/>
      <c r="I145" s="374"/>
      <c r="J145" s="374"/>
      <c r="K145" s="268"/>
    </row>
    <row r="146" spans="2:11" ht="17.25" customHeight="1">
      <c r="B146" s="267"/>
      <c r="C146" s="269" t="s">
        <v>589</v>
      </c>
      <c r="D146" s="269"/>
      <c r="E146" s="269"/>
      <c r="F146" s="269" t="s">
        <v>590</v>
      </c>
      <c r="G146" s="270"/>
      <c r="H146" s="269" t="s">
        <v>132</v>
      </c>
      <c r="I146" s="269" t="s">
        <v>58</v>
      </c>
      <c r="J146" s="269" t="s">
        <v>591</v>
      </c>
      <c r="K146" s="268"/>
    </row>
    <row r="147" spans="2:11" ht="17.25" customHeight="1">
      <c r="B147" s="267"/>
      <c r="C147" s="271" t="s">
        <v>592</v>
      </c>
      <c r="D147" s="271"/>
      <c r="E147" s="271"/>
      <c r="F147" s="272" t="s">
        <v>593</v>
      </c>
      <c r="G147" s="273"/>
      <c r="H147" s="271"/>
      <c r="I147" s="271"/>
      <c r="J147" s="271" t="s">
        <v>594</v>
      </c>
      <c r="K147" s="268"/>
    </row>
    <row r="148" spans="2:11" ht="5.25" customHeight="1">
      <c r="B148" s="277"/>
      <c r="C148" s="274"/>
      <c r="D148" s="274"/>
      <c r="E148" s="274"/>
      <c r="F148" s="274"/>
      <c r="G148" s="275"/>
      <c r="H148" s="274"/>
      <c r="I148" s="274"/>
      <c r="J148" s="274"/>
      <c r="K148" s="298"/>
    </row>
    <row r="149" spans="2:11" ht="15" customHeight="1">
      <c r="B149" s="277"/>
      <c r="C149" s="302" t="s">
        <v>598</v>
      </c>
      <c r="D149" s="257"/>
      <c r="E149" s="257"/>
      <c r="F149" s="303" t="s">
        <v>595</v>
      </c>
      <c r="G149" s="257"/>
      <c r="H149" s="302" t="s">
        <v>634</v>
      </c>
      <c r="I149" s="302" t="s">
        <v>597</v>
      </c>
      <c r="J149" s="302">
        <v>120</v>
      </c>
      <c r="K149" s="298"/>
    </row>
    <row r="150" spans="2:11" ht="15" customHeight="1">
      <c r="B150" s="277"/>
      <c r="C150" s="302" t="s">
        <v>643</v>
      </c>
      <c r="D150" s="257"/>
      <c r="E150" s="257"/>
      <c r="F150" s="303" t="s">
        <v>595</v>
      </c>
      <c r="G150" s="257"/>
      <c r="H150" s="302" t="s">
        <v>654</v>
      </c>
      <c r="I150" s="302" t="s">
        <v>597</v>
      </c>
      <c r="J150" s="302" t="s">
        <v>645</v>
      </c>
      <c r="K150" s="298"/>
    </row>
    <row r="151" spans="2:11" ht="15" customHeight="1">
      <c r="B151" s="277"/>
      <c r="C151" s="302" t="s">
        <v>544</v>
      </c>
      <c r="D151" s="257"/>
      <c r="E151" s="257"/>
      <c r="F151" s="303" t="s">
        <v>595</v>
      </c>
      <c r="G151" s="257"/>
      <c r="H151" s="302" t="s">
        <v>655</v>
      </c>
      <c r="I151" s="302" t="s">
        <v>597</v>
      </c>
      <c r="J151" s="302" t="s">
        <v>645</v>
      </c>
      <c r="K151" s="298"/>
    </row>
    <row r="152" spans="2:11" ht="15" customHeight="1">
      <c r="B152" s="277"/>
      <c r="C152" s="302" t="s">
        <v>600</v>
      </c>
      <c r="D152" s="257"/>
      <c r="E152" s="257"/>
      <c r="F152" s="303" t="s">
        <v>601</v>
      </c>
      <c r="G152" s="257"/>
      <c r="H152" s="302" t="s">
        <v>634</v>
      </c>
      <c r="I152" s="302" t="s">
        <v>597</v>
      </c>
      <c r="J152" s="302">
        <v>50</v>
      </c>
      <c r="K152" s="298"/>
    </row>
    <row r="153" spans="2:11" ht="15" customHeight="1">
      <c r="B153" s="277"/>
      <c r="C153" s="302" t="s">
        <v>603</v>
      </c>
      <c r="D153" s="257"/>
      <c r="E153" s="257"/>
      <c r="F153" s="303" t="s">
        <v>595</v>
      </c>
      <c r="G153" s="257"/>
      <c r="H153" s="302" t="s">
        <v>634</v>
      </c>
      <c r="I153" s="302" t="s">
        <v>605</v>
      </c>
      <c r="J153" s="302"/>
      <c r="K153" s="298"/>
    </row>
    <row r="154" spans="2:11" ht="15" customHeight="1">
      <c r="B154" s="277"/>
      <c r="C154" s="302" t="s">
        <v>614</v>
      </c>
      <c r="D154" s="257"/>
      <c r="E154" s="257"/>
      <c r="F154" s="303" t="s">
        <v>601</v>
      </c>
      <c r="G154" s="257"/>
      <c r="H154" s="302" t="s">
        <v>634</v>
      </c>
      <c r="I154" s="302" t="s">
        <v>597</v>
      </c>
      <c r="J154" s="302">
        <v>50</v>
      </c>
      <c r="K154" s="298"/>
    </row>
    <row r="155" spans="2:11" ht="15" customHeight="1">
      <c r="B155" s="277"/>
      <c r="C155" s="302" t="s">
        <v>622</v>
      </c>
      <c r="D155" s="257"/>
      <c r="E155" s="257"/>
      <c r="F155" s="303" t="s">
        <v>601</v>
      </c>
      <c r="G155" s="257"/>
      <c r="H155" s="302" t="s">
        <v>634</v>
      </c>
      <c r="I155" s="302" t="s">
        <v>597</v>
      </c>
      <c r="J155" s="302">
        <v>50</v>
      </c>
      <c r="K155" s="298"/>
    </row>
    <row r="156" spans="2:11" ht="15" customHeight="1">
      <c r="B156" s="277"/>
      <c r="C156" s="302" t="s">
        <v>620</v>
      </c>
      <c r="D156" s="257"/>
      <c r="E156" s="257"/>
      <c r="F156" s="303" t="s">
        <v>601</v>
      </c>
      <c r="G156" s="257"/>
      <c r="H156" s="302" t="s">
        <v>634</v>
      </c>
      <c r="I156" s="302" t="s">
        <v>597</v>
      </c>
      <c r="J156" s="302">
        <v>50</v>
      </c>
      <c r="K156" s="298"/>
    </row>
    <row r="157" spans="2:11" ht="15" customHeight="1">
      <c r="B157" s="277"/>
      <c r="C157" s="302" t="s">
        <v>121</v>
      </c>
      <c r="D157" s="257"/>
      <c r="E157" s="257"/>
      <c r="F157" s="303" t="s">
        <v>595</v>
      </c>
      <c r="G157" s="257"/>
      <c r="H157" s="302" t="s">
        <v>656</v>
      </c>
      <c r="I157" s="302" t="s">
        <v>597</v>
      </c>
      <c r="J157" s="302" t="s">
        <v>657</v>
      </c>
      <c r="K157" s="298"/>
    </row>
    <row r="158" spans="2:11" ht="15" customHeight="1">
      <c r="B158" s="277"/>
      <c r="C158" s="302" t="s">
        <v>658</v>
      </c>
      <c r="D158" s="257"/>
      <c r="E158" s="257"/>
      <c r="F158" s="303" t="s">
        <v>595</v>
      </c>
      <c r="G158" s="257"/>
      <c r="H158" s="302" t="s">
        <v>659</v>
      </c>
      <c r="I158" s="302" t="s">
        <v>629</v>
      </c>
      <c r="J158" s="302"/>
      <c r="K158" s="298"/>
    </row>
    <row r="159" spans="2:11" ht="15" customHeight="1">
      <c r="B159" s="304"/>
      <c r="C159" s="286"/>
      <c r="D159" s="286"/>
      <c r="E159" s="286"/>
      <c r="F159" s="286"/>
      <c r="G159" s="286"/>
      <c r="H159" s="286"/>
      <c r="I159" s="286"/>
      <c r="J159" s="286"/>
      <c r="K159" s="305"/>
    </row>
    <row r="160" spans="2:11" ht="18.75" customHeight="1">
      <c r="B160" s="253"/>
      <c r="C160" s="257"/>
      <c r="D160" s="257"/>
      <c r="E160" s="257"/>
      <c r="F160" s="276"/>
      <c r="G160" s="257"/>
      <c r="H160" s="257"/>
      <c r="I160" s="257"/>
      <c r="J160" s="257"/>
      <c r="K160" s="253"/>
    </row>
    <row r="161" spans="2:11" ht="18.75" customHeight="1">
      <c r="B161" s="263"/>
      <c r="C161" s="263"/>
      <c r="D161" s="263"/>
      <c r="E161" s="263"/>
      <c r="F161" s="263"/>
      <c r="G161" s="263"/>
      <c r="H161" s="263"/>
      <c r="I161" s="263"/>
      <c r="J161" s="263"/>
      <c r="K161" s="263"/>
    </row>
    <row r="162" spans="2:11" ht="7.5" customHeight="1">
      <c r="B162" s="245"/>
      <c r="C162" s="246"/>
      <c r="D162" s="246"/>
      <c r="E162" s="246"/>
      <c r="F162" s="246"/>
      <c r="G162" s="246"/>
      <c r="H162" s="246"/>
      <c r="I162" s="246"/>
      <c r="J162" s="246"/>
      <c r="K162" s="247"/>
    </row>
    <row r="163" spans="2:11" ht="45" customHeight="1">
      <c r="B163" s="248"/>
      <c r="C163" s="370" t="s">
        <v>660</v>
      </c>
      <c r="D163" s="370"/>
      <c r="E163" s="370"/>
      <c r="F163" s="370"/>
      <c r="G163" s="370"/>
      <c r="H163" s="370"/>
      <c r="I163" s="370"/>
      <c r="J163" s="370"/>
      <c r="K163" s="249"/>
    </row>
    <row r="164" spans="2:11" ht="17.25" customHeight="1">
      <c r="B164" s="248"/>
      <c r="C164" s="269" t="s">
        <v>589</v>
      </c>
      <c r="D164" s="269"/>
      <c r="E164" s="269"/>
      <c r="F164" s="269" t="s">
        <v>590</v>
      </c>
      <c r="G164" s="306"/>
      <c r="H164" s="307" t="s">
        <v>132</v>
      </c>
      <c r="I164" s="307" t="s">
        <v>58</v>
      </c>
      <c r="J164" s="269" t="s">
        <v>591</v>
      </c>
      <c r="K164" s="249"/>
    </row>
    <row r="165" spans="2:11" ht="17.25" customHeight="1">
      <c r="B165" s="250"/>
      <c r="C165" s="271" t="s">
        <v>592</v>
      </c>
      <c r="D165" s="271"/>
      <c r="E165" s="271"/>
      <c r="F165" s="272" t="s">
        <v>593</v>
      </c>
      <c r="G165" s="308"/>
      <c r="H165" s="309"/>
      <c r="I165" s="309"/>
      <c r="J165" s="271" t="s">
        <v>594</v>
      </c>
      <c r="K165" s="251"/>
    </row>
    <row r="166" spans="2:11" ht="5.25" customHeight="1">
      <c r="B166" s="277"/>
      <c r="C166" s="274"/>
      <c r="D166" s="274"/>
      <c r="E166" s="274"/>
      <c r="F166" s="274"/>
      <c r="G166" s="275"/>
      <c r="H166" s="274"/>
      <c r="I166" s="274"/>
      <c r="J166" s="274"/>
      <c r="K166" s="298"/>
    </row>
    <row r="167" spans="2:11" ht="15" customHeight="1">
      <c r="B167" s="277"/>
      <c r="C167" s="257" t="s">
        <v>598</v>
      </c>
      <c r="D167" s="257"/>
      <c r="E167" s="257"/>
      <c r="F167" s="276" t="s">
        <v>595</v>
      </c>
      <c r="G167" s="257"/>
      <c r="H167" s="257" t="s">
        <v>634</v>
      </c>
      <c r="I167" s="257" t="s">
        <v>597</v>
      </c>
      <c r="J167" s="257">
        <v>120</v>
      </c>
      <c r="K167" s="298"/>
    </row>
    <row r="168" spans="2:11" ht="15" customHeight="1">
      <c r="B168" s="277"/>
      <c r="C168" s="257" t="s">
        <v>643</v>
      </c>
      <c r="D168" s="257"/>
      <c r="E168" s="257"/>
      <c r="F168" s="276" t="s">
        <v>595</v>
      </c>
      <c r="G168" s="257"/>
      <c r="H168" s="257" t="s">
        <v>644</v>
      </c>
      <c r="I168" s="257" t="s">
        <v>597</v>
      </c>
      <c r="J168" s="257" t="s">
        <v>645</v>
      </c>
      <c r="K168" s="298"/>
    </row>
    <row r="169" spans="2:11" ht="15" customHeight="1">
      <c r="B169" s="277"/>
      <c r="C169" s="257" t="s">
        <v>544</v>
      </c>
      <c r="D169" s="257"/>
      <c r="E169" s="257"/>
      <c r="F169" s="276" t="s">
        <v>595</v>
      </c>
      <c r="G169" s="257"/>
      <c r="H169" s="257" t="s">
        <v>661</v>
      </c>
      <c r="I169" s="257" t="s">
        <v>597</v>
      </c>
      <c r="J169" s="257" t="s">
        <v>645</v>
      </c>
      <c r="K169" s="298"/>
    </row>
    <row r="170" spans="2:11" ht="15" customHeight="1">
      <c r="B170" s="277"/>
      <c r="C170" s="257" t="s">
        <v>600</v>
      </c>
      <c r="D170" s="257"/>
      <c r="E170" s="257"/>
      <c r="F170" s="276" t="s">
        <v>601</v>
      </c>
      <c r="G170" s="257"/>
      <c r="H170" s="257" t="s">
        <v>661</v>
      </c>
      <c r="I170" s="257" t="s">
        <v>597</v>
      </c>
      <c r="J170" s="257">
        <v>50</v>
      </c>
      <c r="K170" s="298"/>
    </row>
    <row r="171" spans="2:11" ht="15" customHeight="1">
      <c r="B171" s="277"/>
      <c r="C171" s="257" t="s">
        <v>603</v>
      </c>
      <c r="D171" s="257"/>
      <c r="E171" s="257"/>
      <c r="F171" s="276" t="s">
        <v>595</v>
      </c>
      <c r="G171" s="257"/>
      <c r="H171" s="257" t="s">
        <v>661</v>
      </c>
      <c r="I171" s="257" t="s">
        <v>605</v>
      </c>
      <c r="J171" s="257"/>
      <c r="K171" s="298"/>
    </row>
    <row r="172" spans="2:11" ht="15" customHeight="1">
      <c r="B172" s="277"/>
      <c r="C172" s="257" t="s">
        <v>614</v>
      </c>
      <c r="D172" s="257"/>
      <c r="E172" s="257"/>
      <c r="F172" s="276" t="s">
        <v>601</v>
      </c>
      <c r="G172" s="257"/>
      <c r="H172" s="257" t="s">
        <v>661</v>
      </c>
      <c r="I172" s="257" t="s">
        <v>597</v>
      </c>
      <c r="J172" s="257">
        <v>50</v>
      </c>
      <c r="K172" s="298"/>
    </row>
    <row r="173" spans="2:11" ht="15" customHeight="1">
      <c r="B173" s="277"/>
      <c r="C173" s="257" t="s">
        <v>622</v>
      </c>
      <c r="D173" s="257"/>
      <c r="E173" s="257"/>
      <c r="F173" s="276" t="s">
        <v>601</v>
      </c>
      <c r="G173" s="257"/>
      <c r="H173" s="257" t="s">
        <v>661</v>
      </c>
      <c r="I173" s="257" t="s">
        <v>597</v>
      </c>
      <c r="J173" s="257">
        <v>50</v>
      </c>
      <c r="K173" s="298"/>
    </row>
    <row r="174" spans="2:11" ht="15" customHeight="1">
      <c r="B174" s="277"/>
      <c r="C174" s="257" t="s">
        <v>620</v>
      </c>
      <c r="D174" s="257"/>
      <c r="E174" s="257"/>
      <c r="F174" s="276" t="s">
        <v>601</v>
      </c>
      <c r="G174" s="257"/>
      <c r="H174" s="257" t="s">
        <v>661</v>
      </c>
      <c r="I174" s="257" t="s">
        <v>597</v>
      </c>
      <c r="J174" s="257">
        <v>50</v>
      </c>
      <c r="K174" s="298"/>
    </row>
    <row r="175" spans="2:11" ht="15" customHeight="1">
      <c r="B175" s="277"/>
      <c r="C175" s="257" t="s">
        <v>131</v>
      </c>
      <c r="D175" s="257"/>
      <c r="E175" s="257"/>
      <c r="F175" s="276" t="s">
        <v>595</v>
      </c>
      <c r="G175" s="257"/>
      <c r="H175" s="257" t="s">
        <v>662</v>
      </c>
      <c r="I175" s="257" t="s">
        <v>663</v>
      </c>
      <c r="J175" s="257"/>
      <c r="K175" s="298"/>
    </row>
    <row r="176" spans="2:11" ht="15" customHeight="1">
      <c r="B176" s="277"/>
      <c r="C176" s="257" t="s">
        <v>58</v>
      </c>
      <c r="D176" s="257"/>
      <c r="E176" s="257"/>
      <c r="F176" s="276" t="s">
        <v>595</v>
      </c>
      <c r="G176" s="257"/>
      <c r="H176" s="257" t="s">
        <v>664</v>
      </c>
      <c r="I176" s="257" t="s">
        <v>665</v>
      </c>
      <c r="J176" s="257">
        <v>1</v>
      </c>
      <c r="K176" s="298"/>
    </row>
    <row r="177" spans="2:11" ht="15" customHeight="1">
      <c r="B177" s="277"/>
      <c r="C177" s="257" t="s">
        <v>54</v>
      </c>
      <c r="D177" s="257"/>
      <c r="E177" s="257"/>
      <c r="F177" s="276" t="s">
        <v>595</v>
      </c>
      <c r="G177" s="257"/>
      <c r="H177" s="257" t="s">
        <v>666</v>
      </c>
      <c r="I177" s="257" t="s">
        <v>597</v>
      </c>
      <c r="J177" s="257">
        <v>20</v>
      </c>
      <c r="K177" s="298"/>
    </row>
    <row r="178" spans="2:11" ht="15" customHeight="1">
      <c r="B178" s="277"/>
      <c r="C178" s="257" t="s">
        <v>132</v>
      </c>
      <c r="D178" s="257"/>
      <c r="E178" s="257"/>
      <c r="F178" s="276" t="s">
        <v>595</v>
      </c>
      <c r="G178" s="257"/>
      <c r="H178" s="257" t="s">
        <v>667</v>
      </c>
      <c r="I178" s="257" t="s">
        <v>597</v>
      </c>
      <c r="J178" s="257">
        <v>255</v>
      </c>
      <c r="K178" s="298"/>
    </row>
    <row r="179" spans="2:11" ht="15" customHeight="1">
      <c r="B179" s="277"/>
      <c r="C179" s="257" t="s">
        <v>133</v>
      </c>
      <c r="D179" s="257"/>
      <c r="E179" s="257"/>
      <c r="F179" s="276" t="s">
        <v>595</v>
      </c>
      <c r="G179" s="257"/>
      <c r="H179" s="257" t="s">
        <v>560</v>
      </c>
      <c r="I179" s="257" t="s">
        <v>597</v>
      </c>
      <c r="J179" s="257">
        <v>10</v>
      </c>
      <c r="K179" s="298"/>
    </row>
    <row r="180" spans="2:11" ht="15" customHeight="1">
      <c r="B180" s="277"/>
      <c r="C180" s="257" t="s">
        <v>134</v>
      </c>
      <c r="D180" s="257"/>
      <c r="E180" s="257"/>
      <c r="F180" s="276" t="s">
        <v>595</v>
      </c>
      <c r="G180" s="257"/>
      <c r="H180" s="257" t="s">
        <v>668</v>
      </c>
      <c r="I180" s="257" t="s">
        <v>629</v>
      </c>
      <c r="J180" s="257"/>
      <c r="K180" s="298"/>
    </row>
    <row r="181" spans="2:11" ht="15" customHeight="1">
      <c r="B181" s="277"/>
      <c r="C181" s="257" t="s">
        <v>669</v>
      </c>
      <c r="D181" s="257"/>
      <c r="E181" s="257"/>
      <c r="F181" s="276" t="s">
        <v>595</v>
      </c>
      <c r="G181" s="257"/>
      <c r="H181" s="257" t="s">
        <v>670</v>
      </c>
      <c r="I181" s="257" t="s">
        <v>629</v>
      </c>
      <c r="J181" s="257"/>
      <c r="K181" s="298"/>
    </row>
    <row r="182" spans="2:11" ht="15" customHeight="1">
      <c r="B182" s="277"/>
      <c r="C182" s="257" t="s">
        <v>658</v>
      </c>
      <c r="D182" s="257"/>
      <c r="E182" s="257"/>
      <c r="F182" s="276" t="s">
        <v>595</v>
      </c>
      <c r="G182" s="257"/>
      <c r="H182" s="257" t="s">
        <v>671</v>
      </c>
      <c r="I182" s="257" t="s">
        <v>629</v>
      </c>
      <c r="J182" s="257"/>
      <c r="K182" s="298"/>
    </row>
    <row r="183" spans="2:11" ht="15" customHeight="1">
      <c r="B183" s="277"/>
      <c r="C183" s="257" t="s">
        <v>136</v>
      </c>
      <c r="D183" s="257"/>
      <c r="E183" s="257"/>
      <c r="F183" s="276" t="s">
        <v>601</v>
      </c>
      <c r="G183" s="257"/>
      <c r="H183" s="257" t="s">
        <v>672</v>
      </c>
      <c r="I183" s="257" t="s">
        <v>597</v>
      </c>
      <c r="J183" s="257">
        <v>50</v>
      </c>
      <c r="K183" s="298"/>
    </row>
    <row r="184" spans="2:11" ht="15" customHeight="1">
      <c r="B184" s="277"/>
      <c r="C184" s="257" t="s">
        <v>673</v>
      </c>
      <c r="D184" s="257"/>
      <c r="E184" s="257"/>
      <c r="F184" s="276" t="s">
        <v>601</v>
      </c>
      <c r="G184" s="257"/>
      <c r="H184" s="257" t="s">
        <v>674</v>
      </c>
      <c r="I184" s="257" t="s">
        <v>675</v>
      </c>
      <c r="J184" s="257"/>
      <c r="K184" s="298"/>
    </row>
    <row r="185" spans="2:11" ht="15" customHeight="1">
      <c r="B185" s="277"/>
      <c r="C185" s="257" t="s">
        <v>676</v>
      </c>
      <c r="D185" s="257"/>
      <c r="E185" s="257"/>
      <c r="F185" s="276" t="s">
        <v>601</v>
      </c>
      <c r="G185" s="257"/>
      <c r="H185" s="257" t="s">
        <v>677</v>
      </c>
      <c r="I185" s="257" t="s">
        <v>675</v>
      </c>
      <c r="J185" s="257"/>
      <c r="K185" s="298"/>
    </row>
    <row r="186" spans="2:11" ht="15" customHeight="1">
      <c r="B186" s="277"/>
      <c r="C186" s="257" t="s">
        <v>678</v>
      </c>
      <c r="D186" s="257"/>
      <c r="E186" s="257"/>
      <c r="F186" s="276" t="s">
        <v>601</v>
      </c>
      <c r="G186" s="257"/>
      <c r="H186" s="257" t="s">
        <v>679</v>
      </c>
      <c r="I186" s="257" t="s">
        <v>675</v>
      </c>
      <c r="J186" s="257"/>
      <c r="K186" s="298"/>
    </row>
    <row r="187" spans="2:11" ht="15" customHeight="1">
      <c r="B187" s="277"/>
      <c r="C187" s="310" t="s">
        <v>680</v>
      </c>
      <c r="D187" s="257"/>
      <c r="E187" s="257"/>
      <c r="F187" s="276" t="s">
        <v>601</v>
      </c>
      <c r="G187" s="257"/>
      <c r="H187" s="257" t="s">
        <v>681</v>
      </c>
      <c r="I187" s="257" t="s">
        <v>682</v>
      </c>
      <c r="J187" s="311" t="s">
        <v>683</v>
      </c>
      <c r="K187" s="298"/>
    </row>
    <row r="188" spans="2:11" ht="15" customHeight="1">
      <c r="B188" s="277"/>
      <c r="C188" s="262" t="s">
        <v>43</v>
      </c>
      <c r="D188" s="257"/>
      <c r="E188" s="257"/>
      <c r="F188" s="276" t="s">
        <v>595</v>
      </c>
      <c r="G188" s="257"/>
      <c r="H188" s="253" t="s">
        <v>684</v>
      </c>
      <c r="I188" s="257" t="s">
        <v>685</v>
      </c>
      <c r="J188" s="257"/>
      <c r="K188" s="298"/>
    </row>
    <row r="189" spans="2:11" ht="15" customHeight="1">
      <c r="B189" s="277"/>
      <c r="C189" s="262" t="s">
        <v>686</v>
      </c>
      <c r="D189" s="257"/>
      <c r="E189" s="257"/>
      <c r="F189" s="276" t="s">
        <v>595</v>
      </c>
      <c r="G189" s="257"/>
      <c r="H189" s="257" t="s">
        <v>687</v>
      </c>
      <c r="I189" s="257" t="s">
        <v>629</v>
      </c>
      <c r="J189" s="257"/>
      <c r="K189" s="298"/>
    </row>
    <row r="190" spans="2:11" ht="15" customHeight="1">
      <c r="B190" s="277"/>
      <c r="C190" s="262" t="s">
        <v>688</v>
      </c>
      <c r="D190" s="257"/>
      <c r="E190" s="257"/>
      <c r="F190" s="276" t="s">
        <v>595</v>
      </c>
      <c r="G190" s="257"/>
      <c r="H190" s="257" t="s">
        <v>689</v>
      </c>
      <c r="I190" s="257" t="s">
        <v>629</v>
      </c>
      <c r="J190" s="257"/>
      <c r="K190" s="298"/>
    </row>
    <row r="191" spans="2:11" ht="15" customHeight="1">
      <c r="B191" s="277"/>
      <c r="C191" s="262" t="s">
        <v>690</v>
      </c>
      <c r="D191" s="257"/>
      <c r="E191" s="257"/>
      <c r="F191" s="276" t="s">
        <v>601</v>
      </c>
      <c r="G191" s="257"/>
      <c r="H191" s="257" t="s">
        <v>691</v>
      </c>
      <c r="I191" s="257" t="s">
        <v>629</v>
      </c>
      <c r="J191" s="257"/>
      <c r="K191" s="298"/>
    </row>
    <row r="192" spans="2:11" ht="15" customHeight="1">
      <c r="B192" s="304"/>
      <c r="C192" s="312"/>
      <c r="D192" s="286"/>
      <c r="E192" s="286"/>
      <c r="F192" s="286"/>
      <c r="G192" s="286"/>
      <c r="H192" s="286"/>
      <c r="I192" s="286"/>
      <c r="J192" s="286"/>
      <c r="K192" s="305"/>
    </row>
    <row r="193" spans="2:11" ht="18.75" customHeight="1">
      <c r="B193" s="253"/>
      <c r="C193" s="257"/>
      <c r="D193" s="257"/>
      <c r="E193" s="257"/>
      <c r="F193" s="276"/>
      <c r="G193" s="257"/>
      <c r="H193" s="257"/>
      <c r="I193" s="257"/>
      <c r="J193" s="257"/>
      <c r="K193" s="253"/>
    </row>
    <row r="194" spans="2:11" ht="18.75" customHeight="1">
      <c r="B194" s="253"/>
      <c r="C194" s="257"/>
      <c r="D194" s="257"/>
      <c r="E194" s="257"/>
      <c r="F194" s="276"/>
      <c r="G194" s="257"/>
      <c r="H194" s="257"/>
      <c r="I194" s="257"/>
      <c r="J194" s="257"/>
      <c r="K194" s="253"/>
    </row>
    <row r="195" spans="2:11" ht="18.75" customHeight="1">
      <c r="B195" s="263"/>
      <c r="C195" s="263"/>
      <c r="D195" s="263"/>
      <c r="E195" s="263"/>
      <c r="F195" s="263"/>
      <c r="G195" s="263"/>
      <c r="H195" s="263"/>
      <c r="I195" s="263"/>
      <c r="J195" s="263"/>
      <c r="K195" s="263"/>
    </row>
    <row r="196" spans="2:11">
      <c r="B196" s="245"/>
      <c r="C196" s="246"/>
      <c r="D196" s="246"/>
      <c r="E196" s="246"/>
      <c r="F196" s="246"/>
      <c r="G196" s="246"/>
      <c r="H196" s="246"/>
      <c r="I196" s="246"/>
      <c r="J196" s="246"/>
      <c r="K196" s="247"/>
    </row>
    <row r="197" spans="2:11" ht="21">
      <c r="B197" s="248"/>
      <c r="C197" s="370" t="s">
        <v>692</v>
      </c>
      <c r="D197" s="370"/>
      <c r="E197" s="370"/>
      <c r="F197" s="370"/>
      <c r="G197" s="370"/>
      <c r="H197" s="370"/>
      <c r="I197" s="370"/>
      <c r="J197" s="370"/>
      <c r="K197" s="249"/>
    </row>
    <row r="198" spans="2:11" ht="25.5" customHeight="1">
      <c r="B198" s="248"/>
      <c r="C198" s="313" t="s">
        <v>693</v>
      </c>
      <c r="D198" s="313"/>
      <c r="E198" s="313"/>
      <c r="F198" s="313" t="s">
        <v>694</v>
      </c>
      <c r="G198" s="314"/>
      <c r="H198" s="375" t="s">
        <v>695</v>
      </c>
      <c r="I198" s="375"/>
      <c r="J198" s="375"/>
      <c r="K198" s="249"/>
    </row>
    <row r="199" spans="2:11" ht="5.25" customHeight="1">
      <c r="B199" s="277"/>
      <c r="C199" s="274"/>
      <c r="D199" s="274"/>
      <c r="E199" s="274"/>
      <c r="F199" s="274"/>
      <c r="G199" s="257"/>
      <c r="H199" s="274"/>
      <c r="I199" s="274"/>
      <c r="J199" s="274"/>
      <c r="K199" s="298"/>
    </row>
    <row r="200" spans="2:11" ht="15" customHeight="1">
      <c r="B200" s="277"/>
      <c r="C200" s="257" t="s">
        <v>685</v>
      </c>
      <c r="D200" s="257"/>
      <c r="E200" s="257"/>
      <c r="F200" s="276" t="s">
        <v>44</v>
      </c>
      <c r="G200" s="257"/>
      <c r="H200" s="372" t="s">
        <v>696</v>
      </c>
      <c r="I200" s="372"/>
      <c r="J200" s="372"/>
      <c r="K200" s="298"/>
    </row>
    <row r="201" spans="2:11" ht="15" customHeight="1">
      <c r="B201" s="277"/>
      <c r="C201" s="283"/>
      <c r="D201" s="257"/>
      <c r="E201" s="257"/>
      <c r="F201" s="276" t="s">
        <v>45</v>
      </c>
      <c r="G201" s="257"/>
      <c r="H201" s="372" t="s">
        <v>697</v>
      </c>
      <c r="I201" s="372"/>
      <c r="J201" s="372"/>
      <c r="K201" s="298"/>
    </row>
    <row r="202" spans="2:11" ht="15" customHeight="1">
      <c r="B202" s="277"/>
      <c r="C202" s="283"/>
      <c r="D202" s="257"/>
      <c r="E202" s="257"/>
      <c r="F202" s="276" t="s">
        <v>48</v>
      </c>
      <c r="G202" s="257"/>
      <c r="H202" s="372" t="s">
        <v>698</v>
      </c>
      <c r="I202" s="372"/>
      <c r="J202" s="372"/>
      <c r="K202" s="298"/>
    </row>
    <row r="203" spans="2:11" ht="15" customHeight="1">
      <c r="B203" s="277"/>
      <c r="C203" s="257"/>
      <c r="D203" s="257"/>
      <c r="E203" s="257"/>
      <c r="F203" s="276" t="s">
        <v>46</v>
      </c>
      <c r="G203" s="257"/>
      <c r="H203" s="372" t="s">
        <v>699</v>
      </c>
      <c r="I203" s="372"/>
      <c r="J203" s="372"/>
      <c r="K203" s="298"/>
    </row>
    <row r="204" spans="2:11" ht="15" customHeight="1">
      <c r="B204" s="277"/>
      <c r="C204" s="257"/>
      <c r="D204" s="257"/>
      <c r="E204" s="257"/>
      <c r="F204" s="276" t="s">
        <v>47</v>
      </c>
      <c r="G204" s="257"/>
      <c r="H204" s="372" t="s">
        <v>700</v>
      </c>
      <c r="I204" s="372"/>
      <c r="J204" s="372"/>
      <c r="K204" s="298"/>
    </row>
    <row r="205" spans="2:11" ht="15" customHeight="1">
      <c r="B205" s="277"/>
      <c r="C205" s="257"/>
      <c r="D205" s="257"/>
      <c r="E205" s="257"/>
      <c r="F205" s="276"/>
      <c r="G205" s="257"/>
      <c r="H205" s="257"/>
      <c r="I205" s="257"/>
      <c r="J205" s="257"/>
      <c r="K205" s="298"/>
    </row>
    <row r="206" spans="2:11" ht="15" customHeight="1">
      <c r="B206" s="277"/>
      <c r="C206" s="257" t="s">
        <v>641</v>
      </c>
      <c r="D206" s="257"/>
      <c r="E206" s="257"/>
      <c r="F206" s="276" t="s">
        <v>89</v>
      </c>
      <c r="G206" s="257"/>
      <c r="H206" s="372" t="s">
        <v>701</v>
      </c>
      <c r="I206" s="372"/>
      <c r="J206" s="372"/>
      <c r="K206" s="298"/>
    </row>
    <row r="207" spans="2:11" ht="15" customHeight="1">
      <c r="B207" s="277"/>
      <c r="C207" s="283"/>
      <c r="D207" s="257"/>
      <c r="E207" s="257"/>
      <c r="F207" s="276" t="s">
        <v>85</v>
      </c>
      <c r="G207" s="257"/>
      <c r="H207" s="372" t="s">
        <v>540</v>
      </c>
      <c r="I207" s="372"/>
      <c r="J207" s="372"/>
      <c r="K207" s="298"/>
    </row>
    <row r="208" spans="2:11" ht="15" customHeight="1">
      <c r="B208" s="277"/>
      <c r="C208" s="257"/>
      <c r="D208" s="257"/>
      <c r="E208" s="257"/>
      <c r="F208" s="276" t="s">
        <v>538</v>
      </c>
      <c r="G208" s="257"/>
      <c r="H208" s="372" t="s">
        <v>702</v>
      </c>
      <c r="I208" s="372"/>
      <c r="J208" s="372"/>
      <c r="K208" s="298"/>
    </row>
    <row r="209" spans="2:11" ht="15" customHeight="1">
      <c r="B209" s="315"/>
      <c r="C209" s="283"/>
      <c r="D209" s="283"/>
      <c r="E209" s="283"/>
      <c r="F209" s="276" t="s">
        <v>79</v>
      </c>
      <c r="G209" s="262"/>
      <c r="H209" s="376" t="s">
        <v>541</v>
      </c>
      <c r="I209" s="376"/>
      <c r="J209" s="376"/>
      <c r="K209" s="316"/>
    </row>
    <row r="210" spans="2:11" ht="15" customHeight="1">
      <c r="B210" s="315"/>
      <c r="C210" s="283"/>
      <c r="D210" s="283"/>
      <c r="E210" s="283"/>
      <c r="F210" s="276" t="s">
        <v>542</v>
      </c>
      <c r="G210" s="262"/>
      <c r="H210" s="376" t="s">
        <v>703</v>
      </c>
      <c r="I210" s="376"/>
      <c r="J210" s="376"/>
      <c r="K210" s="316"/>
    </row>
    <row r="211" spans="2:11" ht="15" customHeight="1">
      <c r="B211" s="315"/>
      <c r="C211" s="283"/>
      <c r="D211" s="283"/>
      <c r="E211" s="283"/>
      <c r="F211" s="317"/>
      <c r="G211" s="262"/>
      <c r="H211" s="318"/>
      <c r="I211" s="318"/>
      <c r="J211" s="318"/>
      <c r="K211" s="316"/>
    </row>
    <row r="212" spans="2:11" ht="15" customHeight="1">
      <c r="B212" s="315"/>
      <c r="C212" s="257" t="s">
        <v>665</v>
      </c>
      <c r="D212" s="283"/>
      <c r="E212" s="283"/>
      <c r="F212" s="276">
        <v>1</v>
      </c>
      <c r="G212" s="262"/>
      <c r="H212" s="376" t="s">
        <v>704</v>
      </c>
      <c r="I212" s="376"/>
      <c r="J212" s="376"/>
      <c r="K212" s="316"/>
    </row>
    <row r="213" spans="2:11" ht="15" customHeight="1">
      <c r="B213" s="315"/>
      <c r="C213" s="283"/>
      <c r="D213" s="283"/>
      <c r="E213" s="283"/>
      <c r="F213" s="276">
        <v>2</v>
      </c>
      <c r="G213" s="262"/>
      <c r="H213" s="376" t="s">
        <v>705</v>
      </c>
      <c r="I213" s="376"/>
      <c r="J213" s="376"/>
      <c r="K213" s="316"/>
    </row>
    <row r="214" spans="2:11" ht="15" customHeight="1">
      <c r="B214" s="315"/>
      <c r="C214" s="283"/>
      <c r="D214" s="283"/>
      <c r="E214" s="283"/>
      <c r="F214" s="276">
        <v>3</v>
      </c>
      <c r="G214" s="262"/>
      <c r="H214" s="376" t="s">
        <v>706</v>
      </c>
      <c r="I214" s="376"/>
      <c r="J214" s="376"/>
      <c r="K214" s="316"/>
    </row>
    <row r="215" spans="2:11" ht="15" customHeight="1">
      <c r="B215" s="315"/>
      <c r="C215" s="283"/>
      <c r="D215" s="283"/>
      <c r="E215" s="283"/>
      <c r="F215" s="276">
        <v>4</v>
      </c>
      <c r="G215" s="262"/>
      <c r="H215" s="376" t="s">
        <v>707</v>
      </c>
      <c r="I215" s="376"/>
      <c r="J215" s="376"/>
      <c r="K215" s="316"/>
    </row>
    <row r="216" spans="2:11" ht="12.75" customHeight="1">
      <c r="B216" s="319"/>
      <c r="C216" s="320"/>
      <c r="D216" s="320"/>
      <c r="E216" s="320"/>
      <c r="F216" s="320"/>
      <c r="G216" s="320"/>
      <c r="H216" s="320"/>
      <c r="I216" s="320"/>
      <c r="J216" s="320"/>
      <c r="K216" s="321"/>
    </row>
  </sheetData>
  <sheetProtection formatCells="0" formatColumns="0" formatRows="0" insertColumns="0" insertRows="0" insertHyperlinks="0" deleteColumns="0" deleteRows="0" sort="0" autoFilter="0" pivotTables="0"/>
  <mergeCells count="77">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33:J33"/>
    <mergeCell ref="G34:J34"/>
    <mergeCell ref="G35:J35"/>
    <mergeCell ref="D49:J49"/>
    <mergeCell ref="E48:J48"/>
    <mergeCell ref="G36:J36"/>
    <mergeCell ref="G37:J37"/>
    <mergeCell ref="D31:J31"/>
    <mergeCell ref="C24:J24"/>
    <mergeCell ref="D32:J32"/>
    <mergeCell ref="F18:J18"/>
    <mergeCell ref="F21:J21"/>
    <mergeCell ref="C23:J23"/>
    <mergeCell ref="D25:J25"/>
    <mergeCell ref="D26:J26"/>
    <mergeCell ref="D28:J28"/>
    <mergeCell ref="D29:J29"/>
    <mergeCell ref="F19:J19"/>
    <mergeCell ref="F20:J20"/>
    <mergeCell ref="D14:J14"/>
    <mergeCell ref="D15:J15"/>
    <mergeCell ref="F16:J16"/>
    <mergeCell ref="F17:J17"/>
    <mergeCell ref="C9:J9"/>
    <mergeCell ref="D10:J10"/>
    <mergeCell ref="D13:J13"/>
    <mergeCell ref="C3:J3"/>
    <mergeCell ref="C4:J4"/>
    <mergeCell ref="C6:J6"/>
    <mergeCell ref="C7:J7"/>
    <mergeCell ref="D11:J11"/>
  </mergeCells>
  <pageMargins left="0.59027779999999996" right="0.59027779999999996" top="0.59027779999999996" bottom="0.59027779999999996" header="0" footer="0"/>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20"/>
  <sheetViews>
    <sheetView showGridLines="0" workbookViewId="0">
      <pane ySplit="1" topLeftCell="A2" activePane="bottomLeft" state="frozen"/>
      <selection pane="bottomLeft"/>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9"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10"/>
      <c r="C1" s="110"/>
      <c r="D1" s="111" t="s">
        <v>1</v>
      </c>
      <c r="E1" s="110"/>
      <c r="F1" s="112" t="s">
        <v>112</v>
      </c>
      <c r="G1" s="364" t="s">
        <v>113</v>
      </c>
      <c r="H1" s="364"/>
      <c r="I1" s="113"/>
      <c r="J1" s="112" t="s">
        <v>114</v>
      </c>
      <c r="K1" s="111" t="s">
        <v>115</v>
      </c>
      <c r="L1" s="112" t="s">
        <v>116</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324"/>
      <c r="M2" s="324"/>
      <c r="N2" s="324"/>
      <c r="O2" s="324"/>
      <c r="P2" s="324"/>
      <c r="Q2" s="324"/>
      <c r="R2" s="324"/>
      <c r="S2" s="324"/>
      <c r="T2" s="324"/>
      <c r="U2" s="324"/>
      <c r="V2" s="324"/>
      <c r="AT2" s="22" t="s">
        <v>81</v>
      </c>
    </row>
    <row r="3" spans="1:70" ht="6.95" customHeight="1">
      <c r="B3" s="23"/>
      <c r="C3" s="24"/>
      <c r="D3" s="24"/>
      <c r="E3" s="24"/>
      <c r="F3" s="24"/>
      <c r="G3" s="24"/>
      <c r="H3" s="24"/>
      <c r="I3" s="114"/>
      <c r="J3" s="24"/>
      <c r="K3" s="25"/>
      <c r="AT3" s="22" t="s">
        <v>82</v>
      </c>
    </row>
    <row r="4" spans="1:70" ht="36.950000000000003" customHeight="1">
      <c r="B4" s="26"/>
      <c r="C4" s="27"/>
      <c r="D4" s="28" t="s">
        <v>117</v>
      </c>
      <c r="E4" s="27"/>
      <c r="F4" s="27"/>
      <c r="G4" s="27"/>
      <c r="H4" s="27"/>
      <c r="I4" s="115"/>
      <c r="J4" s="27"/>
      <c r="K4" s="29"/>
      <c r="M4" s="30" t="s">
        <v>12</v>
      </c>
      <c r="AT4" s="22" t="s">
        <v>6</v>
      </c>
    </row>
    <row r="5" spans="1:70" ht="6.95" customHeight="1">
      <c r="B5" s="26"/>
      <c r="C5" s="27"/>
      <c r="D5" s="27"/>
      <c r="E5" s="27"/>
      <c r="F5" s="27"/>
      <c r="G5" s="27"/>
      <c r="H5" s="27"/>
      <c r="I5" s="115"/>
      <c r="J5" s="27"/>
      <c r="K5" s="29"/>
    </row>
    <row r="6" spans="1:70" ht="15">
      <c r="B6" s="26"/>
      <c r="C6" s="27"/>
      <c r="D6" s="35" t="s">
        <v>18</v>
      </c>
      <c r="E6" s="27"/>
      <c r="F6" s="27"/>
      <c r="G6" s="27"/>
      <c r="H6" s="27"/>
      <c r="I6" s="115"/>
      <c r="J6" s="27"/>
      <c r="K6" s="29"/>
    </row>
    <row r="7" spans="1:70" ht="16.5" customHeight="1">
      <c r="B7" s="26"/>
      <c r="C7" s="27"/>
      <c r="D7" s="27"/>
      <c r="E7" s="365" t="str">
        <f>'Rekapitulace stavby'!K6</f>
        <v>VD Modřany - opravy technologie středního jezového pole</v>
      </c>
      <c r="F7" s="366"/>
      <c r="G7" s="366"/>
      <c r="H7" s="366"/>
      <c r="I7" s="115"/>
      <c r="J7" s="27"/>
      <c r="K7" s="29"/>
    </row>
    <row r="8" spans="1:70" s="1" customFormat="1" ht="15">
      <c r="B8" s="39"/>
      <c r="C8" s="40"/>
      <c r="D8" s="35" t="s">
        <v>118</v>
      </c>
      <c r="E8" s="40"/>
      <c r="F8" s="40"/>
      <c r="G8" s="40"/>
      <c r="H8" s="40"/>
      <c r="I8" s="116"/>
      <c r="J8" s="40"/>
      <c r="K8" s="43"/>
    </row>
    <row r="9" spans="1:70" s="1" customFormat="1" ht="36.950000000000003" customHeight="1">
      <c r="B9" s="39"/>
      <c r="C9" s="40"/>
      <c r="D9" s="40"/>
      <c r="E9" s="367" t="s">
        <v>119</v>
      </c>
      <c r="F9" s="368"/>
      <c r="G9" s="368"/>
      <c r="H9" s="368"/>
      <c r="I9" s="116"/>
      <c r="J9" s="40"/>
      <c r="K9" s="43"/>
    </row>
    <row r="10" spans="1:70" s="1" customFormat="1">
      <c r="B10" s="39"/>
      <c r="C10" s="40"/>
      <c r="D10" s="40"/>
      <c r="E10" s="40"/>
      <c r="F10" s="40"/>
      <c r="G10" s="40"/>
      <c r="H10" s="40"/>
      <c r="I10" s="116"/>
      <c r="J10" s="40"/>
      <c r="K10" s="43"/>
    </row>
    <row r="11" spans="1:70" s="1" customFormat="1" ht="14.45" customHeight="1">
      <c r="B11" s="39"/>
      <c r="C11" s="40"/>
      <c r="D11" s="35" t="s">
        <v>20</v>
      </c>
      <c r="E11" s="40"/>
      <c r="F11" s="33" t="s">
        <v>21</v>
      </c>
      <c r="G11" s="40"/>
      <c r="H11" s="40"/>
      <c r="I11" s="117" t="s">
        <v>22</v>
      </c>
      <c r="J11" s="33" t="s">
        <v>21</v>
      </c>
      <c r="K11" s="43"/>
    </row>
    <row r="12" spans="1:70" s="1" customFormat="1" ht="14.45" customHeight="1">
      <c r="B12" s="39"/>
      <c r="C12" s="40"/>
      <c r="D12" s="35" t="s">
        <v>23</v>
      </c>
      <c r="E12" s="40"/>
      <c r="F12" s="33" t="s">
        <v>24</v>
      </c>
      <c r="G12" s="40"/>
      <c r="H12" s="40"/>
      <c r="I12" s="117" t="s">
        <v>25</v>
      </c>
      <c r="J12" s="118" t="str">
        <f>'Rekapitulace stavby'!AN8</f>
        <v>15.2.2018</v>
      </c>
      <c r="K12" s="43"/>
    </row>
    <row r="13" spans="1:70" s="1" customFormat="1" ht="10.9" customHeight="1">
      <c r="B13" s="39"/>
      <c r="C13" s="40"/>
      <c r="D13" s="40"/>
      <c r="E13" s="40"/>
      <c r="F13" s="40"/>
      <c r="G13" s="40"/>
      <c r="H13" s="40"/>
      <c r="I13" s="116"/>
      <c r="J13" s="40"/>
      <c r="K13" s="43"/>
    </row>
    <row r="14" spans="1:70" s="1" customFormat="1" ht="14.45" customHeight="1">
      <c r="B14" s="39"/>
      <c r="C14" s="40"/>
      <c r="D14" s="35" t="s">
        <v>27</v>
      </c>
      <c r="E14" s="40"/>
      <c r="F14" s="40"/>
      <c r="G14" s="40"/>
      <c r="H14" s="40"/>
      <c r="I14" s="117" t="s">
        <v>28</v>
      </c>
      <c r="J14" s="33" t="s">
        <v>29</v>
      </c>
      <c r="K14" s="43"/>
    </row>
    <row r="15" spans="1:70" s="1" customFormat="1" ht="18" customHeight="1">
      <c r="B15" s="39"/>
      <c r="C15" s="40"/>
      <c r="D15" s="40"/>
      <c r="E15" s="33" t="s">
        <v>30</v>
      </c>
      <c r="F15" s="40"/>
      <c r="G15" s="40"/>
      <c r="H15" s="40"/>
      <c r="I15" s="117" t="s">
        <v>31</v>
      </c>
      <c r="J15" s="33" t="s">
        <v>21</v>
      </c>
      <c r="K15" s="43"/>
    </row>
    <row r="16" spans="1:70" s="1" customFormat="1" ht="6.95" customHeight="1">
      <c r="B16" s="39"/>
      <c r="C16" s="40"/>
      <c r="D16" s="40"/>
      <c r="E16" s="40"/>
      <c r="F16" s="40"/>
      <c r="G16" s="40"/>
      <c r="H16" s="40"/>
      <c r="I16" s="116"/>
      <c r="J16" s="40"/>
      <c r="K16" s="43"/>
    </row>
    <row r="17" spans="2:11" s="1" customFormat="1" ht="14.45" customHeight="1">
      <c r="B17" s="39"/>
      <c r="C17" s="40"/>
      <c r="D17" s="35" t="s">
        <v>32</v>
      </c>
      <c r="E17" s="40"/>
      <c r="F17" s="40"/>
      <c r="G17" s="40"/>
      <c r="H17" s="40"/>
      <c r="I17" s="117" t="s">
        <v>28</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7" t="s">
        <v>31</v>
      </c>
      <c r="J18" s="33" t="str">
        <f>IF('Rekapitulace stavby'!AN14="Vyplň údaj","",IF('Rekapitulace stavby'!AN14="","",'Rekapitulace stavby'!AN14))</f>
        <v/>
      </c>
      <c r="K18" s="43"/>
    </row>
    <row r="19" spans="2:11" s="1" customFormat="1" ht="6.95" customHeight="1">
      <c r="B19" s="39"/>
      <c r="C19" s="40"/>
      <c r="D19" s="40"/>
      <c r="E19" s="40"/>
      <c r="F19" s="40"/>
      <c r="G19" s="40"/>
      <c r="H19" s="40"/>
      <c r="I19" s="116"/>
      <c r="J19" s="40"/>
      <c r="K19" s="43"/>
    </row>
    <row r="20" spans="2:11" s="1" customFormat="1" ht="14.45" customHeight="1">
      <c r="B20" s="39"/>
      <c r="C20" s="40"/>
      <c r="D20" s="35" t="s">
        <v>34</v>
      </c>
      <c r="E20" s="40"/>
      <c r="F20" s="40"/>
      <c r="G20" s="40"/>
      <c r="H20" s="40"/>
      <c r="I20" s="117" t="s">
        <v>28</v>
      </c>
      <c r="J20" s="33" t="s">
        <v>35</v>
      </c>
      <c r="K20" s="43"/>
    </row>
    <row r="21" spans="2:11" s="1" customFormat="1" ht="18" customHeight="1">
      <c r="B21" s="39"/>
      <c r="C21" s="40"/>
      <c r="D21" s="40"/>
      <c r="E21" s="33" t="s">
        <v>36</v>
      </c>
      <c r="F21" s="40"/>
      <c r="G21" s="40"/>
      <c r="H21" s="40"/>
      <c r="I21" s="117" t="s">
        <v>31</v>
      </c>
      <c r="J21" s="33" t="s">
        <v>21</v>
      </c>
      <c r="K21" s="43"/>
    </row>
    <row r="22" spans="2:11" s="1" customFormat="1" ht="6.95" customHeight="1">
      <c r="B22" s="39"/>
      <c r="C22" s="40"/>
      <c r="D22" s="40"/>
      <c r="E22" s="40"/>
      <c r="F22" s="40"/>
      <c r="G22" s="40"/>
      <c r="H22" s="40"/>
      <c r="I22" s="116"/>
      <c r="J22" s="40"/>
      <c r="K22" s="43"/>
    </row>
    <row r="23" spans="2:11" s="1" customFormat="1" ht="14.45" customHeight="1">
      <c r="B23" s="39"/>
      <c r="C23" s="40"/>
      <c r="D23" s="35" t="s">
        <v>38</v>
      </c>
      <c r="E23" s="40"/>
      <c r="F23" s="40"/>
      <c r="G23" s="40"/>
      <c r="H23" s="40"/>
      <c r="I23" s="116"/>
      <c r="J23" s="40"/>
      <c r="K23" s="43"/>
    </row>
    <row r="24" spans="2:11" s="6" customFormat="1" ht="16.5" customHeight="1">
      <c r="B24" s="119"/>
      <c r="C24" s="120"/>
      <c r="D24" s="120"/>
      <c r="E24" s="356" t="s">
        <v>21</v>
      </c>
      <c r="F24" s="356"/>
      <c r="G24" s="356"/>
      <c r="H24" s="356"/>
      <c r="I24" s="121"/>
      <c r="J24" s="120"/>
      <c r="K24" s="122"/>
    </row>
    <row r="25" spans="2:11" s="1" customFormat="1" ht="6.95" customHeight="1">
      <c r="B25" s="39"/>
      <c r="C25" s="40"/>
      <c r="D25" s="40"/>
      <c r="E25" s="40"/>
      <c r="F25" s="40"/>
      <c r="G25" s="40"/>
      <c r="H25" s="40"/>
      <c r="I25" s="116"/>
      <c r="J25" s="40"/>
      <c r="K25" s="43"/>
    </row>
    <row r="26" spans="2:11" s="1" customFormat="1" ht="6.95" customHeight="1">
      <c r="B26" s="39"/>
      <c r="C26" s="40"/>
      <c r="D26" s="83"/>
      <c r="E26" s="83"/>
      <c r="F26" s="83"/>
      <c r="G26" s="83"/>
      <c r="H26" s="83"/>
      <c r="I26" s="123"/>
      <c r="J26" s="83"/>
      <c r="K26" s="124"/>
    </row>
    <row r="27" spans="2:11" s="1" customFormat="1" ht="25.35" customHeight="1">
      <c r="B27" s="39"/>
      <c r="C27" s="40"/>
      <c r="D27" s="125" t="s">
        <v>39</v>
      </c>
      <c r="E27" s="40"/>
      <c r="F27" s="40"/>
      <c r="G27" s="40"/>
      <c r="H27" s="40"/>
      <c r="I27" s="116"/>
      <c r="J27" s="126">
        <f>ROUND(J81,2)</f>
        <v>0</v>
      </c>
      <c r="K27" s="43"/>
    </row>
    <row r="28" spans="2:11" s="1" customFormat="1" ht="6.95" customHeight="1">
      <c r="B28" s="39"/>
      <c r="C28" s="40"/>
      <c r="D28" s="83"/>
      <c r="E28" s="83"/>
      <c r="F28" s="83"/>
      <c r="G28" s="83"/>
      <c r="H28" s="83"/>
      <c r="I28" s="123"/>
      <c r="J28" s="83"/>
      <c r="K28" s="124"/>
    </row>
    <row r="29" spans="2:11" s="1" customFormat="1" ht="14.45" customHeight="1">
      <c r="B29" s="39"/>
      <c r="C29" s="40"/>
      <c r="D29" s="40"/>
      <c r="E29" s="40"/>
      <c r="F29" s="44" t="s">
        <v>41</v>
      </c>
      <c r="G29" s="40"/>
      <c r="H29" s="40"/>
      <c r="I29" s="127" t="s">
        <v>40</v>
      </c>
      <c r="J29" s="44" t="s">
        <v>42</v>
      </c>
      <c r="K29" s="43"/>
    </row>
    <row r="30" spans="2:11" s="1" customFormat="1" ht="14.45" customHeight="1">
      <c r="B30" s="39"/>
      <c r="C30" s="40"/>
      <c r="D30" s="47" t="s">
        <v>43</v>
      </c>
      <c r="E30" s="47" t="s">
        <v>44</v>
      </c>
      <c r="F30" s="128">
        <f>ROUND(SUM(BE81:BE119), 2)</f>
        <v>0</v>
      </c>
      <c r="G30" s="40"/>
      <c r="H30" s="40"/>
      <c r="I30" s="129">
        <v>0.21</v>
      </c>
      <c r="J30" s="128">
        <f>ROUND(ROUND((SUM(BE81:BE119)), 2)*I30, 2)</f>
        <v>0</v>
      </c>
      <c r="K30" s="43"/>
    </row>
    <row r="31" spans="2:11" s="1" customFormat="1" ht="14.45" customHeight="1">
      <c r="B31" s="39"/>
      <c r="C31" s="40"/>
      <c r="D31" s="40"/>
      <c r="E31" s="47" t="s">
        <v>45</v>
      </c>
      <c r="F31" s="128">
        <f>ROUND(SUM(BF81:BF119), 2)</f>
        <v>0</v>
      </c>
      <c r="G31" s="40"/>
      <c r="H31" s="40"/>
      <c r="I31" s="129">
        <v>0.15</v>
      </c>
      <c r="J31" s="128">
        <f>ROUND(ROUND((SUM(BF81:BF119)), 2)*I31, 2)</f>
        <v>0</v>
      </c>
      <c r="K31" s="43"/>
    </row>
    <row r="32" spans="2:11" s="1" customFormat="1" ht="14.45" hidden="1" customHeight="1">
      <c r="B32" s="39"/>
      <c r="C32" s="40"/>
      <c r="D32" s="40"/>
      <c r="E32" s="47" t="s">
        <v>46</v>
      </c>
      <c r="F32" s="128">
        <f>ROUND(SUM(BG81:BG119), 2)</f>
        <v>0</v>
      </c>
      <c r="G32" s="40"/>
      <c r="H32" s="40"/>
      <c r="I32" s="129">
        <v>0.21</v>
      </c>
      <c r="J32" s="128">
        <v>0</v>
      </c>
      <c r="K32" s="43"/>
    </row>
    <row r="33" spans="2:11" s="1" customFormat="1" ht="14.45" hidden="1" customHeight="1">
      <c r="B33" s="39"/>
      <c r="C33" s="40"/>
      <c r="D33" s="40"/>
      <c r="E33" s="47" t="s">
        <v>47</v>
      </c>
      <c r="F33" s="128">
        <f>ROUND(SUM(BH81:BH119), 2)</f>
        <v>0</v>
      </c>
      <c r="G33" s="40"/>
      <c r="H33" s="40"/>
      <c r="I33" s="129">
        <v>0.15</v>
      </c>
      <c r="J33" s="128">
        <v>0</v>
      </c>
      <c r="K33" s="43"/>
    </row>
    <row r="34" spans="2:11" s="1" customFormat="1" ht="14.45" hidden="1" customHeight="1">
      <c r="B34" s="39"/>
      <c r="C34" s="40"/>
      <c r="D34" s="40"/>
      <c r="E34" s="47" t="s">
        <v>48</v>
      </c>
      <c r="F34" s="128">
        <f>ROUND(SUM(BI81:BI119), 2)</f>
        <v>0</v>
      </c>
      <c r="G34" s="40"/>
      <c r="H34" s="40"/>
      <c r="I34" s="129">
        <v>0</v>
      </c>
      <c r="J34" s="128">
        <v>0</v>
      </c>
      <c r="K34" s="43"/>
    </row>
    <row r="35" spans="2:11" s="1" customFormat="1" ht="6.95" customHeight="1">
      <c r="B35" s="39"/>
      <c r="C35" s="40"/>
      <c r="D35" s="40"/>
      <c r="E35" s="40"/>
      <c r="F35" s="40"/>
      <c r="G35" s="40"/>
      <c r="H35" s="40"/>
      <c r="I35" s="116"/>
      <c r="J35" s="40"/>
      <c r="K35" s="43"/>
    </row>
    <row r="36" spans="2:11" s="1" customFormat="1" ht="25.35" customHeight="1">
      <c r="B36" s="39"/>
      <c r="C36" s="130"/>
      <c r="D36" s="131" t="s">
        <v>49</v>
      </c>
      <c r="E36" s="77"/>
      <c r="F36" s="77"/>
      <c r="G36" s="132" t="s">
        <v>50</v>
      </c>
      <c r="H36" s="133" t="s">
        <v>51</v>
      </c>
      <c r="I36" s="134"/>
      <c r="J36" s="135">
        <f>SUM(J27:J34)</f>
        <v>0</v>
      </c>
      <c r="K36" s="136"/>
    </row>
    <row r="37" spans="2:11" s="1" customFormat="1" ht="14.45" customHeight="1">
      <c r="B37" s="54"/>
      <c r="C37" s="55"/>
      <c r="D37" s="55"/>
      <c r="E37" s="55"/>
      <c r="F37" s="55"/>
      <c r="G37" s="55"/>
      <c r="H37" s="55"/>
      <c r="I37" s="137"/>
      <c r="J37" s="55"/>
      <c r="K37" s="56"/>
    </row>
    <row r="41" spans="2:11" s="1" customFormat="1" ht="6.95" customHeight="1">
      <c r="B41" s="138"/>
      <c r="C41" s="139"/>
      <c r="D41" s="139"/>
      <c r="E41" s="139"/>
      <c r="F41" s="139"/>
      <c r="G41" s="139"/>
      <c r="H41" s="139"/>
      <c r="I41" s="140"/>
      <c r="J41" s="139"/>
      <c r="K41" s="141"/>
    </row>
    <row r="42" spans="2:11" s="1" customFormat="1" ht="36.950000000000003" customHeight="1">
      <c r="B42" s="39"/>
      <c r="C42" s="28" t="s">
        <v>120</v>
      </c>
      <c r="D42" s="40"/>
      <c r="E42" s="40"/>
      <c r="F42" s="40"/>
      <c r="G42" s="40"/>
      <c r="H42" s="40"/>
      <c r="I42" s="116"/>
      <c r="J42" s="40"/>
      <c r="K42" s="43"/>
    </row>
    <row r="43" spans="2:11" s="1" customFormat="1" ht="6.95" customHeight="1">
      <c r="B43" s="39"/>
      <c r="C43" s="40"/>
      <c r="D43" s="40"/>
      <c r="E43" s="40"/>
      <c r="F43" s="40"/>
      <c r="G43" s="40"/>
      <c r="H43" s="40"/>
      <c r="I43" s="116"/>
      <c r="J43" s="40"/>
      <c r="K43" s="43"/>
    </row>
    <row r="44" spans="2:11" s="1" customFormat="1" ht="14.45" customHeight="1">
      <c r="B44" s="39"/>
      <c r="C44" s="35" t="s">
        <v>18</v>
      </c>
      <c r="D44" s="40"/>
      <c r="E44" s="40"/>
      <c r="F44" s="40"/>
      <c r="G44" s="40"/>
      <c r="H44" s="40"/>
      <c r="I44" s="116"/>
      <c r="J44" s="40"/>
      <c r="K44" s="43"/>
    </row>
    <row r="45" spans="2:11" s="1" customFormat="1" ht="16.5" customHeight="1">
      <c r="B45" s="39"/>
      <c r="C45" s="40"/>
      <c r="D45" s="40"/>
      <c r="E45" s="365" t="str">
        <f>E7</f>
        <v>VD Modřany - opravy technologie středního jezového pole</v>
      </c>
      <c r="F45" s="366"/>
      <c r="G45" s="366"/>
      <c r="H45" s="366"/>
      <c r="I45" s="116"/>
      <c r="J45" s="40"/>
      <c r="K45" s="43"/>
    </row>
    <row r="46" spans="2:11" s="1" customFormat="1" ht="14.45" customHeight="1">
      <c r="B46" s="39"/>
      <c r="C46" s="35" t="s">
        <v>118</v>
      </c>
      <c r="D46" s="40"/>
      <c r="E46" s="40"/>
      <c r="F46" s="40"/>
      <c r="G46" s="40"/>
      <c r="H46" s="40"/>
      <c r="I46" s="116"/>
      <c r="J46" s="40"/>
      <c r="K46" s="43"/>
    </row>
    <row r="47" spans="2:11" s="1" customFormat="1" ht="17.25" customHeight="1">
      <c r="B47" s="39"/>
      <c r="C47" s="40"/>
      <c r="D47" s="40"/>
      <c r="E47" s="367" t="str">
        <f>E9</f>
        <v>00 - VON</v>
      </c>
      <c r="F47" s="368"/>
      <c r="G47" s="368"/>
      <c r="H47" s="368"/>
      <c r="I47" s="116"/>
      <c r="J47" s="40"/>
      <c r="K47" s="43"/>
    </row>
    <row r="48" spans="2:11" s="1" customFormat="1" ht="6.95" customHeight="1">
      <c r="B48" s="39"/>
      <c r="C48" s="40"/>
      <c r="D48" s="40"/>
      <c r="E48" s="40"/>
      <c r="F48" s="40"/>
      <c r="G48" s="40"/>
      <c r="H48" s="40"/>
      <c r="I48" s="116"/>
      <c r="J48" s="40"/>
      <c r="K48" s="43"/>
    </row>
    <row r="49" spans="2:47" s="1" customFormat="1" ht="18" customHeight="1">
      <c r="B49" s="39"/>
      <c r="C49" s="35" t="s">
        <v>23</v>
      </c>
      <c r="D49" s="40"/>
      <c r="E49" s="40"/>
      <c r="F49" s="33" t="str">
        <f>F12</f>
        <v>Modřany</v>
      </c>
      <c r="G49" s="40"/>
      <c r="H49" s="40"/>
      <c r="I49" s="117" t="s">
        <v>25</v>
      </c>
      <c r="J49" s="118" t="str">
        <f>IF(J12="","",J12)</f>
        <v>15.2.2018</v>
      </c>
      <c r="K49" s="43"/>
    </row>
    <row r="50" spans="2:47" s="1" customFormat="1" ht="6.95" customHeight="1">
      <c r="B50" s="39"/>
      <c r="C50" s="40"/>
      <c r="D50" s="40"/>
      <c r="E50" s="40"/>
      <c r="F50" s="40"/>
      <c r="G50" s="40"/>
      <c r="H50" s="40"/>
      <c r="I50" s="116"/>
      <c r="J50" s="40"/>
      <c r="K50" s="43"/>
    </row>
    <row r="51" spans="2:47" s="1" customFormat="1" ht="15">
      <c r="B51" s="39"/>
      <c r="C51" s="35" t="s">
        <v>27</v>
      </c>
      <c r="D51" s="40"/>
      <c r="E51" s="40"/>
      <c r="F51" s="33" t="str">
        <f>E15</f>
        <v>Povodí Vltavy, státní podnik</v>
      </c>
      <c r="G51" s="40"/>
      <c r="H51" s="40"/>
      <c r="I51" s="117" t="s">
        <v>34</v>
      </c>
      <c r="J51" s="356" t="str">
        <f>E21</f>
        <v>Ing. Milada Klimešová</v>
      </c>
      <c r="K51" s="43"/>
    </row>
    <row r="52" spans="2:47" s="1" customFormat="1" ht="14.45" customHeight="1">
      <c r="B52" s="39"/>
      <c r="C52" s="35" t="s">
        <v>32</v>
      </c>
      <c r="D52" s="40"/>
      <c r="E52" s="40"/>
      <c r="F52" s="33" t="str">
        <f>IF(E18="","",E18)</f>
        <v/>
      </c>
      <c r="G52" s="40"/>
      <c r="H52" s="40"/>
      <c r="I52" s="116"/>
      <c r="J52" s="360"/>
      <c r="K52" s="43"/>
    </row>
    <row r="53" spans="2:47" s="1" customFormat="1" ht="10.35" customHeight="1">
      <c r="B53" s="39"/>
      <c r="C53" s="40"/>
      <c r="D53" s="40"/>
      <c r="E53" s="40"/>
      <c r="F53" s="40"/>
      <c r="G53" s="40"/>
      <c r="H53" s="40"/>
      <c r="I53" s="116"/>
      <c r="J53" s="40"/>
      <c r="K53" s="43"/>
    </row>
    <row r="54" spans="2:47" s="1" customFormat="1" ht="29.25" customHeight="1">
      <c r="B54" s="39"/>
      <c r="C54" s="142" t="s">
        <v>121</v>
      </c>
      <c r="D54" s="130"/>
      <c r="E54" s="130"/>
      <c r="F54" s="130"/>
      <c r="G54" s="130"/>
      <c r="H54" s="130"/>
      <c r="I54" s="143"/>
      <c r="J54" s="144" t="s">
        <v>122</v>
      </c>
      <c r="K54" s="145"/>
    </row>
    <row r="55" spans="2:47" s="1" customFormat="1" ht="10.35" customHeight="1">
      <c r="B55" s="39"/>
      <c r="C55" s="40"/>
      <c r="D55" s="40"/>
      <c r="E55" s="40"/>
      <c r="F55" s="40"/>
      <c r="G55" s="40"/>
      <c r="H55" s="40"/>
      <c r="I55" s="116"/>
      <c r="J55" s="40"/>
      <c r="K55" s="43"/>
    </row>
    <row r="56" spans="2:47" s="1" customFormat="1" ht="29.25" customHeight="1">
      <c r="B56" s="39"/>
      <c r="C56" s="146" t="s">
        <v>123</v>
      </c>
      <c r="D56" s="40"/>
      <c r="E56" s="40"/>
      <c r="F56" s="40"/>
      <c r="G56" s="40"/>
      <c r="H56" s="40"/>
      <c r="I56" s="116"/>
      <c r="J56" s="126">
        <f>J81</f>
        <v>0</v>
      </c>
      <c r="K56" s="43"/>
      <c r="AU56" s="22" t="s">
        <v>124</v>
      </c>
    </row>
    <row r="57" spans="2:47" s="7" customFormat="1" ht="24.95" customHeight="1">
      <c r="B57" s="147"/>
      <c r="C57" s="148"/>
      <c r="D57" s="149" t="s">
        <v>125</v>
      </c>
      <c r="E57" s="150"/>
      <c r="F57" s="150"/>
      <c r="G57" s="150"/>
      <c r="H57" s="150"/>
      <c r="I57" s="151"/>
      <c r="J57" s="152">
        <f>J82</f>
        <v>0</v>
      </c>
      <c r="K57" s="153"/>
    </row>
    <row r="58" spans="2:47" s="8" customFormat="1" ht="19.899999999999999" customHeight="1">
      <c r="B58" s="154"/>
      <c r="C58" s="155"/>
      <c r="D58" s="156" t="s">
        <v>126</v>
      </c>
      <c r="E58" s="157"/>
      <c r="F58" s="157"/>
      <c r="G58" s="157"/>
      <c r="H58" s="157"/>
      <c r="I58" s="158"/>
      <c r="J58" s="159">
        <f>J83</f>
        <v>0</v>
      </c>
      <c r="K58" s="160"/>
    </row>
    <row r="59" spans="2:47" s="8" customFormat="1" ht="19.899999999999999" customHeight="1">
      <c r="B59" s="154"/>
      <c r="C59" s="155"/>
      <c r="D59" s="156" t="s">
        <v>127</v>
      </c>
      <c r="E59" s="157"/>
      <c r="F59" s="157"/>
      <c r="G59" s="157"/>
      <c r="H59" s="157"/>
      <c r="I59" s="158"/>
      <c r="J59" s="159">
        <f>J94</f>
        <v>0</v>
      </c>
      <c r="K59" s="160"/>
    </row>
    <row r="60" spans="2:47" s="8" customFormat="1" ht="19.899999999999999" customHeight="1">
      <c r="B60" s="154"/>
      <c r="C60" s="155"/>
      <c r="D60" s="156" t="s">
        <v>128</v>
      </c>
      <c r="E60" s="157"/>
      <c r="F60" s="157"/>
      <c r="G60" s="157"/>
      <c r="H60" s="157"/>
      <c r="I60" s="158"/>
      <c r="J60" s="159">
        <f>J108</f>
        <v>0</v>
      </c>
      <c r="K60" s="160"/>
    </row>
    <row r="61" spans="2:47" s="8" customFormat="1" ht="19.899999999999999" customHeight="1">
      <c r="B61" s="154"/>
      <c r="C61" s="155"/>
      <c r="D61" s="156" t="s">
        <v>129</v>
      </c>
      <c r="E61" s="157"/>
      <c r="F61" s="157"/>
      <c r="G61" s="157"/>
      <c r="H61" s="157"/>
      <c r="I61" s="158"/>
      <c r="J61" s="159">
        <f>J117</f>
        <v>0</v>
      </c>
      <c r="K61" s="160"/>
    </row>
    <row r="62" spans="2:47" s="1" customFormat="1" ht="21.75" customHeight="1">
      <c r="B62" s="39"/>
      <c r="C62" s="40"/>
      <c r="D62" s="40"/>
      <c r="E62" s="40"/>
      <c r="F62" s="40"/>
      <c r="G62" s="40"/>
      <c r="H62" s="40"/>
      <c r="I62" s="116"/>
      <c r="J62" s="40"/>
      <c r="K62" s="43"/>
    </row>
    <row r="63" spans="2:47" s="1" customFormat="1" ht="6.95" customHeight="1">
      <c r="B63" s="54"/>
      <c r="C63" s="55"/>
      <c r="D63" s="55"/>
      <c r="E63" s="55"/>
      <c r="F63" s="55"/>
      <c r="G63" s="55"/>
      <c r="H63" s="55"/>
      <c r="I63" s="137"/>
      <c r="J63" s="55"/>
      <c r="K63" s="56"/>
    </row>
    <row r="67" spans="2:20" s="1" customFormat="1" ht="6.95" customHeight="1">
      <c r="B67" s="57"/>
      <c r="C67" s="58"/>
      <c r="D67" s="58"/>
      <c r="E67" s="58"/>
      <c r="F67" s="58"/>
      <c r="G67" s="58"/>
      <c r="H67" s="58"/>
      <c r="I67" s="140"/>
      <c r="J67" s="58"/>
      <c r="K67" s="58"/>
      <c r="L67" s="59"/>
    </row>
    <row r="68" spans="2:20" s="1" customFormat="1" ht="36.950000000000003" customHeight="1">
      <c r="B68" s="39"/>
      <c r="C68" s="60" t="s">
        <v>130</v>
      </c>
      <c r="D68" s="61"/>
      <c r="E68" s="61"/>
      <c r="F68" s="61"/>
      <c r="G68" s="61"/>
      <c r="H68" s="61"/>
      <c r="I68" s="161"/>
      <c r="J68" s="61"/>
      <c r="K68" s="61"/>
      <c r="L68" s="59"/>
    </row>
    <row r="69" spans="2:20" s="1" customFormat="1" ht="6.95" customHeight="1">
      <c r="B69" s="39"/>
      <c r="C69" s="61"/>
      <c r="D69" s="61"/>
      <c r="E69" s="61"/>
      <c r="F69" s="61"/>
      <c r="G69" s="61"/>
      <c r="H69" s="61"/>
      <c r="I69" s="161"/>
      <c r="J69" s="61"/>
      <c r="K69" s="61"/>
      <c r="L69" s="59"/>
    </row>
    <row r="70" spans="2:20" s="1" customFormat="1" ht="14.45" customHeight="1">
      <c r="B70" s="39"/>
      <c r="C70" s="63" t="s">
        <v>18</v>
      </c>
      <c r="D70" s="61"/>
      <c r="E70" s="61"/>
      <c r="F70" s="61"/>
      <c r="G70" s="61"/>
      <c r="H70" s="61"/>
      <c r="I70" s="161"/>
      <c r="J70" s="61"/>
      <c r="K70" s="61"/>
      <c r="L70" s="59"/>
    </row>
    <row r="71" spans="2:20" s="1" customFormat="1" ht="16.5" customHeight="1">
      <c r="B71" s="39"/>
      <c r="C71" s="61"/>
      <c r="D71" s="61"/>
      <c r="E71" s="361" t="str">
        <f>E7</f>
        <v>VD Modřany - opravy technologie středního jezového pole</v>
      </c>
      <c r="F71" s="362"/>
      <c r="G71" s="362"/>
      <c r="H71" s="362"/>
      <c r="I71" s="161"/>
      <c r="J71" s="61"/>
      <c r="K71" s="61"/>
      <c r="L71" s="59"/>
    </row>
    <row r="72" spans="2:20" s="1" customFormat="1" ht="14.45" customHeight="1">
      <c r="B72" s="39"/>
      <c r="C72" s="63" t="s">
        <v>118</v>
      </c>
      <c r="D72" s="61"/>
      <c r="E72" s="61"/>
      <c r="F72" s="61"/>
      <c r="G72" s="61"/>
      <c r="H72" s="61"/>
      <c r="I72" s="161"/>
      <c r="J72" s="61"/>
      <c r="K72" s="61"/>
      <c r="L72" s="59"/>
    </row>
    <row r="73" spans="2:20" s="1" customFormat="1" ht="17.25" customHeight="1">
      <c r="B73" s="39"/>
      <c r="C73" s="61"/>
      <c r="D73" s="61"/>
      <c r="E73" s="328" t="str">
        <f>E9</f>
        <v>00 - VON</v>
      </c>
      <c r="F73" s="363"/>
      <c r="G73" s="363"/>
      <c r="H73" s="363"/>
      <c r="I73" s="161"/>
      <c r="J73" s="61"/>
      <c r="K73" s="61"/>
      <c r="L73" s="59"/>
    </row>
    <row r="74" spans="2:20" s="1" customFormat="1" ht="6.95" customHeight="1">
      <c r="B74" s="39"/>
      <c r="C74" s="61"/>
      <c r="D74" s="61"/>
      <c r="E74" s="61"/>
      <c r="F74" s="61"/>
      <c r="G74" s="61"/>
      <c r="H74" s="61"/>
      <c r="I74" s="161"/>
      <c r="J74" s="61"/>
      <c r="K74" s="61"/>
      <c r="L74" s="59"/>
    </row>
    <row r="75" spans="2:20" s="1" customFormat="1" ht="18" customHeight="1">
      <c r="B75" s="39"/>
      <c r="C75" s="63" t="s">
        <v>23</v>
      </c>
      <c r="D75" s="61"/>
      <c r="E75" s="61"/>
      <c r="F75" s="162" t="str">
        <f>F12</f>
        <v>Modřany</v>
      </c>
      <c r="G75" s="61"/>
      <c r="H75" s="61"/>
      <c r="I75" s="163" t="s">
        <v>25</v>
      </c>
      <c r="J75" s="71" t="str">
        <f>IF(J12="","",J12)</f>
        <v>15.2.2018</v>
      </c>
      <c r="K75" s="61"/>
      <c r="L75" s="59"/>
    </row>
    <row r="76" spans="2:20" s="1" customFormat="1" ht="6.95" customHeight="1">
      <c r="B76" s="39"/>
      <c r="C76" s="61"/>
      <c r="D76" s="61"/>
      <c r="E76" s="61"/>
      <c r="F76" s="61"/>
      <c r="G76" s="61"/>
      <c r="H76" s="61"/>
      <c r="I76" s="161"/>
      <c r="J76" s="61"/>
      <c r="K76" s="61"/>
      <c r="L76" s="59"/>
    </row>
    <row r="77" spans="2:20" s="1" customFormat="1" ht="15">
      <c r="B77" s="39"/>
      <c r="C77" s="63" t="s">
        <v>27</v>
      </c>
      <c r="D77" s="61"/>
      <c r="E77" s="61"/>
      <c r="F77" s="162" t="str">
        <f>E15</f>
        <v>Povodí Vltavy, státní podnik</v>
      </c>
      <c r="G77" s="61"/>
      <c r="H77" s="61"/>
      <c r="I77" s="163" t="s">
        <v>34</v>
      </c>
      <c r="J77" s="162" t="str">
        <f>E21</f>
        <v>Ing. Milada Klimešová</v>
      </c>
      <c r="K77" s="61"/>
      <c r="L77" s="59"/>
    </row>
    <row r="78" spans="2:20" s="1" customFormat="1" ht="14.45" customHeight="1">
      <c r="B78" s="39"/>
      <c r="C78" s="63" t="s">
        <v>32</v>
      </c>
      <c r="D78" s="61"/>
      <c r="E78" s="61"/>
      <c r="F78" s="162" t="str">
        <f>IF(E18="","",E18)</f>
        <v/>
      </c>
      <c r="G78" s="61"/>
      <c r="H78" s="61"/>
      <c r="I78" s="161"/>
      <c r="J78" s="61"/>
      <c r="K78" s="61"/>
      <c r="L78" s="59"/>
    </row>
    <row r="79" spans="2:20" s="1" customFormat="1" ht="10.35" customHeight="1">
      <c r="B79" s="39"/>
      <c r="C79" s="61"/>
      <c r="D79" s="61"/>
      <c r="E79" s="61"/>
      <c r="F79" s="61"/>
      <c r="G79" s="61"/>
      <c r="H79" s="61"/>
      <c r="I79" s="161"/>
      <c r="J79" s="61"/>
      <c r="K79" s="61"/>
      <c r="L79" s="59"/>
    </row>
    <row r="80" spans="2:20" s="9" customFormat="1" ht="29.25" customHeight="1">
      <c r="B80" s="164"/>
      <c r="C80" s="165" t="s">
        <v>131</v>
      </c>
      <c r="D80" s="166" t="s">
        <v>58</v>
      </c>
      <c r="E80" s="166" t="s">
        <v>54</v>
      </c>
      <c r="F80" s="166" t="s">
        <v>132</v>
      </c>
      <c r="G80" s="166" t="s">
        <v>133</v>
      </c>
      <c r="H80" s="166" t="s">
        <v>134</v>
      </c>
      <c r="I80" s="167" t="s">
        <v>135</v>
      </c>
      <c r="J80" s="166" t="s">
        <v>122</v>
      </c>
      <c r="K80" s="168" t="s">
        <v>136</v>
      </c>
      <c r="L80" s="169"/>
      <c r="M80" s="79" t="s">
        <v>137</v>
      </c>
      <c r="N80" s="80" t="s">
        <v>43</v>
      </c>
      <c r="O80" s="80" t="s">
        <v>138</v>
      </c>
      <c r="P80" s="80" t="s">
        <v>139</v>
      </c>
      <c r="Q80" s="80" t="s">
        <v>140</v>
      </c>
      <c r="R80" s="80" t="s">
        <v>141</v>
      </c>
      <c r="S80" s="80" t="s">
        <v>142</v>
      </c>
      <c r="T80" s="81" t="s">
        <v>143</v>
      </c>
    </row>
    <row r="81" spans="2:65" s="1" customFormat="1" ht="29.25" customHeight="1">
      <c r="B81" s="39"/>
      <c r="C81" s="85" t="s">
        <v>123</v>
      </c>
      <c r="D81" s="61"/>
      <c r="E81" s="61"/>
      <c r="F81" s="61"/>
      <c r="G81" s="61"/>
      <c r="H81" s="61"/>
      <c r="I81" s="161"/>
      <c r="J81" s="170">
        <f>BK81</f>
        <v>0</v>
      </c>
      <c r="K81" s="61"/>
      <c r="L81" s="59"/>
      <c r="M81" s="82"/>
      <c r="N81" s="83"/>
      <c r="O81" s="83"/>
      <c r="P81" s="171">
        <f>P82</f>
        <v>0</v>
      </c>
      <c r="Q81" s="83"/>
      <c r="R81" s="171">
        <f>R82</f>
        <v>0</v>
      </c>
      <c r="S81" s="83"/>
      <c r="T81" s="172">
        <f>T82</f>
        <v>0</v>
      </c>
      <c r="AT81" s="22" t="s">
        <v>72</v>
      </c>
      <c r="AU81" s="22" t="s">
        <v>124</v>
      </c>
      <c r="BK81" s="173">
        <f>BK82</f>
        <v>0</v>
      </c>
    </row>
    <row r="82" spans="2:65" s="10" customFormat="1" ht="37.35" customHeight="1">
      <c r="B82" s="174"/>
      <c r="C82" s="175"/>
      <c r="D82" s="176" t="s">
        <v>72</v>
      </c>
      <c r="E82" s="177" t="s">
        <v>144</v>
      </c>
      <c r="F82" s="177" t="s">
        <v>145</v>
      </c>
      <c r="G82" s="175"/>
      <c r="H82" s="175"/>
      <c r="I82" s="178"/>
      <c r="J82" s="179">
        <f>BK82</f>
        <v>0</v>
      </c>
      <c r="K82" s="175"/>
      <c r="L82" s="180"/>
      <c r="M82" s="181"/>
      <c r="N82" s="182"/>
      <c r="O82" s="182"/>
      <c r="P82" s="183">
        <f>P83+P94+P108+P117</f>
        <v>0</v>
      </c>
      <c r="Q82" s="182"/>
      <c r="R82" s="183">
        <f>R83+R94+R108+R117</f>
        <v>0</v>
      </c>
      <c r="S82" s="182"/>
      <c r="T82" s="184">
        <f>T83+T94+T108+T117</f>
        <v>0</v>
      </c>
      <c r="AR82" s="185" t="s">
        <v>146</v>
      </c>
      <c r="AT82" s="186" t="s">
        <v>72</v>
      </c>
      <c r="AU82" s="186" t="s">
        <v>73</v>
      </c>
      <c r="AY82" s="185" t="s">
        <v>147</v>
      </c>
      <c r="BK82" s="187">
        <f>BK83+BK94+BK108+BK117</f>
        <v>0</v>
      </c>
    </row>
    <row r="83" spans="2:65" s="10" customFormat="1" ht="19.899999999999999" customHeight="1">
      <c r="B83" s="174"/>
      <c r="C83" s="175"/>
      <c r="D83" s="176" t="s">
        <v>72</v>
      </c>
      <c r="E83" s="188" t="s">
        <v>148</v>
      </c>
      <c r="F83" s="188" t="s">
        <v>149</v>
      </c>
      <c r="G83" s="175"/>
      <c r="H83" s="175"/>
      <c r="I83" s="178"/>
      <c r="J83" s="189">
        <f>BK83</f>
        <v>0</v>
      </c>
      <c r="K83" s="175"/>
      <c r="L83" s="180"/>
      <c r="M83" s="181"/>
      <c r="N83" s="182"/>
      <c r="O83" s="182"/>
      <c r="P83" s="183">
        <f>SUM(P84:P93)</f>
        <v>0</v>
      </c>
      <c r="Q83" s="182"/>
      <c r="R83" s="183">
        <f>SUM(R84:R93)</f>
        <v>0</v>
      </c>
      <c r="S83" s="182"/>
      <c r="T83" s="184">
        <f>SUM(T84:T93)</f>
        <v>0</v>
      </c>
      <c r="AR83" s="185" t="s">
        <v>146</v>
      </c>
      <c r="AT83" s="186" t="s">
        <v>72</v>
      </c>
      <c r="AU83" s="186" t="s">
        <v>80</v>
      </c>
      <c r="AY83" s="185" t="s">
        <v>147</v>
      </c>
      <c r="BK83" s="187">
        <f>SUM(BK84:BK93)</f>
        <v>0</v>
      </c>
    </row>
    <row r="84" spans="2:65" s="1" customFormat="1" ht="16.5" customHeight="1">
      <c r="B84" s="39"/>
      <c r="C84" s="190" t="s">
        <v>80</v>
      </c>
      <c r="D84" s="190" t="s">
        <v>150</v>
      </c>
      <c r="E84" s="191" t="s">
        <v>151</v>
      </c>
      <c r="F84" s="192" t="s">
        <v>152</v>
      </c>
      <c r="G84" s="193" t="s">
        <v>153</v>
      </c>
      <c r="H84" s="194">
        <v>1</v>
      </c>
      <c r="I84" s="195"/>
      <c r="J84" s="196">
        <f>ROUND(I84*H84,2)</f>
        <v>0</v>
      </c>
      <c r="K84" s="192" t="s">
        <v>21</v>
      </c>
      <c r="L84" s="59"/>
      <c r="M84" s="197" t="s">
        <v>21</v>
      </c>
      <c r="N84" s="198" t="s">
        <v>44</v>
      </c>
      <c r="O84" s="40"/>
      <c r="P84" s="199">
        <f>O84*H84</f>
        <v>0</v>
      </c>
      <c r="Q84" s="199">
        <v>0</v>
      </c>
      <c r="R84" s="199">
        <f>Q84*H84</f>
        <v>0</v>
      </c>
      <c r="S84" s="199">
        <v>0</v>
      </c>
      <c r="T84" s="200">
        <f>S84*H84</f>
        <v>0</v>
      </c>
      <c r="AR84" s="22" t="s">
        <v>154</v>
      </c>
      <c r="AT84" s="22" t="s">
        <v>150</v>
      </c>
      <c r="AU84" s="22" t="s">
        <v>82</v>
      </c>
      <c r="AY84" s="22" t="s">
        <v>147</v>
      </c>
      <c r="BE84" s="201">
        <f>IF(N84="základní",J84,0)</f>
        <v>0</v>
      </c>
      <c r="BF84" s="201">
        <f>IF(N84="snížená",J84,0)</f>
        <v>0</v>
      </c>
      <c r="BG84" s="201">
        <f>IF(N84="zákl. přenesená",J84,0)</f>
        <v>0</v>
      </c>
      <c r="BH84" s="201">
        <f>IF(N84="sníž. přenesená",J84,0)</f>
        <v>0</v>
      </c>
      <c r="BI84" s="201">
        <f>IF(N84="nulová",J84,0)</f>
        <v>0</v>
      </c>
      <c r="BJ84" s="22" t="s">
        <v>80</v>
      </c>
      <c r="BK84" s="201">
        <f>ROUND(I84*H84,2)</f>
        <v>0</v>
      </c>
      <c r="BL84" s="22" t="s">
        <v>154</v>
      </c>
      <c r="BM84" s="22" t="s">
        <v>155</v>
      </c>
    </row>
    <row r="85" spans="2:65" s="1" customFormat="1">
      <c r="B85" s="39"/>
      <c r="C85" s="61"/>
      <c r="D85" s="202" t="s">
        <v>156</v>
      </c>
      <c r="E85" s="61"/>
      <c r="F85" s="203" t="s">
        <v>152</v>
      </c>
      <c r="G85" s="61"/>
      <c r="H85" s="61"/>
      <c r="I85" s="161"/>
      <c r="J85" s="61"/>
      <c r="K85" s="61"/>
      <c r="L85" s="59"/>
      <c r="M85" s="204"/>
      <c r="N85" s="40"/>
      <c r="O85" s="40"/>
      <c r="P85" s="40"/>
      <c r="Q85" s="40"/>
      <c r="R85" s="40"/>
      <c r="S85" s="40"/>
      <c r="T85" s="76"/>
      <c r="AT85" s="22" t="s">
        <v>156</v>
      </c>
      <c r="AU85" s="22" t="s">
        <v>82</v>
      </c>
    </row>
    <row r="86" spans="2:65" s="1" customFormat="1" ht="27">
      <c r="B86" s="39"/>
      <c r="C86" s="61"/>
      <c r="D86" s="202" t="s">
        <v>157</v>
      </c>
      <c r="E86" s="61"/>
      <c r="F86" s="205" t="s">
        <v>158</v>
      </c>
      <c r="G86" s="61"/>
      <c r="H86" s="61"/>
      <c r="I86" s="161"/>
      <c r="J86" s="61"/>
      <c r="K86" s="61"/>
      <c r="L86" s="59"/>
      <c r="M86" s="204"/>
      <c r="N86" s="40"/>
      <c r="O86" s="40"/>
      <c r="P86" s="40"/>
      <c r="Q86" s="40"/>
      <c r="R86" s="40"/>
      <c r="S86" s="40"/>
      <c r="T86" s="76"/>
      <c r="AT86" s="22" t="s">
        <v>157</v>
      </c>
      <c r="AU86" s="22" t="s">
        <v>82</v>
      </c>
    </row>
    <row r="87" spans="2:65" s="1" customFormat="1" ht="16.5" customHeight="1">
      <c r="B87" s="39"/>
      <c r="C87" s="190" t="s">
        <v>82</v>
      </c>
      <c r="D87" s="190" t="s">
        <v>150</v>
      </c>
      <c r="E87" s="191" t="s">
        <v>159</v>
      </c>
      <c r="F87" s="192" t="s">
        <v>160</v>
      </c>
      <c r="G87" s="193" t="s">
        <v>153</v>
      </c>
      <c r="H87" s="194">
        <v>1</v>
      </c>
      <c r="I87" s="195"/>
      <c r="J87" s="196">
        <f>ROUND(I87*H87,2)</f>
        <v>0</v>
      </c>
      <c r="K87" s="192" t="s">
        <v>21</v>
      </c>
      <c r="L87" s="59"/>
      <c r="M87" s="197" t="s">
        <v>21</v>
      </c>
      <c r="N87" s="198" t="s">
        <v>44</v>
      </c>
      <c r="O87" s="40"/>
      <c r="P87" s="199">
        <f>O87*H87</f>
        <v>0</v>
      </c>
      <c r="Q87" s="199">
        <v>0</v>
      </c>
      <c r="R87" s="199">
        <f>Q87*H87</f>
        <v>0</v>
      </c>
      <c r="S87" s="199">
        <v>0</v>
      </c>
      <c r="T87" s="200">
        <f>S87*H87</f>
        <v>0</v>
      </c>
      <c r="AR87" s="22" t="s">
        <v>154</v>
      </c>
      <c r="AT87" s="22" t="s">
        <v>150</v>
      </c>
      <c r="AU87" s="22" t="s">
        <v>82</v>
      </c>
      <c r="AY87" s="22" t="s">
        <v>147</v>
      </c>
      <c r="BE87" s="201">
        <f>IF(N87="základní",J87,0)</f>
        <v>0</v>
      </c>
      <c r="BF87" s="201">
        <f>IF(N87="snížená",J87,0)</f>
        <v>0</v>
      </c>
      <c r="BG87" s="201">
        <f>IF(N87="zákl. přenesená",J87,0)</f>
        <v>0</v>
      </c>
      <c r="BH87" s="201">
        <f>IF(N87="sníž. přenesená",J87,0)</f>
        <v>0</v>
      </c>
      <c r="BI87" s="201">
        <f>IF(N87="nulová",J87,0)</f>
        <v>0</v>
      </c>
      <c r="BJ87" s="22" t="s">
        <v>80</v>
      </c>
      <c r="BK87" s="201">
        <f>ROUND(I87*H87,2)</f>
        <v>0</v>
      </c>
      <c r="BL87" s="22" t="s">
        <v>154</v>
      </c>
      <c r="BM87" s="22" t="s">
        <v>161</v>
      </c>
    </row>
    <row r="88" spans="2:65" s="1" customFormat="1">
      <c r="B88" s="39"/>
      <c r="C88" s="61"/>
      <c r="D88" s="202" t="s">
        <v>156</v>
      </c>
      <c r="E88" s="61"/>
      <c r="F88" s="203" t="s">
        <v>160</v>
      </c>
      <c r="G88" s="61"/>
      <c r="H88" s="61"/>
      <c r="I88" s="161"/>
      <c r="J88" s="61"/>
      <c r="K88" s="61"/>
      <c r="L88" s="59"/>
      <c r="M88" s="204"/>
      <c r="N88" s="40"/>
      <c r="O88" s="40"/>
      <c r="P88" s="40"/>
      <c r="Q88" s="40"/>
      <c r="R88" s="40"/>
      <c r="S88" s="40"/>
      <c r="T88" s="76"/>
      <c r="AT88" s="22" t="s">
        <v>156</v>
      </c>
      <c r="AU88" s="22" t="s">
        <v>82</v>
      </c>
    </row>
    <row r="89" spans="2:65" s="1" customFormat="1" ht="16.5" customHeight="1">
      <c r="B89" s="39"/>
      <c r="C89" s="190" t="s">
        <v>162</v>
      </c>
      <c r="D89" s="190" t="s">
        <v>150</v>
      </c>
      <c r="E89" s="191" t="s">
        <v>163</v>
      </c>
      <c r="F89" s="192" t="s">
        <v>164</v>
      </c>
      <c r="G89" s="193" t="s">
        <v>153</v>
      </c>
      <c r="H89" s="194">
        <v>1</v>
      </c>
      <c r="I89" s="195"/>
      <c r="J89" s="196">
        <f>ROUND(I89*H89,2)</f>
        <v>0</v>
      </c>
      <c r="K89" s="192" t="s">
        <v>21</v>
      </c>
      <c r="L89" s="59"/>
      <c r="M89" s="197" t="s">
        <v>21</v>
      </c>
      <c r="N89" s="198" t="s">
        <v>44</v>
      </c>
      <c r="O89" s="40"/>
      <c r="P89" s="199">
        <f>O89*H89</f>
        <v>0</v>
      </c>
      <c r="Q89" s="199">
        <v>0</v>
      </c>
      <c r="R89" s="199">
        <f>Q89*H89</f>
        <v>0</v>
      </c>
      <c r="S89" s="199">
        <v>0</v>
      </c>
      <c r="T89" s="200">
        <f>S89*H89</f>
        <v>0</v>
      </c>
      <c r="AR89" s="22" t="s">
        <v>154</v>
      </c>
      <c r="AT89" s="22" t="s">
        <v>150</v>
      </c>
      <c r="AU89" s="22" t="s">
        <v>82</v>
      </c>
      <c r="AY89" s="22" t="s">
        <v>147</v>
      </c>
      <c r="BE89" s="201">
        <f>IF(N89="základní",J89,0)</f>
        <v>0</v>
      </c>
      <c r="BF89" s="201">
        <f>IF(N89="snížená",J89,0)</f>
        <v>0</v>
      </c>
      <c r="BG89" s="201">
        <f>IF(N89="zákl. přenesená",J89,0)</f>
        <v>0</v>
      </c>
      <c r="BH89" s="201">
        <f>IF(N89="sníž. přenesená",J89,0)</f>
        <v>0</v>
      </c>
      <c r="BI89" s="201">
        <f>IF(N89="nulová",J89,0)</f>
        <v>0</v>
      </c>
      <c r="BJ89" s="22" t="s">
        <v>80</v>
      </c>
      <c r="BK89" s="201">
        <f>ROUND(I89*H89,2)</f>
        <v>0</v>
      </c>
      <c r="BL89" s="22" t="s">
        <v>154</v>
      </c>
      <c r="BM89" s="22" t="s">
        <v>165</v>
      </c>
    </row>
    <row r="90" spans="2:65" s="1" customFormat="1">
      <c r="B90" s="39"/>
      <c r="C90" s="61"/>
      <c r="D90" s="202" t="s">
        <v>156</v>
      </c>
      <c r="E90" s="61"/>
      <c r="F90" s="203" t="s">
        <v>164</v>
      </c>
      <c r="G90" s="61"/>
      <c r="H90" s="61"/>
      <c r="I90" s="161"/>
      <c r="J90" s="61"/>
      <c r="K90" s="61"/>
      <c r="L90" s="59"/>
      <c r="M90" s="204"/>
      <c r="N90" s="40"/>
      <c r="O90" s="40"/>
      <c r="P90" s="40"/>
      <c r="Q90" s="40"/>
      <c r="R90" s="40"/>
      <c r="S90" s="40"/>
      <c r="T90" s="76"/>
      <c r="AT90" s="22" t="s">
        <v>156</v>
      </c>
      <c r="AU90" s="22" t="s">
        <v>82</v>
      </c>
    </row>
    <row r="91" spans="2:65" s="1" customFormat="1" ht="16.5" customHeight="1">
      <c r="B91" s="39"/>
      <c r="C91" s="190" t="s">
        <v>166</v>
      </c>
      <c r="D91" s="190" t="s">
        <v>150</v>
      </c>
      <c r="E91" s="191" t="s">
        <v>167</v>
      </c>
      <c r="F91" s="192" t="s">
        <v>168</v>
      </c>
      <c r="G91" s="193" t="s">
        <v>153</v>
      </c>
      <c r="H91" s="194">
        <v>1</v>
      </c>
      <c r="I91" s="195"/>
      <c r="J91" s="196">
        <f>ROUND(I91*H91,2)</f>
        <v>0</v>
      </c>
      <c r="K91" s="192" t="s">
        <v>21</v>
      </c>
      <c r="L91" s="59"/>
      <c r="M91" s="197" t="s">
        <v>21</v>
      </c>
      <c r="N91" s="198" t="s">
        <v>44</v>
      </c>
      <c r="O91" s="40"/>
      <c r="P91" s="199">
        <f>O91*H91</f>
        <v>0</v>
      </c>
      <c r="Q91" s="199">
        <v>0</v>
      </c>
      <c r="R91" s="199">
        <f>Q91*H91</f>
        <v>0</v>
      </c>
      <c r="S91" s="199">
        <v>0</v>
      </c>
      <c r="T91" s="200">
        <f>S91*H91</f>
        <v>0</v>
      </c>
      <c r="AR91" s="22" t="s">
        <v>154</v>
      </c>
      <c r="AT91" s="22" t="s">
        <v>150</v>
      </c>
      <c r="AU91" s="22" t="s">
        <v>82</v>
      </c>
      <c r="AY91" s="22" t="s">
        <v>147</v>
      </c>
      <c r="BE91" s="201">
        <f>IF(N91="základní",J91,0)</f>
        <v>0</v>
      </c>
      <c r="BF91" s="201">
        <f>IF(N91="snížená",J91,0)</f>
        <v>0</v>
      </c>
      <c r="BG91" s="201">
        <f>IF(N91="zákl. přenesená",J91,0)</f>
        <v>0</v>
      </c>
      <c r="BH91" s="201">
        <f>IF(N91="sníž. přenesená",J91,0)</f>
        <v>0</v>
      </c>
      <c r="BI91" s="201">
        <f>IF(N91="nulová",J91,0)</f>
        <v>0</v>
      </c>
      <c r="BJ91" s="22" t="s">
        <v>80</v>
      </c>
      <c r="BK91" s="201">
        <f>ROUND(I91*H91,2)</f>
        <v>0</v>
      </c>
      <c r="BL91" s="22" t="s">
        <v>154</v>
      </c>
      <c r="BM91" s="22" t="s">
        <v>169</v>
      </c>
    </row>
    <row r="92" spans="2:65" s="1" customFormat="1" ht="27">
      <c r="B92" s="39"/>
      <c r="C92" s="61"/>
      <c r="D92" s="202" t="s">
        <v>156</v>
      </c>
      <c r="E92" s="61"/>
      <c r="F92" s="203" t="s">
        <v>170</v>
      </c>
      <c r="G92" s="61"/>
      <c r="H92" s="61"/>
      <c r="I92" s="161"/>
      <c r="J92" s="61"/>
      <c r="K92" s="61"/>
      <c r="L92" s="59"/>
      <c r="M92" s="204"/>
      <c r="N92" s="40"/>
      <c r="O92" s="40"/>
      <c r="P92" s="40"/>
      <c r="Q92" s="40"/>
      <c r="R92" s="40"/>
      <c r="S92" s="40"/>
      <c r="T92" s="76"/>
      <c r="AT92" s="22" t="s">
        <v>156</v>
      </c>
      <c r="AU92" s="22" t="s">
        <v>82</v>
      </c>
    </row>
    <row r="93" spans="2:65" s="1" customFormat="1" ht="40.5">
      <c r="B93" s="39"/>
      <c r="C93" s="61"/>
      <c r="D93" s="202" t="s">
        <v>157</v>
      </c>
      <c r="E93" s="61"/>
      <c r="F93" s="205" t="s">
        <v>171</v>
      </c>
      <c r="G93" s="61"/>
      <c r="H93" s="61"/>
      <c r="I93" s="161"/>
      <c r="J93" s="61"/>
      <c r="K93" s="61"/>
      <c r="L93" s="59"/>
      <c r="M93" s="204"/>
      <c r="N93" s="40"/>
      <c r="O93" s="40"/>
      <c r="P93" s="40"/>
      <c r="Q93" s="40"/>
      <c r="R93" s="40"/>
      <c r="S93" s="40"/>
      <c r="T93" s="76"/>
      <c r="AT93" s="22" t="s">
        <v>157</v>
      </c>
      <c r="AU93" s="22" t="s">
        <v>82</v>
      </c>
    </row>
    <row r="94" spans="2:65" s="10" customFormat="1" ht="29.85" customHeight="1">
      <c r="B94" s="174"/>
      <c r="C94" s="175"/>
      <c r="D94" s="176" t="s">
        <v>72</v>
      </c>
      <c r="E94" s="188" t="s">
        <v>172</v>
      </c>
      <c r="F94" s="188" t="s">
        <v>173</v>
      </c>
      <c r="G94" s="175"/>
      <c r="H94" s="175"/>
      <c r="I94" s="178"/>
      <c r="J94" s="189">
        <f>BK94</f>
        <v>0</v>
      </c>
      <c r="K94" s="175"/>
      <c r="L94" s="180"/>
      <c r="M94" s="181"/>
      <c r="N94" s="182"/>
      <c r="O94" s="182"/>
      <c r="P94" s="183">
        <f>SUM(P95:P107)</f>
        <v>0</v>
      </c>
      <c r="Q94" s="182"/>
      <c r="R94" s="183">
        <f>SUM(R95:R107)</f>
        <v>0</v>
      </c>
      <c r="S94" s="182"/>
      <c r="T94" s="184">
        <f>SUM(T95:T107)</f>
        <v>0</v>
      </c>
      <c r="AR94" s="185" t="s">
        <v>146</v>
      </c>
      <c r="AT94" s="186" t="s">
        <v>72</v>
      </c>
      <c r="AU94" s="186" t="s">
        <v>80</v>
      </c>
      <c r="AY94" s="185" t="s">
        <v>147</v>
      </c>
      <c r="BK94" s="187">
        <f>SUM(BK95:BK107)</f>
        <v>0</v>
      </c>
    </row>
    <row r="95" spans="2:65" s="1" customFormat="1" ht="16.5" customHeight="1">
      <c r="B95" s="39"/>
      <c r="C95" s="190" t="s">
        <v>146</v>
      </c>
      <c r="D95" s="190" t="s">
        <v>150</v>
      </c>
      <c r="E95" s="191" t="s">
        <v>174</v>
      </c>
      <c r="F95" s="192" t="s">
        <v>175</v>
      </c>
      <c r="G95" s="193" t="s">
        <v>153</v>
      </c>
      <c r="H95" s="194">
        <v>1</v>
      </c>
      <c r="I95" s="195"/>
      <c r="J95" s="196">
        <f>ROUND(I95*H95,2)</f>
        <v>0</v>
      </c>
      <c r="K95" s="192" t="s">
        <v>21</v>
      </c>
      <c r="L95" s="59"/>
      <c r="M95" s="197" t="s">
        <v>21</v>
      </c>
      <c r="N95" s="198" t="s">
        <v>44</v>
      </c>
      <c r="O95" s="40"/>
      <c r="P95" s="199">
        <f>O95*H95</f>
        <v>0</v>
      </c>
      <c r="Q95" s="199">
        <v>0</v>
      </c>
      <c r="R95" s="199">
        <f>Q95*H95</f>
        <v>0</v>
      </c>
      <c r="S95" s="199">
        <v>0</v>
      </c>
      <c r="T95" s="200">
        <f>S95*H95</f>
        <v>0</v>
      </c>
      <c r="AR95" s="22" t="s">
        <v>154</v>
      </c>
      <c r="AT95" s="22" t="s">
        <v>150</v>
      </c>
      <c r="AU95" s="22" t="s">
        <v>82</v>
      </c>
      <c r="AY95" s="22" t="s">
        <v>147</v>
      </c>
      <c r="BE95" s="201">
        <f>IF(N95="základní",J95,0)</f>
        <v>0</v>
      </c>
      <c r="BF95" s="201">
        <f>IF(N95="snížená",J95,0)</f>
        <v>0</v>
      </c>
      <c r="BG95" s="201">
        <f>IF(N95="zákl. přenesená",J95,0)</f>
        <v>0</v>
      </c>
      <c r="BH95" s="201">
        <f>IF(N95="sníž. přenesená",J95,0)</f>
        <v>0</v>
      </c>
      <c r="BI95" s="201">
        <f>IF(N95="nulová",J95,0)</f>
        <v>0</v>
      </c>
      <c r="BJ95" s="22" t="s">
        <v>80</v>
      </c>
      <c r="BK95" s="201">
        <f>ROUND(I95*H95,2)</f>
        <v>0</v>
      </c>
      <c r="BL95" s="22" t="s">
        <v>154</v>
      </c>
      <c r="BM95" s="22" t="s">
        <v>176</v>
      </c>
    </row>
    <row r="96" spans="2:65" s="1" customFormat="1" ht="40.5">
      <c r="B96" s="39"/>
      <c r="C96" s="61"/>
      <c r="D96" s="202" t="s">
        <v>156</v>
      </c>
      <c r="E96" s="61"/>
      <c r="F96" s="203" t="s">
        <v>177</v>
      </c>
      <c r="G96" s="61"/>
      <c r="H96" s="61"/>
      <c r="I96" s="161"/>
      <c r="J96" s="61"/>
      <c r="K96" s="61"/>
      <c r="L96" s="59"/>
      <c r="M96" s="204"/>
      <c r="N96" s="40"/>
      <c r="O96" s="40"/>
      <c r="P96" s="40"/>
      <c r="Q96" s="40"/>
      <c r="R96" s="40"/>
      <c r="S96" s="40"/>
      <c r="T96" s="76"/>
      <c r="AT96" s="22" t="s">
        <v>156</v>
      </c>
      <c r="AU96" s="22" t="s">
        <v>82</v>
      </c>
    </row>
    <row r="97" spans="2:65" s="1" customFormat="1" ht="16.5" customHeight="1">
      <c r="B97" s="39"/>
      <c r="C97" s="190" t="s">
        <v>178</v>
      </c>
      <c r="D97" s="190" t="s">
        <v>150</v>
      </c>
      <c r="E97" s="191" t="s">
        <v>179</v>
      </c>
      <c r="F97" s="192" t="s">
        <v>180</v>
      </c>
      <c r="G97" s="193" t="s">
        <v>153</v>
      </c>
      <c r="H97" s="194">
        <v>1</v>
      </c>
      <c r="I97" s="195"/>
      <c r="J97" s="196">
        <f>ROUND(I97*H97,2)</f>
        <v>0</v>
      </c>
      <c r="K97" s="192" t="s">
        <v>181</v>
      </c>
      <c r="L97" s="59"/>
      <c r="M97" s="197" t="s">
        <v>21</v>
      </c>
      <c r="N97" s="198" t="s">
        <v>44</v>
      </c>
      <c r="O97" s="40"/>
      <c r="P97" s="199">
        <f>O97*H97</f>
        <v>0</v>
      </c>
      <c r="Q97" s="199">
        <v>0</v>
      </c>
      <c r="R97" s="199">
        <f>Q97*H97</f>
        <v>0</v>
      </c>
      <c r="S97" s="199">
        <v>0</v>
      </c>
      <c r="T97" s="200">
        <f>S97*H97</f>
        <v>0</v>
      </c>
      <c r="AR97" s="22" t="s">
        <v>154</v>
      </c>
      <c r="AT97" s="22" t="s">
        <v>150</v>
      </c>
      <c r="AU97" s="22" t="s">
        <v>82</v>
      </c>
      <c r="AY97" s="22" t="s">
        <v>147</v>
      </c>
      <c r="BE97" s="201">
        <f>IF(N97="základní",J97,0)</f>
        <v>0</v>
      </c>
      <c r="BF97" s="201">
        <f>IF(N97="snížená",J97,0)</f>
        <v>0</v>
      </c>
      <c r="BG97" s="201">
        <f>IF(N97="zákl. přenesená",J97,0)</f>
        <v>0</v>
      </c>
      <c r="BH97" s="201">
        <f>IF(N97="sníž. přenesená",J97,0)</f>
        <v>0</v>
      </c>
      <c r="BI97" s="201">
        <f>IF(N97="nulová",J97,0)</f>
        <v>0</v>
      </c>
      <c r="BJ97" s="22" t="s">
        <v>80</v>
      </c>
      <c r="BK97" s="201">
        <f>ROUND(I97*H97,2)</f>
        <v>0</v>
      </c>
      <c r="BL97" s="22" t="s">
        <v>154</v>
      </c>
      <c r="BM97" s="22" t="s">
        <v>182</v>
      </c>
    </row>
    <row r="98" spans="2:65" s="1" customFormat="1" ht="67.5">
      <c r="B98" s="39"/>
      <c r="C98" s="61"/>
      <c r="D98" s="202" t="s">
        <v>156</v>
      </c>
      <c r="E98" s="61"/>
      <c r="F98" s="203" t="s">
        <v>183</v>
      </c>
      <c r="G98" s="61"/>
      <c r="H98" s="61"/>
      <c r="I98" s="161"/>
      <c r="J98" s="61"/>
      <c r="K98" s="61"/>
      <c r="L98" s="59"/>
      <c r="M98" s="204"/>
      <c r="N98" s="40"/>
      <c r="O98" s="40"/>
      <c r="P98" s="40"/>
      <c r="Q98" s="40"/>
      <c r="R98" s="40"/>
      <c r="S98" s="40"/>
      <c r="T98" s="76"/>
      <c r="AT98" s="22" t="s">
        <v>156</v>
      </c>
      <c r="AU98" s="22" t="s">
        <v>82</v>
      </c>
    </row>
    <row r="99" spans="2:65" s="1" customFormat="1" ht="16.5" customHeight="1">
      <c r="B99" s="39"/>
      <c r="C99" s="190" t="s">
        <v>184</v>
      </c>
      <c r="D99" s="190" t="s">
        <v>150</v>
      </c>
      <c r="E99" s="191" t="s">
        <v>185</v>
      </c>
      <c r="F99" s="192" t="s">
        <v>186</v>
      </c>
      <c r="G99" s="193" t="s">
        <v>153</v>
      </c>
      <c r="H99" s="194">
        <v>1</v>
      </c>
      <c r="I99" s="195"/>
      <c r="J99" s="196">
        <f>ROUND(I99*H99,2)</f>
        <v>0</v>
      </c>
      <c r="K99" s="192" t="s">
        <v>181</v>
      </c>
      <c r="L99" s="59"/>
      <c r="M99" s="197" t="s">
        <v>21</v>
      </c>
      <c r="N99" s="198" t="s">
        <v>44</v>
      </c>
      <c r="O99" s="40"/>
      <c r="P99" s="199">
        <f>O99*H99</f>
        <v>0</v>
      </c>
      <c r="Q99" s="199">
        <v>0</v>
      </c>
      <c r="R99" s="199">
        <f>Q99*H99</f>
        <v>0</v>
      </c>
      <c r="S99" s="199">
        <v>0</v>
      </c>
      <c r="T99" s="200">
        <f>S99*H99</f>
        <v>0</v>
      </c>
      <c r="AR99" s="22" t="s">
        <v>154</v>
      </c>
      <c r="AT99" s="22" t="s">
        <v>150</v>
      </c>
      <c r="AU99" s="22" t="s">
        <v>82</v>
      </c>
      <c r="AY99" s="22" t="s">
        <v>147</v>
      </c>
      <c r="BE99" s="201">
        <f>IF(N99="základní",J99,0)</f>
        <v>0</v>
      </c>
      <c r="BF99" s="201">
        <f>IF(N99="snížená",J99,0)</f>
        <v>0</v>
      </c>
      <c r="BG99" s="201">
        <f>IF(N99="zákl. přenesená",J99,0)</f>
        <v>0</v>
      </c>
      <c r="BH99" s="201">
        <f>IF(N99="sníž. přenesená",J99,0)</f>
        <v>0</v>
      </c>
      <c r="BI99" s="201">
        <f>IF(N99="nulová",J99,0)</f>
        <v>0</v>
      </c>
      <c r="BJ99" s="22" t="s">
        <v>80</v>
      </c>
      <c r="BK99" s="201">
        <f>ROUND(I99*H99,2)</f>
        <v>0</v>
      </c>
      <c r="BL99" s="22" t="s">
        <v>154</v>
      </c>
      <c r="BM99" s="22" t="s">
        <v>187</v>
      </c>
    </row>
    <row r="100" spans="2:65" s="1" customFormat="1" ht="40.5">
      <c r="B100" s="39"/>
      <c r="C100" s="61"/>
      <c r="D100" s="202" t="s">
        <v>156</v>
      </c>
      <c r="E100" s="61"/>
      <c r="F100" s="203" t="s">
        <v>188</v>
      </c>
      <c r="G100" s="61"/>
      <c r="H100" s="61"/>
      <c r="I100" s="161"/>
      <c r="J100" s="61"/>
      <c r="K100" s="61"/>
      <c r="L100" s="59"/>
      <c r="M100" s="204"/>
      <c r="N100" s="40"/>
      <c r="O100" s="40"/>
      <c r="P100" s="40"/>
      <c r="Q100" s="40"/>
      <c r="R100" s="40"/>
      <c r="S100" s="40"/>
      <c r="T100" s="76"/>
      <c r="AT100" s="22" t="s">
        <v>156</v>
      </c>
      <c r="AU100" s="22" t="s">
        <v>82</v>
      </c>
    </row>
    <row r="101" spans="2:65" s="1" customFormat="1" ht="16.5" customHeight="1">
      <c r="B101" s="39"/>
      <c r="C101" s="190" t="s">
        <v>189</v>
      </c>
      <c r="D101" s="190" t="s">
        <v>150</v>
      </c>
      <c r="E101" s="191" t="s">
        <v>190</v>
      </c>
      <c r="F101" s="192" t="s">
        <v>191</v>
      </c>
      <c r="G101" s="193" t="s">
        <v>153</v>
      </c>
      <c r="H101" s="194">
        <v>1</v>
      </c>
      <c r="I101" s="195"/>
      <c r="J101" s="196">
        <f>ROUND(I101*H101,2)</f>
        <v>0</v>
      </c>
      <c r="K101" s="192" t="s">
        <v>181</v>
      </c>
      <c r="L101" s="59"/>
      <c r="M101" s="197" t="s">
        <v>21</v>
      </c>
      <c r="N101" s="198" t="s">
        <v>44</v>
      </c>
      <c r="O101" s="40"/>
      <c r="P101" s="199">
        <f>O101*H101</f>
        <v>0</v>
      </c>
      <c r="Q101" s="199">
        <v>0</v>
      </c>
      <c r="R101" s="199">
        <f>Q101*H101</f>
        <v>0</v>
      </c>
      <c r="S101" s="199">
        <v>0</v>
      </c>
      <c r="T101" s="200">
        <f>S101*H101</f>
        <v>0</v>
      </c>
      <c r="AR101" s="22" t="s">
        <v>154</v>
      </c>
      <c r="AT101" s="22" t="s">
        <v>150</v>
      </c>
      <c r="AU101" s="22" t="s">
        <v>82</v>
      </c>
      <c r="AY101" s="22" t="s">
        <v>147</v>
      </c>
      <c r="BE101" s="201">
        <f>IF(N101="základní",J101,0)</f>
        <v>0</v>
      </c>
      <c r="BF101" s="201">
        <f>IF(N101="snížená",J101,0)</f>
        <v>0</v>
      </c>
      <c r="BG101" s="201">
        <f>IF(N101="zákl. přenesená",J101,0)</f>
        <v>0</v>
      </c>
      <c r="BH101" s="201">
        <f>IF(N101="sníž. přenesená",J101,0)</f>
        <v>0</v>
      </c>
      <c r="BI101" s="201">
        <f>IF(N101="nulová",J101,0)</f>
        <v>0</v>
      </c>
      <c r="BJ101" s="22" t="s">
        <v>80</v>
      </c>
      <c r="BK101" s="201">
        <f>ROUND(I101*H101,2)</f>
        <v>0</v>
      </c>
      <c r="BL101" s="22" t="s">
        <v>154</v>
      </c>
      <c r="BM101" s="22" t="s">
        <v>192</v>
      </c>
    </row>
    <row r="102" spans="2:65" s="1" customFormat="1">
      <c r="B102" s="39"/>
      <c r="C102" s="61"/>
      <c r="D102" s="202" t="s">
        <v>156</v>
      </c>
      <c r="E102" s="61"/>
      <c r="F102" s="203" t="s">
        <v>193</v>
      </c>
      <c r="G102" s="61"/>
      <c r="H102" s="61"/>
      <c r="I102" s="161"/>
      <c r="J102" s="61"/>
      <c r="K102" s="61"/>
      <c r="L102" s="59"/>
      <c r="M102" s="204"/>
      <c r="N102" s="40"/>
      <c r="O102" s="40"/>
      <c r="P102" s="40"/>
      <c r="Q102" s="40"/>
      <c r="R102" s="40"/>
      <c r="S102" s="40"/>
      <c r="T102" s="76"/>
      <c r="AT102" s="22" t="s">
        <v>156</v>
      </c>
      <c r="AU102" s="22" t="s">
        <v>82</v>
      </c>
    </row>
    <row r="103" spans="2:65" s="1" customFormat="1" ht="40.5">
      <c r="B103" s="39"/>
      <c r="C103" s="61"/>
      <c r="D103" s="202" t="s">
        <v>157</v>
      </c>
      <c r="E103" s="61"/>
      <c r="F103" s="205" t="s">
        <v>194</v>
      </c>
      <c r="G103" s="61"/>
      <c r="H103" s="61"/>
      <c r="I103" s="161"/>
      <c r="J103" s="61"/>
      <c r="K103" s="61"/>
      <c r="L103" s="59"/>
      <c r="M103" s="204"/>
      <c r="N103" s="40"/>
      <c r="O103" s="40"/>
      <c r="P103" s="40"/>
      <c r="Q103" s="40"/>
      <c r="R103" s="40"/>
      <c r="S103" s="40"/>
      <c r="T103" s="76"/>
      <c r="AT103" s="22" t="s">
        <v>157</v>
      </c>
      <c r="AU103" s="22" t="s">
        <v>82</v>
      </c>
    </row>
    <row r="104" spans="2:65" s="1" customFormat="1" ht="16.5" customHeight="1">
      <c r="B104" s="39"/>
      <c r="C104" s="190" t="s">
        <v>195</v>
      </c>
      <c r="D104" s="190" t="s">
        <v>150</v>
      </c>
      <c r="E104" s="191" t="s">
        <v>196</v>
      </c>
      <c r="F104" s="192" t="s">
        <v>197</v>
      </c>
      <c r="G104" s="193" t="s">
        <v>153</v>
      </c>
      <c r="H104" s="194">
        <v>1</v>
      </c>
      <c r="I104" s="195"/>
      <c r="J104" s="196">
        <f>ROUND(I104*H104,2)</f>
        <v>0</v>
      </c>
      <c r="K104" s="192" t="s">
        <v>181</v>
      </c>
      <c r="L104" s="59"/>
      <c r="M104" s="197" t="s">
        <v>21</v>
      </c>
      <c r="N104" s="198" t="s">
        <v>44</v>
      </c>
      <c r="O104" s="40"/>
      <c r="P104" s="199">
        <f>O104*H104</f>
        <v>0</v>
      </c>
      <c r="Q104" s="199">
        <v>0</v>
      </c>
      <c r="R104" s="199">
        <f>Q104*H104</f>
        <v>0</v>
      </c>
      <c r="S104" s="199">
        <v>0</v>
      </c>
      <c r="T104" s="200">
        <f>S104*H104</f>
        <v>0</v>
      </c>
      <c r="AR104" s="22" t="s">
        <v>154</v>
      </c>
      <c r="AT104" s="22" t="s">
        <v>150</v>
      </c>
      <c r="AU104" s="22" t="s">
        <v>82</v>
      </c>
      <c r="AY104" s="22" t="s">
        <v>147</v>
      </c>
      <c r="BE104" s="201">
        <f>IF(N104="základní",J104,0)</f>
        <v>0</v>
      </c>
      <c r="BF104" s="201">
        <f>IF(N104="snížená",J104,0)</f>
        <v>0</v>
      </c>
      <c r="BG104" s="201">
        <f>IF(N104="zákl. přenesená",J104,0)</f>
        <v>0</v>
      </c>
      <c r="BH104" s="201">
        <f>IF(N104="sníž. přenesená",J104,0)</f>
        <v>0</v>
      </c>
      <c r="BI104" s="201">
        <f>IF(N104="nulová",J104,0)</f>
        <v>0</v>
      </c>
      <c r="BJ104" s="22" t="s">
        <v>80</v>
      </c>
      <c r="BK104" s="201">
        <f>ROUND(I104*H104,2)</f>
        <v>0</v>
      </c>
      <c r="BL104" s="22" t="s">
        <v>154</v>
      </c>
      <c r="BM104" s="22" t="s">
        <v>198</v>
      </c>
    </row>
    <row r="105" spans="2:65" s="1" customFormat="1">
      <c r="B105" s="39"/>
      <c r="C105" s="61"/>
      <c r="D105" s="202" t="s">
        <v>156</v>
      </c>
      <c r="E105" s="61"/>
      <c r="F105" s="203" t="s">
        <v>199</v>
      </c>
      <c r="G105" s="61"/>
      <c r="H105" s="61"/>
      <c r="I105" s="161"/>
      <c r="J105" s="61"/>
      <c r="K105" s="61"/>
      <c r="L105" s="59"/>
      <c r="M105" s="204"/>
      <c r="N105" s="40"/>
      <c r="O105" s="40"/>
      <c r="P105" s="40"/>
      <c r="Q105" s="40"/>
      <c r="R105" s="40"/>
      <c r="S105" s="40"/>
      <c r="T105" s="76"/>
      <c r="AT105" s="22" t="s">
        <v>156</v>
      </c>
      <c r="AU105" s="22" t="s">
        <v>82</v>
      </c>
    </row>
    <row r="106" spans="2:65" s="1" customFormat="1" ht="16.5" customHeight="1">
      <c r="B106" s="39"/>
      <c r="C106" s="190" t="s">
        <v>200</v>
      </c>
      <c r="D106" s="190" t="s">
        <v>150</v>
      </c>
      <c r="E106" s="191" t="s">
        <v>201</v>
      </c>
      <c r="F106" s="192" t="s">
        <v>202</v>
      </c>
      <c r="G106" s="193" t="s">
        <v>153</v>
      </c>
      <c r="H106" s="194">
        <v>1</v>
      </c>
      <c r="I106" s="195"/>
      <c r="J106" s="196">
        <f>ROUND(I106*H106,2)</f>
        <v>0</v>
      </c>
      <c r="K106" s="192" t="s">
        <v>181</v>
      </c>
      <c r="L106" s="59"/>
      <c r="M106" s="197" t="s">
        <v>21</v>
      </c>
      <c r="N106" s="198" t="s">
        <v>44</v>
      </c>
      <c r="O106" s="40"/>
      <c r="P106" s="199">
        <f>O106*H106</f>
        <v>0</v>
      </c>
      <c r="Q106" s="199">
        <v>0</v>
      </c>
      <c r="R106" s="199">
        <f>Q106*H106</f>
        <v>0</v>
      </c>
      <c r="S106" s="199">
        <v>0</v>
      </c>
      <c r="T106" s="200">
        <f>S106*H106</f>
        <v>0</v>
      </c>
      <c r="AR106" s="22" t="s">
        <v>154</v>
      </c>
      <c r="AT106" s="22" t="s">
        <v>150</v>
      </c>
      <c r="AU106" s="22" t="s">
        <v>82</v>
      </c>
      <c r="AY106" s="22" t="s">
        <v>147</v>
      </c>
      <c r="BE106" s="201">
        <f>IF(N106="základní",J106,0)</f>
        <v>0</v>
      </c>
      <c r="BF106" s="201">
        <f>IF(N106="snížená",J106,0)</f>
        <v>0</v>
      </c>
      <c r="BG106" s="201">
        <f>IF(N106="zákl. přenesená",J106,0)</f>
        <v>0</v>
      </c>
      <c r="BH106" s="201">
        <f>IF(N106="sníž. přenesená",J106,0)</f>
        <v>0</v>
      </c>
      <c r="BI106" s="201">
        <f>IF(N106="nulová",J106,0)</f>
        <v>0</v>
      </c>
      <c r="BJ106" s="22" t="s">
        <v>80</v>
      </c>
      <c r="BK106" s="201">
        <f>ROUND(I106*H106,2)</f>
        <v>0</v>
      </c>
      <c r="BL106" s="22" t="s">
        <v>154</v>
      </c>
      <c r="BM106" s="22" t="s">
        <v>203</v>
      </c>
    </row>
    <row r="107" spans="2:65" s="1" customFormat="1">
      <c r="B107" s="39"/>
      <c r="C107" s="61"/>
      <c r="D107" s="202" t="s">
        <v>156</v>
      </c>
      <c r="E107" s="61"/>
      <c r="F107" s="203" t="s">
        <v>204</v>
      </c>
      <c r="G107" s="61"/>
      <c r="H107" s="61"/>
      <c r="I107" s="161"/>
      <c r="J107" s="61"/>
      <c r="K107" s="61"/>
      <c r="L107" s="59"/>
      <c r="M107" s="204"/>
      <c r="N107" s="40"/>
      <c r="O107" s="40"/>
      <c r="P107" s="40"/>
      <c r="Q107" s="40"/>
      <c r="R107" s="40"/>
      <c r="S107" s="40"/>
      <c r="T107" s="76"/>
      <c r="AT107" s="22" t="s">
        <v>156</v>
      </c>
      <c r="AU107" s="22" t="s">
        <v>82</v>
      </c>
    </row>
    <row r="108" spans="2:65" s="10" customFormat="1" ht="29.85" customHeight="1">
      <c r="B108" s="174"/>
      <c r="C108" s="175"/>
      <c r="D108" s="176" t="s">
        <v>72</v>
      </c>
      <c r="E108" s="188" t="s">
        <v>205</v>
      </c>
      <c r="F108" s="188" t="s">
        <v>206</v>
      </c>
      <c r="G108" s="175"/>
      <c r="H108" s="175"/>
      <c r="I108" s="178"/>
      <c r="J108" s="189">
        <f>BK108</f>
        <v>0</v>
      </c>
      <c r="K108" s="175"/>
      <c r="L108" s="180"/>
      <c r="M108" s="181"/>
      <c r="N108" s="182"/>
      <c r="O108" s="182"/>
      <c r="P108" s="183">
        <f>SUM(P109:P116)</f>
        <v>0</v>
      </c>
      <c r="Q108" s="182"/>
      <c r="R108" s="183">
        <f>SUM(R109:R116)</f>
        <v>0</v>
      </c>
      <c r="S108" s="182"/>
      <c r="T108" s="184">
        <f>SUM(T109:T116)</f>
        <v>0</v>
      </c>
      <c r="AR108" s="185" t="s">
        <v>146</v>
      </c>
      <c r="AT108" s="186" t="s">
        <v>72</v>
      </c>
      <c r="AU108" s="186" t="s">
        <v>80</v>
      </c>
      <c r="AY108" s="185" t="s">
        <v>147</v>
      </c>
      <c r="BK108" s="187">
        <f>SUM(BK109:BK116)</f>
        <v>0</v>
      </c>
    </row>
    <row r="109" spans="2:65" s="1" customFormat="1" ht="16.5" customHeight="1">
      <c r="B109" s="39"/>
      <c r="C109" s="190" t="s">
        <v>207</v>
      </c>
      <c r="D109" s="190" t="s">
        <v>150</v>
      </c>
      <c r="E109" s="191" t="s">
        <v>208</v>
      </c>
      <c r="F109" s="192" t="s">
        <v>209</v>
      </c>
      <c r="G109" s="193" t="s">
        <v>153</v>
      </c>
      <c r="H109" s="194">
        <v>1</v>
      </c>
      <c r="I109" s="195"/>
      <c r="J109" s="196">
        <f>ROUND(I109*H109,2)</f>
        <v>0</v>
      </c>
      <c r="K109" s="192" t="s">
        <v>181</v>
      </c>
      <c r="L109" s="59"/>
      <c r="M109" s="197" t="s">
        <v>21</v>
      </c>
      <c r="N109" s="198" t="s">
        <v>44</v>
      </c>
      <c r="O109" s="40"/>
      <c r="P109" s="199">
        <f>O109*H109</f>
        <v>0</v>
      </c>
      <c r="Q109" s="199">
        <v>0</v>
      </c>
      <c r="R109" s="199">
        <f>Q109*H109</f>
        <v>0</v>
      </c>
      <c r="S109" s="199">
        <v>0</v>
      </c>
      <c r="T109" s="200">
        <f>S109*H109</f>
        <v>0</v>
      </c>
      <c r="AR109" s="22" t="s">
        <v>154</v>
      </c>
      <c r="AT109" s="22" t="s">
        <v>150</v>
      </c>
      <c r="AU109" s="22" t="s">
        <v>82</v>
      </c>
      <c r="AY109" s="22" t="s">
        <v>147</v>
      </c>
      <c r="BE109" s="201">
        <f>IF(N109="základní",J109,0)</f>
        <v>0</v>
      </c>
      <c r="BF109" s="201">
        <f>IF(N109="snížená",J109,0)</f>
        <v>0</v>
      </c>
      <c r="BG109" s="201">
        <f>IF(N109="zákl. přenesená",J109,0)</f>
        <v>0</v>
      </c>
      <c r="BH109" s="201">
        <f>IF(N109="sníž. přenesená",J109,0)</f>
        <v>0</v>
      </c>
      <c r="BI109" s="201">
        <f>IF(N109="nulová",J109,0)</f>
        <v>0</v>
      </c>
      <c r="BJ109" s="22" t="s">
        <v>80</v>
      </c>
      <c r="BK109" s="201">
        <f>ROUND(I109*H109,2)</f>
        <v>0</v>
      </c>
      <c r="BL109" s="22" t="s">
        <v>154</v>
      </c>
      <c r="BM109" s="22" t="s">
        <v>210</v>
      </c>
    </row>
    <row r="110" spans="2:65" s="1" customFormat="1">
      <c r="B110" s="39"/>
      <c r="C110" s="61"/>
      <c r="D110" s="202" t="s">
        <v>156</v>
      </c>
      <c r="E110" s="61"/>
      <c r="F110" s="203" t="s">
        <v>211</v>
      </c>
      <c r="G110" s="61"/>
      <c r="H110" s="61"/>
      <c r="I110" s="161"/>
      <c r="J110" s="61"/>
      <c r="K110" s="61"/>
      <c r="L110" s="59"/>
      <c r="M110" s="204"/>
      <c r="N110" s="40"/>
      <c r="O110" s="40"/>
      <c r="P110" s="40"/>
      <c r="Q110" s="40"/>
      <c r="R110" s="40"/>
      <c r="S110" s="40"/>
      <c r="T110" s="76"/>
      <c r="AT110" s="22" t="s">
        <v>156</v>
      </c>
      <c r="AU110" s="22" t="s">
        <v>82</v>
      </c>
    </row>
    <row r="111" spans="2:65" s="1" customFormat="1" ht="16.5" customHeight="1">
      <c r="B111" s="39"/>
      <c r="C111" s="190" t="s">
        <v>212</v>
      </c>
      <c r="D111" s="190" t="s">
        <v>150</v>
      </c>
      <c r="E111" s="191" t="s">
        <v>213</v>
      </c>
      <c r="F111" s="192" t="s">
        <v>214</v>
      </c>
      <c r="G111" s="193" t="s">
        <v>153</v>
      </c>
      <c r="H111" s="194">
        <v>1</v>
      </c>
      <c r="I111" s="195"/>
      <c r="J111" s="196">
        <f>ROUND(I111*H111,2)</f>
        <v>0</v>
      </c>
      <c r="K111" s="192" t="s">
        <v>181</v>
      </c>
      <c r="L111" s="59"/>
      <c r="M111" s="197" t="s">
        <v>21</v>
      </c>
      <c r="N111" s="198" t="s">
        <v>44</v>
      </c>
      <c r="O111" s="40"/>
      <c r="P111" s="199">
        <f>O111*H111</f>
        <v>0</v>
      </c>
      <c r="Q111" s="199">
        <v>0</v>
      </c>
      <c r="R111" s="199">
        <f>Q111*H111</f>
        <v>0</v>
      </c>
      <c r="S111" s="199">
        <v>0</v>
      </c>
      <c r="T111" s="200">
        <f>S111*H111</f>
        <v>0</v>
      </c>
      <c r="AR111" s="22" t="s">
        <v>154</v>
      </c>
      <c r="AT111" s="22" t="s">
        <v>150</v>
      </c>
      <c r="AU111" s="22" t="s">
        <v>82</v>
      </c>
      <c r="AY111" s="22" t="s">
        <v>147</v>
      </c>
      <c r="BE111" s="201">
        <f>IF(N111="základní",J111,0)</f>
        <v>0</v>
      </c>
      <c r="BF111" s="201">
        <f>IF(N111="snížená",J111,0)</f>
        <v>0</v>
      </c>
      <c r="BG111" s="201">
        <f>IF(N111="zákl. přenesená",J111,0)</f>
        <v>0</v>
      </c>
      <c r="BH111" s="201">
        <f>IF(N111="sníž. přenesená",J111,0)</f>
        <v>0</v>
      </c>
      <c r="BI111" s="201">
        <f>IF(N111="nulová",J111,0)</f>
        <v>0</v>
      </c>
      <c r="BJ111" s="22" t="s">
        <v>80</v>
      </c>
      <c r="BK111" s="201">
        <f>ROUND(I111*H111,2)</f>
        <v>0</v>
      </c>
      <c r="BL111" s="22" t="s">
        <v>154</v>
      </c>
      <c r="BM111" s="22" t="s">
        <v>215</v>
      </c>
    </row>
    <row r="112" spans="2:65" s="1" customFormat="1" ht="27">
      <c r="B112" s="39"/>
      <c r="C112" s="61"/>
      <c r="D112" s="202" t="s">
        <v>156</v>
      </c>
      <c r="E112" s="61"/>
      <c r="F112" s="203" t="s">
        <v>216</v>
      </c>
      <c r="G112" s="61"/>
      <c r="H112" s="61"/>
      <c r="I112" s="161"/>
      <c r="J112" s="61"/>
      <c r="K112" s="61"/>
      <c r="L112" s="59"/>
      <c r="M112" s="204"/>
      <c r="N112" s="40"/>
      <c r="O112" s="40"/>
      <c r="P112" s="40"/>
      <c r="Q112" s="40"/>
      <c r="R112" s="40"/>
      <c r="S112" s="40"/>
      <c r="T112" s="76"/>
      <c r="AT112" s="22" t="s">
        <v>156</v>
      </c>
      <c r="AU112" s="22" t="s">
        <v>82</v>
      </c>
    </row>
    <row r="113" spans="2:65" s="1" customFormat="1" ht="81">
      <c r="B113" s="39"/>
      <c r="C113" s="61"/>
      <c r="D113" s="202" t="s">
        <v>157</v>
      </c>
      <c r="E113" s="61"/>
      <c r="F113" s="205" t="s">
        <v>217</v>
      </c>
      <c r="G113" s="61"/>
      <c r="H113" s="61"/>
      <c r="I113" s="161"/>
      <c r="J113" s="61"/>
      <c r="K113" s="61"/>
      <c r="L113" s="59"/>
      <c r="M113" s="204"/>
      <c r="N113" s="40"/>
      <c r="O113" s="40"/>
      <c r="P113" s="40"/>
      <c r="Q113" s="40"/>
      <c r="R113" s="40"/>
      <c r="S113" s="40"/>
      <c r="T113" s="76"/>
      <c r="AT113" s="22" t="s">
        <v>157</v>
      </c>
      <c r="AU113" s="22" t="s">
        <v>82</v>
      </c>
    </row>
    <row r="114" spans="2:65" s="1" customFormat="1" ht="16.5" customHeight="1">
      <c r="B114" s="39"/>
      <c r="C114" s="190" t="s">
        <v>218</v>
      </c>
      <c r="D114" s="190" t="s">
        <v>150</v>
      </c>
      <c r="E114" s="191" t="s">
        <v>219</v>
      </c>
      <c r="F114" s="192" t="s">
        <v>220</v>
      </c>
      <c r="G114" s="193" t="s">
        <v>153</v>
      </c>
      <c r="H114" s="194">
        <v>1</v>
      </c>
      <c r="I114" s="195"/>
      <c r="J114" s="196">
        <f>ROUND(I114*H114,2)</f>
        <v>0</v>
      </c>
      <c r="K114" s="192" t="s">
        <v>21</v>
      </c>
      <c r="L114" s="59"/>
      <c r="M114" s="197" t="s">
        <v>21</v>
      </c>
      <c r="N114" s="198" t="s">
        <v>44</v>
      </c>
      <c r="O114" s="40"/>
      <c r="P114" s="199">
        <f>O114*H114</f>
        <v>0</v>
      </c>
      <c r="Q114" s="199">
        <v>0</v>
      </c>
      <c r="R114" s="199">
        <f>Q114*H114</f>
        <v>0</v>
      </c>
      <c r="S114" s="199">
        <v>0</v>
      </c>
      <c r="T114" s="200">
        <f>S114*H114</f>
        <v>0</v>
      </c>
      <c r="AR114" s="22" t="s">
        <v>154</v>
      </c>
      <c r="AT114" s="22" t="s">
        <v>150</v>
      </c>
      <c r="AU114" s="22" t="s">
        <v>82</v>
      </c>
      <c r="AY114" s="22" t="s">
        <v>147</v>
      </c>
      <c r="BE114" s="201">
        <f>IF(N114="základní",J114,0)</f>
        <v>0</v>
      </c>
      <c r="BF114" s="201">
        <f>IF(N114="snížená",J114,0)</f>
        <v>0</v>
      </c>
      <c r="BG114" s="201">
        <f>IF(N114="zákl. přenesená",J114,0)</f>
        <v>0</v>
      </c>
      <c r="BH114" s="201">
        <f>IF(N114="sníž. přenesená",J114,0)</f>
        <v>0</v>
      </c>
      <c r="BI114" s="201">
        <f>IF(N114="nulová",J114,0)</f>
        <v>0</v>
      </c>
      <c r="BJ114" s="22" t="s">
        <v>80</v>
      </c>
      <c r="BK114" s="201">
        <f>ROUND(I114*H114,2)</f>
        <v>0</v>
      </c>
      <c r="BL114" s="22" t="s">
        <v>154</v>
      </c>
      <c r="BM114" s="22" t="s">
        <v>221</v>
      </c>
    </row>
    <row r="115" spans="2:65" s="1" customFormat="1">
      <c r="B115" s="39"/>
      <c r="C115" s="61"/>
      <c r="D115" s="202" t="s">
        <v>156</v>
      </c>
      <c r="E115" s="61"/>
      <c r="F115" s="203" t="s">
        <v>222</v>
      </c>
      <c r="G115" s="61"/>
      <c r="H115" s="61"/>
      <c r="I115" s="161"/>
      <c r="J115" s="61"/>
      <c r="K115" s="61"/>
      <c r="L115" s="59"/>
      <c r="M115" s="204"/>
      <c r="N115" s="40"/>
      <c r="O115" s="40"/>
      <c r="P115" s="40"/>
      <c r="Q115" s="40"/>
      <c r="R115" s="40"/>
      <c r="S115" s="40"/>
      <c r="T115" s="76"/>
      <c r="AT115" s="22" t="s">
        <v>156</v>
      </c>
      <c r="AU115" s="22" t="s">
        <v>82</v>
      </c>
    </row>
    <row r="116" spans="2:65" s="1" customFormat="1" ht="27">
      <c r="B116" s="39"/>
      <c r="C116" s="61"/>
      <c r="D116" s="202" t="s">
        <v>157</v>
      </c>
      <c r="E116" s="61"/>
      <c r="F116" s="205" t="s">
        <v>223</v>
      </c>
      <c r="G116" s="61"/>
      <c r="H116" s="61"/>
      <c r="I116" s="161"/>
      <c r="J116" s="61"/>
      <c r="K116" s="61"/>
      <c r="L116" s="59"/>
      <c r="M116" s="204"/>
      <c r="N116" s="40"/>
      <c r="O116" s="40"/>
      <c r="P116" s="40"/>
      <c r="Q116" s="40"/>
      <c r="R116" s="40"/>
      <c r="S116" s="40"/>
      <c r="T116" s="76"/>
      <c r="AT116" s="22" t="s">
        <v>157</v>
      </c>
      <c r="AU116" s="22" t="s">
        <v>82</v>
      </c>
    </row>
    <row r="117" spans="2:65" s="10" customFormat="1" ht="29.85" customHeight="1">
      <c r="B117" s="174"/>
      <c r="C117" s="175"/>
      <c r="D117" s="176" t="s">
        <v>72</v>
      </c>
      <c r="E117" s="188" t="s">
        <v>224</v>
      </c>
      <c r="F117" s="188" t="s">
        <v>225</v>
      </c>
      <c r="G117" s="175"/>
      <c r="H117" s="175"/>
      <c r="I117" s="178"/>
      <c r="J117" s="189">
        <f>BK117</f>
        <v>0</v>
      </c>
      <c r="K117" s="175"/>
      <c r="L117" s="180"/>
      <c r="M117" s="181"/>
      <c r="N117" s="182"/>
      <c r="O117" s="182"/>
      <c r="P117" s="183">
        <f>SUM(P118:P119)</f>
        <v>0</v>
      </c>
      <c r="Q117" s="182"/>
      <c r="R117" s="183">
        <f>SUM(R118:R119)</f>
        <v>0</v>
      </c>
      <c r="S117" s="182"/>
      <c r="T117" s="184">
        <f>SUM(T118:T119)</f>
        <v>0</v>
      </c>
      <c r="AR117" s="185" t="s">
        <v>146</v>
      </c>
      <c r="AT117" s="186" t="s">
        <v>72</v>
      </c>
      <c r="AU117" s="186" t="s">
        <v>80</v>
      </c>
      <c r="AY117" s="185" t="s">
        <v>147</v>
      </c>
      <c r="BK117" s="187">
        <f>SUM(BK118:BK119)</f>
        <v>0</v>
      </c>
    </row>
    <row r="118" spans="2:65" s="1" customFormat="1" ht="16.5" customHeight="1">
      <c r="B118" s="39"/>
      <c r="C118" s="190" t="s">
        <v>226</v>
      </c>
      <c r="D118" s="190" t="s">
        <v>150</v>
      </c>
      <c r="E118" s="191" t="s">
        <v>227</v>
      </c>
      <c r="F118" s="192" t="s">
        <v>228</v>
      </c>
      <c r="G118" s="193" t="s">
        <v>229</v>
      </c>
      <c r="H118" s="194">
        <v>1</v>
      </c>
      <c r="I118" s="195"/>
      <c r="J118" s="196">
        <f>ROUND(I118*H118,2)</f>
        <v>0</v>
      </c>
      <c r="K118" s="192" t="s">
        <v>21</v>
      </c>
      <c r="L118" s="59"/>
      <c r="M118" s="197" t="s">
        <v>21</v>
      </c>
      <c r="N118" s="198" t="s">
        <v>44</v>
      </c>
      <c r="O118" s="40"/>
      <c r="P118" s="199">
        <f>O118*H118</f>
        <v>0</v>
      </c>
      <c r="Q118" s="199">
        <v>0</v>
      </c>
      <c r="R118" s="199">
        <f>Q118*H118</f>
        <v>0</v>
      </c>
      <c r="S118" s="199">
        <v>0</v>
      </c>
      <c r="T118" s="200">
        <f>S118*H118</f>
        <v>0</v>
      </c>
      <c r="AR118" s="22" t="s">
        <v>154</v>
      </c>
      <c r="AT118" s="22" t="s">
        <v>150</v>
      </c>
      <c r="AU118" s="22" t="s">
        <v>82</v>
      </c>
      <c r="AY118" s="22" t="s">
        <v>147</v>
      </c>
      <c r="BE118" s="201">
        <f>IF(N118="základní",J118,0)</f>
        <v>0</v>
      </c>
      <c r="BF118" s="201">
        <f>IF(N118="snížená",J118,0)</f>
        <v>0</v>
      </c>
      <c r="BG118" s="201">
        <f>IF(N118="zákl. přenesená",J118,0)</f>
        <v>0</v>
      </c>
      <c r="BH118" s="201">
        <f>IF(N118="sníž. přenesená",J118,0)</f>
        <v>0</v>
      </c>
      <c r="BI118" s="201">
        <f>IF(N118="nulová",J118,0)</f>
        <v>0</v>
      </c>
      <c r="BJ118" s="22" t="s">
        <v>80</v>
      </c>
      <c r="BK118" s="201">
        <f>ROUND(I118*H118,2)</f>
        <v>0</v>
      </c>
      <c r="BL118" s="22" t="s">
        <v>154</v>
      </c>
      <c r="BM118" s="22" t="s">
        <v>230</v>
      </c>
    </row>
    <row r="119" spans="2:65" s="1" customFormat="1" ht="162">
      <c r="B119" s="39"/>
      <c r="C119" s="61"/>
      <c r="D119" s="202" t="s">
        <v>156</v>
      </c>
      <c r="E119" s="61"/>
      <c r="F119" s="203" t="s">
        <v>231</v>
      </c>
      <c r="G119" s="61"/>
      <c r="H119" s="61"/>
      <c r="I119" s="161"/>
      <c r="J119" s="61"/>
      <c r="K119" s="61"/>
      <c r="L119" s="59"/>
      <c r="M119" s="206"/>
      <c r="N119" s="207"/>
      <c r="O119" s="207"/>
      <c r="P119" s="207"/>
      <c r="Q119" s="207"/>
      <c r="R119" s="207"/>
      <c r="S119" s="207"/>
      <c r="T119" s="208"/>
      <c r="AT119" s="22" t="s">
        <v>156</v>
      </c>
      <c r="AU119" s="22" t="s">
        <v>82</v>
      </c>
    </row>
    <row r="120" spans="2:65" s="1" customFormat="1" ht="6.95" customHeight="1">
      <c r="B120" s="54"/>
      <c r="C120" s="55"/>
      <c r="D120" s="55"/>
      <c r="E120" s="55"/>
      <c r="F120" s="55"/>
      <c r="G120" s="55"/>
      <c r="H120" s="55"/>
      <c r="I120" s="137"/>
      <c r="J120" s="55"/>
      <c r="K120" s="55"/>
      <c r="L120" s="59"/>
    </row>
  </sheetData>
  <sheetProtection algorithmName="SHA-512" hashValue="VXadY/iABpObgOFqegImAsiqhogmpIY+rzxKoX/Nsw7d/h2gfN0L3fU2e0du21FmoeYtvxU3M+yTB7J7A6Yn9g==" saltValue="JrtIyaCsogV+oHpSgTwiO4yBH3Wbo/s9TXIQdb/hrTO/Z3w8RCD1cd4r2uko9mrTauRkip1DHpRPAgsqhBrDiA==" spinCount="100000" sheet="1" objects="1" scenarios="1" formatColumns="0" formatRows="0" autoFilter="0"/>
  <autoFilter ref="C80:K119"/>
  <mergeCells count="10">
    <mergeCell ref="J51:J52"/>
    <mergeCell ref="E71:H71"/>
    <mergeCell ref="E73:H7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ageMargins left="0.59055118110236227" right="0.59055118110236227" top="0.59055118110236227" bottom="0.59055118110236227" header="0" footer="0"/>
  <pageSetup paperSize="9" fitToHeight="100" orientation="landscape" r:id="rId1"/>
  <headerFooter>
    <oddFooter>&amp;CStrana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1"/>
  <sheetViews>
    <sheetView showGridLines="0" workbookViewId="0">
      <pane ySplit="1" topLeftCell="A2" activePane="bottomLeft" state="frozen"/>
      <selection pane="bottomLeft"/>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9"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10"/>
      <c r="C1" s="110"/>
      <c r="D1" s="111" t="s">
        <v>1</v>
      </c>
      <c r="E1" s="110"/>
      <c r="F1" s="112" t="s">
        <v>112</v>
      </c>
      <c r="G1" s="364" t="s">
        <v>113</v>
      </c>
      <c r="H1" s="364"/>
      <c r="I1" s="113"/>
      <c r="J1" s="112" t="s">
        <v>114</v>
      </c>
      <c r="K1" s="111" t="s">
        <v>115</v>
      </c>
      <c r="L1" s="112" t="s">
        <v>116</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324"/>
      <c r="M2" s="324"/>
      <c r="N2" s="324"/>
      <c r="O2" s="324"/>
      <c r="P2" s="324"/>
      <c r="Q2" s="324"/>
      <c r="R2" s="324"/>
      <c r="S2" s="324"/>
      <c r="T2" s="324"/>
      <c r="U2" s="324"/>
      <c r="V2" s="324"/>
      <c r="AT2" s="22" t="s">
        <v>86</v>
      </c>
    </row>
    <row r="3" spans="1:70" ht="6.95" customHeight="1">
      <c r="B3" s="23"/>
      <c r="C3" s="24"/>
      <c r="D3" s="24"/>
      <c r="E3" s="24"/>
      <c r="F3" s="24"/>
      <c r="G3" s="24"/>
      <c r="H3" s="24"/>
      <c r="I3" s="114"/>
      <c r="J3" s="24"/>
      <c r="K3" s="25"/>
      <c r="AT3" s="22" t="s">
        <v>82</v>
      </c>
    </row>
    <row r="4" spans="1:70" ht="36.950000000000003" customHeight="1">
      <c r="B4" s="26"/>
      <c r="C4" s="27"/>
      <c r="D4" s="28" t="s">
        <v>117</v>
      </c>
      <c r="E4" s="27"/>
      <c r="F4" s="27"/>
      <c r="G4" s="27"/>
      <c r="H4" s="27"/>
      <c r="I4" s="115"/>
      <c r="J4" s="27"/>
      <c r="K4" s="29"/>
      <c r="M4" s="30" t="s">
        <v>12</v>
      </c>
      <c r="AT4" s="22" t="s">
        <v>6</v>
      </c>
    </row>
    <row r="5" spans="1:70" ht="6.95" customHeight="1">
      <c r="B5" s="26"/>
      <c r="C5" s="27"/>
      <c r="D5" s="27"/>
      <c r="E5" s="27"/>
      <c r="F5" s="27"/>
      <c r="G5" s="27"/>
      <c r="H5" s="27"/>
      <c r="I5" s="115"/>
      <c r="J5" s="27"/>
      <c r="K5" s="29"/>
    </row>
    <row r="6" spans="1:70" ht="15">
      <c r="B6" s="26"/>
      <c r="C6" s="27"/>
      <c r="D6" s="35" t="s">
        <v>18</v>
      </c>
      <c r="E6" s="27"/>
      <c r="F6" s="27"/>
      <c r="G6" s="27"/>
      <c r="H6" s="27"/>
      <c r="I6" s="115"/>
      <c r="J6" s="27"/>
      <c r="K6" s="29"/>
    </row>
    <row r="7" spans="1:70" ht="16.5" customHeight="1">
      <c r="B7" s="26"/>
      <c r="C7" s="27"/>
      <c r="D7" s="27"/>
      <c r="E7" s="365" t="str">
        <f>'Rekapitulace stavby'!K6</f>
        <v>VD Modřany - opravy technologie středního jezového pole</v>
      </c>
      <c r="F7" s="366"/>
      <c r="G7" s="366"/>
      <c r="H7" s="366"/>
      <c r="I7" s="115"/>
      <c r="J7" s="27"/>
      <c r="K7" s="29"/>
    </row>
    <row r="8" spans="1:70" s="1" customFormat="1" ht="15">
      <c r="B8" s="39"/>
      <c r="C8" s="40"/>
      <c r="D8" s="35" t="s">
        <v>118</v>
      </c>
      <c r="E8" s="40"/>
      <c r="F8" s="40"/>
      <c r="G8" s="40"/>
      <c r="H8" s="40"/>
      <c r="I8" s="116"/>
      <c r="J8" s="40"/>
      <c r="K8" s="43"/>
    </row>
    <row r="9" spans="1:70" s="1" customFormat="1" ht="36.950000000000003" customHeight="1">
      <c r="B9" s="39"/>
      <c r="C9" s="40"/>
      <c r="D9" s="40"/>
      <c r="E9" s="367" t="s">
        <v>232</v>
      </c>
      <c r="F9" s="368"/>
      <c r="G9" s="368"/>
      <c r="H9" s="368"/>
      <c r="I9" s="116"/>
      <c r="J9" s="40"/>
      <c r="K9" s="43"/>
    </row>
    <row r="10" spans="1:70" s="1" customFormat="1">
      <c r="B10" s="39"/>
      <c r="C10" s="40"/>
      <c r="D10" s="40"/>
      <c r="E10" s="40"/>
      <c r="F10" s="40"/>
      <c r="G10" s="40"/>
      <c r="H10" s="40"/>
      <c r="I10" s="116"/>
      <c r="J10" s="40"/>
      <c r="K10" s="43"/>
    </row>
    <row r="11" spans="1:70" s="1" customFormat="1" ht="14.45" customHeight="1">
      <c r="B11" s="39"/>
      <c r="C11" s="40"/>
      <c r="D11" s="35" t="s">
        <v>20</v>
      </c>
      <c r="E11" s="40"/>
      <c r="F11" s="33" t="s">
        <v>21</v>
      </c>
      <c r="G11" s="40"/>
      <c r="H11" s="40"/>
      <c r="I11" s="117" t="s">
        <v>22</v>
      </c>
      <c r="J11" s="33" t="s">
        <v>21</v>
      </c>
      <c r="K11" s="43"/>
    </row>
    <row r="12" spans="1:70" s="1" customFormat="1" ht="14.45" customHeight="1">
      <c r="B12" s="39"/>
      <c r="C12" s="40"/>
      <c r="D12" s="35" t="s">
        <v>23</v>
      </c>
      <c r="E12" s="40"/>
      <c r="F12" s="33" t="s">
        <v>24</v>
      </c>
      <c r="G12" s="40"/>
      <c r="H12" s="40"/>
      <c r="I12" s="117" t="s">
        <v>25</v>
      </c>
      <c r="J12" s="118" t="str">
        <f>'Rekapitulace stavby'!AN8</f>
        <v>15.2.2018</v>
      </c>
      <c r="K12" s="43"/>
    </row>
    <row r="13" spans="1:70" s="1" customFormat="1" ht="10.9" customHeight="1">
      <c r="B13" s="39"/>
      <c r="C13" s="40"/>
      <c r="D13" s="40"/>
      <c r="E13" s="40"/>
      <c r="F13" s="40"/>
      <c r="G13" s="40"/>
      <c r="H13" s="40"/>
      <c r="I13" s="116"/>
      <c r="J13" s="40"/>
      <c r="K13" s="43"/>
    </row>
    <row r="14" spans="1:70" s="1" customFormat="1" ht="14.45" customHeight="1">
      <c r="B14" s="39"/>
      <c r="C14" s="40"/>
      <c r="D14" s="35" t="s">
        <v>27</v>
      </c>
      <c r="E14" s="40"/>
      <c r="F14" s="40"/>
      <c r="G14" s="40"/>
      <c r="H14" s="40"/>
      <c r="I14" s="117" t="s">
        <v>28</v>
      </c>
      <c r="J14" s="33" t="s">
        <v>29</v>
      </c>
      <c r="K14" s="43"/>
    </row>
    <row r="15" spans="1:70" s="1" customFormat="1" ht="18" customHeight="1">
      <c r="B15" s="39"/>
      <c r="C15" s="40"/>
      <c r="D15" s="40"/>
      <c r="E15" s="33" t="s">
        <v>30</v>
      </c>
      <c r="F15" s="40"/>
      <c r="G15" s="40"/>
      <c r="H15" s="40"/>
      <c r="I15" s="117" t="s">
        <v>31</v>
      </c>
      <c r="J15" s="33" t="s">
        <v>21</v>
      </c>
      <c r="K15" s="43"/>
    </row>
    <row r="16" spans="1:70" s="1" customFormat="1" ht="6.95" customHeight="1">
      <c r="B16" s="39"/>
      <c r="C16" s="40"/>
      <c r="D16" s="40"/>
      <c r="E16" s="40"/>
      <c r="F16" s="40"/>
      <c r="G16" s="40"/>
      <c r="H16" s="40"/>
      <c r="I16" s="116"/>
      <c r="J16" s="40"/>
      <c r="K16" s="43"/>
    </row>
    <row r="17" spans="2:11" s="1" customFormat="1" ht="14.45" customHeight="1">
      <c r="B17" s="39"/>
      <c r="C17" s="40"/>
      <c r="D17" s="35" t="s">
        <v>32</v>
      </c>
      <c r="E17" s="40"/>
      <c r="F17" s="40"/>
      <c r="G17" s="40"/>
      <c r="H17" s="40"/>
      <c r="I17" s="117" t="s">
        <v>28</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7" t="s">
        <v>31</v>
      </c>
      <c r="J18" s="33" t="str">
        <f>IF('Rekapitulace stavby'!AN14="Vyplň údaj","",IF('Rekapitulace stavby'!AN14="","",'Rekapitulace stavby'!AN14))</f>
        <v/>
      </c>
      <c r="K18" s="43"/>
    </row>
    <row r="19" spans="2:11" s="1" customFormat="1" ht="6.95" customHeight="1">
      <c r="B19" s="39"/>
      <c r="C19" s="40"/>
      <c r="D19" s="40"/>
      <c r="E19" s="40"/>
      <c r="F19" s="40"/>
      <c r="G19" s="40"/>
      <c r="H19" s="40"/>
      <c r="I19" s="116"/>
      <c r="J19" s="40"/>
      <c r="K19" s="43"/>
    </row>
    <row r="20" spans="2:11" s="1" customFormat="1" ht="14.45" customHeight="1">
      <c r="B20" s="39"/>
      <c r="C20" s="40"/>
      <c r="D20" s="35" t="s">
        <v>34</v>
      </c>
      <c r="E20" s="40"/>
      <c r="F20" s="40"/>
      <c r="G20" s="40"/>
      <c r="H20" s="40"/>
      <c r="I20" s="117" t="s">
        <v>28</v>
      </c>
      <c r="J20" s="33" t="s">
        <v>35</v>
      </c>
      <c r="K20" s="43"/>
    </row>
    <row r="21" spans="2:11" s="1" customFormat="1" ht="18" customHeight="1">
      <c r="B21" s="39"/>
      <c r="C21" s="40"/>
      <c r="D21" s="40"/>
      <c r="E21" s="33" t="s">
        <v>36</v>
      </c>
      <c r="F21" s="40"/>
      <c r="G21" s="40"/>
      <c r="H21" s="40"/>
      <c r="I21" s="117" t="s">
        <v>31</v>
      </c>
      <c r="J21" s="33" t="s">
        <v>21</v>
      </c>
      <c r="K21" s="43"/>
    </row>
    <row r="22" spans="2:11" s="1" customFormat="1" ht="6.95" customHeight="1">
      <c r="B22" s="39"/>
      <c r="C22" s="40"/>
      <c r="D22" s="40"/>
      <c r="E22" s="40"/>
      <c r="F22" s="40"/>
      <c r="G22" s="40"/>
      <c r="H22" s="40"/>
      <c r="I22" s="116"/>
      <c r="J22" s="40"/>
      <c r="K22" s="43"/>
    </row>
    <row r="23" spans="2:11" s="1" customFormat="1" ht="14.45" customHeight="1">
      <c r="B23" s="39"/>
      <c r="C23" s="40"/>
      <c r="D23" s="35" t="s">
        <v>38</v>
      </c>
      <c r="E23" s="40"/>
      <c r="F23" s="40"/>
      <c r="G23" s="40"/>
      <c r="H23" s="40"/>
      <c r="I23" s="116"/>
      <c r="J23" s="40"/>
      <c r="K23" s="43"/>
    </row>
    <row r="24" spans="2:11" s="6" customFormat="1" ht="16.5" customHeight="1">
      <c r="B24" s="119"/>
      <c r="C24" s="120"/>
      <c r="D24" s="120"/>
      <c r="E24" s="356" t="s">
        <v>21</v>
      </c>
      <c r="F24" s="356"/>
      <c r="G24" s="356"/>
      <c r="H24" s="356"/>
      <c r="I24" s="121"/>
      <c r="J24" s="120"/>
      <c r="K24" s="122"/>
    </row>
    <row r="25" spans="2:11" s="1" customFormat="1" ht="6.95" customHeight="1">
      <c r="B25" s="39"/>
      <c r="C25" s="40"/>
      <c r="D25" s="40"/>
      <c r="E25" s="40"/>
      <c r="F25" s="40"/>
      <c r="G25" s="40"/>
      <c r="H25" s="40"/>
      <c r="I25" s="116"/>
      <c r="J25" s="40"/>
      <c r="K25" s="43"/>
    </row>
    <row r="26" spans="2:11" s="1" customFormat="1" ht="6.95" customHeight="1">
      <c r="B26" s="39"/>
      <c r="C26" s="40"/>
      <c r="D26" s="83"/>
      <c r="E26" s="83"/>
      <c r="F26" s="83"/>
      <c r="G26" s="83"/>
      <c r="H26" s="83"/>
      <c r="I26" s="123"/>
      <c r="J26" s="83"/>
      <c r="K26" s="124"/>
    </row>
    <row r="27" spans="2:11" s="1" customFormat="1" ht="25.35" customHeight="1">
      <c r="B27" s="39"/>
      <c r="C27" s="40"/>
      <c r="D27" s="125" t="s">
        <v>39</v>
      </c>
      <c r="E27" s="40"/>
      <c r="F27" s="40"/>
      <c r="G27" s="40"/>
      <c r="H27" s="40"/>
      <c r="I27" s="116"/>
      <c r="J27" s="126">
        <f>ROUND(J77,2)</f>
        <v>0</v>
      </c>
      <c r="K27" s="43"/>
    </row>
    <row r="28" spans="2:11" s="1" customFormat="1" ht="6.95" customHeight="1">
      <c r="B28" s="39"/>
      <c r="C28" s="40"/>
      <c r="D28" s="83"/>
      <c r="E28" s="83"/>
      <c r="F28" s="83"/>
      <c r="G28" s="83"/>
      <c r="H28" s="83"/>
      <c r="I28" s="123"/>
      <c r="J28" s="83"/>
      <c r="K28" s="124"/>
    </row>
    <row r="29" spans="2:11" s="1" customFormat="1" ht="14.45" customHeight="1">
      <c r="B29" s="39"/>
      <c r="C29" s="40"/>
      <c r="D29" s="40"/>
      <c r="E29" s="40"/>
      <c r="F29" s="44" t="s">
        <v>41</v>
      </c>
      <c r="G29" s="40"/>
      <c r="H29" s="40"/>
      <c r="I29" s="127" t="s">
        <v>40</v>
      </c>
      <c r="J29" s="44" t="s">
        <v>42</v>
      </c>
      <c r="K29" s="43"/>
    </row>
    <row r="30" spans="2:11" s="1" customFormat="1" ht="14.45" customHeight="1">
      <c r="B30" s="39"/>
      <c r="C30" s="40"/>
      <c r="D30" s="47" t="s">
        <v>43</v>
      </c>
      <c r="E30" s="47" t="s">
        <v>44</v>
      </c>
      <c r="F30" s="128">
        <f>ROUND(SUM(BE77:BE90), 2)</f>
        <v>0</v>
      </c>
      <c r="G30" s="40"/>
      <c r="H30" s="40"/>
      <c r="I30" s="129">
        <v>0.21</v>
      </c>
      <c r="J30" s="128">
        <f>ROUND(ROUND((SUM(BE77:BE90)), 2)*I30, 2)</f>
        <v>0</v>
      </c>
      <c r="K30" s="43"/>
    </row>
    <row r="31" spans="2:11" s="1" customFormat="1" ht="14.45" customHeight="1">
      <c r="B31" s="39"/>
      <c r="C31" s="40"/>
      <c r="D31" s="40"/>
      <c r="E31" s="47" t="s">
        <v>45</v>
      </c>
      <c r="F31" s="128">
        <f>ROUND(SUM(BF77:BF90), 2)</f>
        <v>0</v>
      </c>
      <c r="G31" s="40"/>
      <c r="H31" s="40"/>
      <c r="I31" s="129">
        <v>0.15</v>
      </c>
      <c r="J31" s="128">
        <f>ROUND(ROUND((SUM(BF77:BF90)), 2)*I31, 2)</f>
        <v>0</v>
      </c>
      <c r="K31" s="43"/>
    </row>
    <row r="32" spans="2:11" s="1" customFormat="1" ht="14.45" hidden="1" customHeight="1">
      <c r="B32" s="39"/>
      <c r="C32" s="40"/>
      <c r="D32" s="40"/>
      <c r="E32" s="47" t="s">
        <v>46</v>
      </c>
      <c r="F32" s="128">
        <f>ROUND(SUM(BG77:BG90), 2)</f>
        <v>0</v>
      </c>
      <c r="G32" s="40"/>
      <c r="H32" s="40"/>
      <c r="I32" s="129">
        <v>0.21</v>
      </c>
      <c r="J32" s="128">
        <v>0</v>
      </c>
      <c r="K32" s="43"/>
    </row>
    <row r="33" spans="2:11" s="1" customFormat="1" ht="14.45" hidden="1" customHeight="1">
      <c r="B33" s="39"/>
      <c r="C33" s="40"/>
      <c r="D33" s="40"/>
      <c r="E33" s="47" t="s">
        <v>47</v>
      </c>
      <c r="F33" s="128">
        <f>ROUND(SUM(BH77:BH90), 2)</f>
        <v>0</v>
      </c>
      <c r="G33" s="40"/>
      <c r="H33" s="40"/>
      <c r="I33" s="129">
        <v>0.15</v>
      </c>
      <c r="J33" s="128">
        <v>0</v>
      </c>
      <c r="K33" s="43"/>
    </row>
    <row r="34" spans="2:11" s="1" customFormat="1" ht="14.45" hidden="1" customHeight="1">
      <c r="B34" s="39"/>
      <c r="C34" s="40"/>
      <c r="D34" s="40"/>
      <c r="E34" s="47" t="s">
        <v>48</v>
      </c>
      <c r="F34" s="128">
        <f>ROUND(SUM(BI77:BI90), 2)</f>
        <v>0</v>
      </c>
      <c r="G34" s="40"/>
      <c r="H34" s="40"/>
      <c r="I34" s="129">
        <v>0</v>
      </c>
      <c r="J34" s="128">
        <v>0</v>
      </c>
      <c r="K34" s="43"/>
    </row>
    <row r="35" spans="2:11" s="1" customFormat="1" ht="6.95" customHeight="1">
      <c r="B35" s="39"/>
      <c r="C35" s="40"/>
      <c r="D35" s="40"/>
      <c r="E35" s="40"/>
      <c r="F35" s="40"/>
      <c r="G35" s="40"/>
      <c r="H35" s="40"/>
      <c r="I35" s="116"/>
      <c r="J35" s="40"/>
      <c r="K35" s="43"/>
    </row>
    <row r="36" spans="2:11" s="1" customFormat="1" ht="25.35" customHeight="1">
      <c r="B36" s="39"/>
      <c r="C36" s="130"/>
      <c r="D36" s="131" t="s">
        <v>49</v>
      </c>
      <c r="E36" s="77"/>
      <c r="F36" s="77"/>
      <c r="G36" s="132" t="s">
        <v>50</v>
      </c>
      <c r="H36" s="133" t="s">
        <v>51</v>
      </c>
      <c r="I36" s="134"/>
      <c r="J36" s="135">
        <f>SUM(J27:J34)</f>
        <v>0</v>
      </c>
      <c r="K36" s="136"/>
    </row>
    <row r="37" spans="2:11" s="1" customFormat="1" ht="14.45" customHeight="1">
      <c r="B37" s="54"/>
      <c r="C37" s="55"/>
      <c r="D37" s="55"/>
      <c r="E37" s="55"/>
      <c r="F37" s="55"/>
      <c r="G37" s="55"/>
      <c r="H37" s="55"/>
      <c r="I37" s="137"/>
      <c r="J37" s="55"/>
      <c r="K37" s="56"/>
    </row>
    <row r="41" spans="2:11" s="1" customFormat="1" ht="6.95" customHeight="1">
      <c r="B41" s="138"/>
      <c r="C41" s="139"/>
      <c r="D41" s="139"/>
      <c r="E41" s="139"/>
      <c r="F41" s="139"/>
      <c r="G41" s="139"/>
      <c r="H41" s="139"/>
      <c r="I41" s="140"/>
      <c r="J41" s="139"/>
      <c r="K41" s="141"/>
    </row>
    <row r="42" spans="2:11" s="1" customFormat="1" ht="36.950000000000003" customHeight="1">
      <c r="B42" s="39"/>
      <c r="C42" s="28" t="s">
        <v>120</v>
      </c>
      <c r="D42" s="40"/>
      <c r="E42" s="40"/>
      <c r="F42" s="40"/>
      <c r="G42" s="40"/>
      <c r="H42" s="40"/>
      <c r="I42" s="116"/>
      <c r="J42" s="40"/>
      <c r="K42" s="43"/>
    </row>
    <row r="43" spans="2:11" s="1" customFormat="1" ht="6.95" customHeight="1">
      <c r="B43" s="39"/>
      <c r="C43" s="40"/>
      <c r="D43" s="40"/>
      <c r="E43" s="40"/>
      <c r="F43" s="40"/>
      <c r="G43" s="40"/>
      <c r="H43" s="40"/>
      <c r="I43" s="116"/>
      <c r="J43" s="40"/>
      <c r="K43" s="43"/>
    </row>
    <row r="44" spans="2:11" s="1" customFormat="1" ht="14.45" customHeight="1">
      <c r="B44" s="39"/>
      <c r="C44" s="35" t="s">
        <v>18</v>
      </c>
      <c r="D44" s="40"/>
      <c r="E44" s="40"/>
      <c r="F44" s="40"/>
      <c r="G44" s="40"/>
      <c r="H44" s="40"/>
      <c r="I44" s="116"/>
      <c r="J44" s="40"/>
      <c r="K44" s="43"/>
    </row>
    <row r="45" spans="2:11" s="1" customFormat="1" ht="16.5" customHeight="1">
      <c r="B45" s="39"/>
      <c r="C45" s="40"/>
      <c r="D45" s="40"/>
      <c r="E45" s="365" t="str">
        <f>E7</f>
        <v>VD Modřany - opravy technologie středního jezového pole</v>
      </c>
      <c r="F45" s="366"/>
      <c r="G45" s="366"/>
      <c r="H45" s="366"/>
      <c r="I45" s="116"/>
      <c r="J45" s="40"/>
      <c r="K45" s="43"/>
    </row>
    <row r="46" spans="2:11" s="1" customFormat="1" ht="14.45" customHeight="1">
      <c r="B46" s="39"/>
      <c r="C46" s="35" t="s">
        <v>118</v>
      </c>
      <c r="D46" s="40"/>
      <c r="E46" s="40"/>
      <c r="F46" s="40"/>
      <c r="G46" s="40"/>
      <c r="H46" s="40"/>
      <c r="I46" s="116"/>
      <c r="J46" s="40"/>
      <c r="K46" s="43"/>
    </row>
    <row r="47" spans="2:11" s="1" customFormat="1" ht="17.25" customHeight="1">
      <c r="B47" s="39"/>
      <c r="C47" s="40"/>
      <c r="D47" s="40"/>
      <c r="E47" s="367" t="str">
        <f>E9</f>
        <v>01 - Zahrazení a vyhrazení středního jezového pole</v>
      </c>
      <c r="F47" s="368"/>
      <c r="G47" s="368"/>
      <c r="H47" s="368"/>
      <c r="I47" s="116"/>
      <c r="J47" s="40"/>
      <c r="K47" s="43"/>
    </row>
    <row r="48" spans="2:11" s="1" customFormat="1" ht="6.95" customHeight="1">
      <c r="B48" s="39"/>
      <c r="C48" s="40"/>
      <c r="D48" s="40"/>
      <c r="E48" s="40"/>
      <c r="F48" s="40"/>
      <c r="G48" s="40"/>
      <c r="H48" s="40"/>
      <c r="I48" s="116"/>
      <c r="J48" s="40"/>
      <c r="K48" s="43"/>
    </row>
    <row r="49" spans="2:47" s="1" customFormat="1" ht="18" customHeight="1">
      <c r="B49" s="39"/>
      <c r="C49" s="35" t="s">
        <v>23</v>
      </c>
      <c r="D49" s="40"/>
      <c r="E49" s="40"/>
      <c r="F49" s="33" t="str">
        <f>F12</f>
        <v>Modřany</v>
      </c>
      <c r="G49" s="40"/>
      <c r="H49" s="40"/>
      <c r="I49" s="117" t="s">
        <v>25</v>
      </c>
      <c r="J49" s="118" t="str">
        <f>IF(J12="","",J12)</f>
        <v>15.2.2018</v>
      </c>
      <c r="K49" s="43"/>
    </row>
    <row r="50" spans="2:47" s="1" customFormat="1" ht="6.95" customHeight="1">
      <c r="B50" s="39"/>
      <c r="C50" s="40"/>
      <c r="D50" s="40"/>
      <c r="E50" s="40"/>
      <c r="F50" s="40"/>
      <c r="G50" s="40"/>
      <c r="H50" s="40"/>
      <c r="I50" s="116"/>
      <c r="J50" s="40"/>
      <c r="K50" s="43"/>
    </row>
    <row r="51" spans="2:47" s="1" customFormat="1" ht="15">
      <c r="B51" s="39"/>
      <c r="C51" s="35" t="s">
        <v>27</v>
      </c>
      <c r="D51" s="40"/>
      <c r="E51" s="40"/>
      <c r="F51" s="33" t="str">
        <f>E15</f>
        <v>Povodí Vltavy, státní podnik</v>
      </c>
      <c r="G51" s="40"/>
      <c r="H51" s="40"/>
      <c r="I51" s="117" t="s">
        <v>34</v>
      </c>
      <c r="J51" s="356" t="str">
        <f>E21</f>
        <v>Ing. Milada Klimešová</v>
      </c>
      <c r="K51" s="43"/>
    </row>
    <row r="52" spans="2:47" s="1" customFormat="1" ht="14.45" customHeight="1">
      <c r="B52" s="39"/>
      <c r="C52" s="35" t="s">
        <v>32</v>
      </c>
      <c r="D52" s="40"/>
      <c r="E52" s="40"/>
      <c r="F52" s="33" t="str">
        <f>IF(E18="","",E18)</f>
        <v/>
      </c>
      <c r="G52" s="40"/>
      <c r="H52" s="40"/>
      <c r="I52" s="116"/>
      <c r="J52" s="360"/>
      <c r="K52" s="43"/>
    </row>
    <row r="53" spans="2:47" s="1" customFormat="1" ht="10.35" customHeight="1">
      <c r="B53" s="39"/>
      <c r="C53" s="40"/>
      <c r="D53" s="40"/>
      <c r="E53" s="40"/>
      <c r="F53" s="40"/>
      <c r="G53" s="40"/>
      <c r="H53" s="40"/>
      <c r="I53" s="116"/>
      <c r="J53" s="40"/>
      <c r="K53" s="43"/>
    </row>
    <row r="54" spans="2:47" s="1" customFormat="1" ht="29.25" customHeight="1">
      <c r="B54" s="39"/>
      <c r="C54" s="142" t="s">
        <v>121</v>
      </c>
      <c r="D54" s="130"/>
      <c r="E54" s="130"/>
      <c r="F54" s="130"/>
      <c r="G54" s="130"/>
      <c r="H54" s="130"/>
      <c r="I54" s="143"/>
      <c r="J54" s="144" t="s">
        <v>122</v>
      </c>
      <c r="K54" s="145"/>
    </row>
    <row r="55" spans="2:47" s="1" customFormat="1" ht="10.35" customHeight="1">
      <c r="B55" s="39"/>
      <c r="C55" s="40"/>
      <c r="D55" s="40"/>
      <c r="E55" s="40"/>
      <c r="F55" s="40"/>
      <c r="G55" s="40"/>
      <c r="H55" s="40"/>
      <c r="I55" s="116"/>
      <c r="J55" s="40"/>
      <c r="K55" s="43"/>
    </row>
    <row r="56" spans="2:47" s="1" customFormat="1" ht="29.25" customHeight="1">
      <c r="B56" s="39"/>
      <c r="C56" s="146" t="s">
        <v>123</v>
      </c>
      <c r="D56" s="40"/>
      <c r="E56" s="40"/>
      <c r="F56" s="40"/>
      <c r="G56" s="40"/>
      <c r="H56" s="40"/>
      <c r="I56" s="116"/>
      <c r="J56" s="126">
        <f>J77</f>
        <v>0</v>
      </c>
      <c r="K56" s="43"/>
      <c r="AU56" s="22" t="s">
        <v>124</v>
      </c>
    </row>
    <row r="57" spans="2:47" s="7" customFormat="1" ht="24.95" customHeight="1">
      <c r="B57" s="147"/>
      <c r="C57" s="148"/>
      <c r="D57" s="149" t="s">
        <v>233</v>
      </c>
      <c r="E57" s="150"/>
      <c r="F57" s="150"/>
      <c r="G57" s="150"/>
      <c r="H57" s="150"/>
      <c r="I57" s="151"/>
      <c r="J57" s="152">
        <f>J78</f>
        <v>0</v>
      </c>
      <c r="K57" s="153"/>
    </row>
    <row r="58" spans="2:47" s="1" customFormat="1" ht="21.75" customHeight="1">
      <c r="B58" s="39"/>
      <c r="C58" s="40"/>
      <c r="D58" s="40"/>
      <c r="E58" s="40"/>
      <c r="F58" s="40"/>
      <c r="G58" s="40"/>
      <c r="H58" s="40"/>
      <c r="I58" s="116"/>
      <c r="J58" s="40"/>
      <c r="K58" s="43"/>
    </row>
    <row r="59" spans="2:47" s="1" customFormat="1" ht="6.95" customHeight="1">
      <c r="B59" s="54"/>
      <c r="C59" s="55"/>
      <c r="D59" s="55"/>
      <c r="E59" s="55"/>
      <c r="F59" s="55"/>
      <c r="G59" s="55"/>
      <c r="H59" s="55"/>
      <c r="I59" s="137"/>
      <c r="J59" s="55"/>
      <c r="K59" s="56"/>
    </row>
    <row r="63" spans="2:47" s="1" customFormat="1" ht="6.95" customHeight="1">
      <c r="B63" s="57"/>
      <c r="C63" s="58"/>
      <c r="D63" s="58"/>
      <c r="E63" s="58"/>
      <c r="F63" s="58"/>
      <c r="G63" s="58"/>
      <c r="H63" s="58"/>
      <c r="I63" s="140"/>
      <c r="J63" s="58"/>
      <c r="K63" s="58"/>
      <c r="L63" s="59"/>
    </row>
    <row r="64" spans="2:47" s="1" customFormat="1" ht="36.950000000000003" customHeight="1">
      <c r="B64" s="39"/>
      <c r="C64" s="60" t="s">
        <v>130</v>
      </c>
      <c r="D64" s="61"/>
      <c r="E64" s="61"/>
      <c r="F64" s="61"/>
      <c r="G64" s="61"/>
      <c r="H64" s="61"/>
      <c r="I64" s="161"/>
      <c r="J64" s="61"/>
      <c r="K64" s="61"/>
      <c r="L64" s="59"/>
    </row>
    <row r="65" spans="2:65" s="1" customFormat="1" ht="6.95" customHeight="1">
      <c r="B65" s="39"/>
      <c r="C65" s="61"/>
      <c r="D65" s="61"/>
      <c r="E65" s="61"/>
      <c r="F65" s="61"/>
      <c r="G65" s="61"/>
      <c r="H65" s="61"/>
      <c r="I65" s="161"/>
      <c r="J65" s="61"/>
      <c r="K65" s="61"/>
      <c r="L65" s="59"/>
    </row>
    <row r="66" spans="2:65" s="1" customFormat="1" ht="14.45" customHeight="1">
      <c r="B66" s="39"/>
      <c r="C66" s="63" t="s">
        <v>18</v>
      </c>
      <c r="D66" s="61"/>
      <c r="E66" s="61"/>
      <c r="F66" s="61"/>
      <c r="G66" s="61"/>
      <c r="H66" s="61"/>
      <c r="I66" s="161"/>
      <c r="J66" s="61"/>
      <c r="K66" s="61"/>
      <c r="L66" s="59"/>
    </row>
    <row r="67" spans="2:65" s="1" customFormat="1" ht="16.5" customHeight="1">
      <c r="B67" s="39"/>
      <c r="C67" s="61"/>
      <c r="D67" s="61"/>
      <c r="E67" s="361" t="str">
        <f>E7</f>
        <v>VD Modřany - opravy technologie středního jezového pole</v>
      </c>
      <c r="F67" s="362"/>
      <c r="G67" s="362"/>
      <c r="H67" s="362"/>
      <c r="I67" s="161"/>
      <c r="J67" s="61"/>
      <c r="K67" s="61"/>
      <c r="L67" s="59"/>
    </row>
    <row r="68" spans="2:65" s="1" customFormat="1" ht="14.45" customHeight="1">
      <c r="B68" s="39"/>
      <c r="C68" s="63" t="s">
        <v>118</v>
      </c>
      <c r="D68" s="61"/>
      <c r="E68" s="61"/>
      <c r="F68" s="61"/>
      <c r="G68" s="61"/>
      <c r="H68" s="61"/>
      <c r="I68" s="161"/>
      <c r="J68" s="61"/>
      <c r="K68" s="61"/>
      <c r="L68" s="59"/>
    </row>
    <row r="69" spans="2:65" s="1" customFormat="1" ht="17.25" customHeight="1">
      <c r="B69" s="39"/>
      <c r="C69" s="61"/>
      <c r="D69" s="61"/>
      <c r="E69" s="328" t="str">
        <f>E9</f>
        <v>01 - Zahrazení a vyhrazení středního jezového pole</v>
      </c>
      <c r="F69" s="363"/>
      <c r="G69" s="363"/>
      <c r="H69" s="363"/>
      <c r="I69" s="161"/>
      <c r="J69" s="61"/>
      <c r="K69" s="61"/>
      <c r="L69" s="59"/>
    </row>
    <row r="70" spans="2:65" s="1" customFormat="1" ht="6.95" customHeight="1">
      <c r="B70" s="39"/>
      <c r="C70" s="61"/>
      <c r="D70" s="61"/>
      <c r="E70" s="61"/>
      <c r="F70" s="61"/>
      <c r="G70" s="61"/>
      <c r="H70" s="61"/>
      <c r="I70" s="161"/>
      <c r="J70" s="61"/>
      <c r="K70" s="61"/>
      <c r="L70" s="59"/>
    </row>
    <row r="71" spans="2:65" s="1" customFormat="1" ht="18" customHeight="1">
      <c r="B71" s="39"/>
      <c r="C71" s="63" t="s">
        <v>23</v>
      </c>
      <c r="D71" s="61"/>
      <c r="E71" s="61"/>
      <c r="F71" s="162" t="str">
        <f>F12</f>
        <v>Modřany</v>
      </c>
      <c r="G71" s="61"/>
      <c r="H71" s="61"/>
      <c r="I71" s="163" t="s">
        <v>25</v>
      </c>
      <c r="J71" s="71" t="str">
        <f>IF(J12="","",J12)</f>
        <v>15.2.2018</v>
      </c>
      <c r="K71" s="61"/>
      <c r="L71" s="59"/>
    </row>
    <row r="72" spans="2:65" s="1" customFormat="1" ht="6.95" customHeight="1">
      <c r="B72" s="39"/>
      <c r="C72" s="61"/>
      <c r="D72" s="61"/>
      <c r="E72" s="61"/>
      <c r="F72" s="61"/>
      <c r="G72" s="61"/>
      <c r="H72" s="61"/>
      <c r="I72" s="161"/>
      <c r="J72" s="61"/>
      <c r="K72" s="61"/>
      <c r="L72" s="59"/>
    </row>
    <row r="73" spans="2:65" s="1" customFormat="1" ht="15">
      <c r="B73" s="39"/>
      <c r="C73" s="63" t="s">
        <v>27</v>
      </c>
      <c r="D73" s="61"/>
      <c r="E73" s="61"/>
      <c r="F73" s="162" t="str">
        <f>E15</f>
        <v>Povodí Vltavy, státní podnik</v>
      </c>
      <c r="G73" s="61"/>
      <c r="H73" s="61"/>
      <c r="I73" s="163" t="s">
        <v>34</v>
      </c>
      <c r="J73" s="162" t="str">
        <f>E21</f>
        <v>Ing. Milada Klimešová</v>
      </c>
      <c r="K73" s="61"/>
      <c r="L73" s="59"/>
    </row>
    <row r="74" spans="2:65" s="1" customFormat="1" ht="14.45" customHeight="1">
      <c r="B74" s="39"/>
      <c r="C74" s="63" t="s">
        <v>32</v>
      </c>
      <c r="D74" s="61"/>
      <c r="E74" s="61"/>
      <c r="F74" s="162" t="str">
        <f>IF(E18="","",E18)</f>
        <v/>
      </c>
      <c r="G74" s="61"/>
      <c r="H74" s="61"/>
      <c r="I74" s="161"/>
      <c r="J74" s="61"/>
      <c r="K74" s="61"/>
      <c r="L74" s="59"/>
    </row>
    <row r="75" spans="2:65" s="1" customFormat="1" ht="10.35" customHeight="1">
      <c r="B75" s="39"/>
      <c r="C75" s="61"/>
      <c r="D75" s="61"/>
      <c r="E75" s="61"/>
      <c r="F75" s="61"/>
      <c r="G75" s="61"/>
      <c r="H75" s="61"/>
      <c r="I75" s="161"/>
      <c r="J75" s="61"/>
      <c r="K75" s="61"/>
      <c r="L75" s="59"/>
    </row>
    <row r="76" spans="2:65" s="9" customFormat="1" ht="29.25" customHeight="1">
      <c r="B76" s="164"/>
      <c r="C76" s="165" t="s">
        <v>131</v>
      </c>
      <c r="D76" s="166" t="s">
        <v>58</v>
      </c>
      <c r="E76" s="166" t="s">
        <v>54</v>
      </c>
      <c r="F76" s="166" t="s">
        <v>132</v>
      </c>
      <c r="G76" s="166" t="s">
        <v>133</v>
      </c>
      <c r="H76" s="166" t="s">
        <v>134</v>
      </c>
      <c r="I76" s="167" t="s">
        <v>135</v>
      </c>
      <c r="J76" s="166" t="s">
        <v>122</v>
      </c>
      <c r="K76" s="168" t="s">
        <v>136</v>
      </c>
      <c r="L76" s="169"/>
      <c r="M76" s="79" t="s">
        <v>137</v>
      </c>
      <c r="N76" s="80" t="s">
        <v>43</v>
      </c>
      <c r="O76" s="80" t="s">
        <v>138</v>
      </c>
      <c r="P76" s="80" t="s">
        <v>139</v>
      </c>
      <c r="Q76" s="80" t="s">
        <v>140</v>
      </c>
      <c r="R76" s="80" t="s">
        <v>141</v>
      </c>
      <c r="S76" s="80" t="s">
        <v>142</v>
      </c>
      <c r="T76" s="81" t="s">
        <v>143</v>
      </c>
    </row>
    <row r="77" spans="2:65" s="1" customFormat="1" ht="29.25" customHeight="1">
      <c r="B77" s="39"/>
      <c r="C77" s="85" t="s">
        <v>123</v>
      </c>
      <c r="D77" s="61"/>
      <c r="E77" s="61"/>
      <c r="F77" s="61"/>
      <c r="G77" s="61"/>
      <c r="H77" s="61"/>
      <c r="I77" s="161"/>
      <c r="J77" s="170">
        <f>BK77</f>
        <v>0</v>
      </c>
      <c r="K77" s="61"/>
      <c r="L77" s="59"/>
      <c r="M77" s="82"/>
      <c r="N77" s="83"/>
      <c r="O77" s="83"/>
      <c r="P77" s="171">
        <f>P78</f>
        <v>0</v>
      </c>
      <c r="Q77" s="83"/>
      <c r="R77" s="171">
        <f>R78</f>
        <v>0</v>
      </c>
      <c r="S77" s="83"/>
      <c r="T77" s="172">
        <f>T78</f>
        <v>0</v>
      </c>
      <c r="AT77" s="22" t="s">
        <v>72</v>
      </c>
      <c r="AU77" s="22" t="s">
        <v>124</v>
      </c>
      <c r="BK77" s="173">
        <f>BK78</f>
        <v>0</v>
      </c>
    </row>
    <row r="78" spans="2:65" s="10" customFormat="1" ht="37.35" customHeight="1">
      <c r="B78" s="174"/>
      <c r="C78" s="175"/>
      <c r="D78" s="176" t="s">
        <v>72</v>
      </c>
      <c r="E78" s="177" t="s">
        <v>234</v>
      </c>
      <c r="F78" s="177" t="s">
        <v>235</v>
      </c>
      <c r="G78" s="175"/>
      <c r="H78" s="175"/>
      <c r="I78" s="178"/>
      <c r="J78" s="179">
        <f>BK78</f>
        <v>0</v>
      </c>
      <c r="K78" s="175"/>
      <c r="L78" s="180"/>
      <c r="M78" s="181"/>
      <c r="N78" s="182"/>
      <c r="O78" s="182"/>
      <c r="P78" s="183">
        <f>SUM(P79:P90)</f>
        <v>0</v>
      </c>
      <c r="Q78" s="182"/>
      <c r="R78" s="183">
        <f>SUM(R79:R90)</f>
        <v>0</v>
      </c>
      <c r="S78" s="182"/>
      <c r="T78" s="184">
        <f>SUM(T79:T90)</f>
        <v>0</v>
      </c>
      <c r="AR78" s="185" t="s">
        <v>80</v>
      </c>
      <c r="AT78" s="186" t="s">
        <v>72</v>
      </c>
      <c r="AU78" s="186" t="s">
        <v>73</v>
      </c>
      <c r="AY78" s="185" t="s">
        <v>147</v>
      </c>
      <c r="BK78" s="187">
        <f>SUM(BK79:BK90)</f>
        <v>0</v>
      </c>
    </row>
    <row r="79" spans="2:65" s="1" customFormat="1" ht="16.5" customHeight="1">
      <c r="B79" s="39"/>
      <c r="C79" s="190" t="s">
        <v>80</v>
      </c>
      <c r="D79" s="190" t="s">
        <v>150</v>
      </c>
      <c r="E79" s="191" t="s">
        <v>236</v>
      </c>
      <c r="F79" s="192" t="s">
        <v>237</v>
      </c>
      <c r="G79" s="193" t="s">
        <v>153</v>
      </c>
      <c r="H79" s="194">
        <v>1</v>
      </c>
      <c r="I79" s="195"/>
      <c r="J79" s="196">
        <f>ROUND(I79*H79,2)</f>
        <v>0</v>
      </c>
      <c r="K79" s="192" t="s">
        <v>21</v>
      </c>
      <c r="L79" s="59"/>
      <c r="M79" s="197" t="s">
        <v>21</v>
      </c>
      <c r="N79" s="198" t="s">
        <v>44</v>
      </c>
      <c r="O79" s="40"/>
      <c r="P79" s="199">
        <f>O79*H79</f>
        <v>0</v>
      </c>
      <c r="Q79" s="199">
        <v>0</v>
      </c>
      <c r="R79" s="199">
        <f>Q79*H79</f>
        <v>0</v>
      </c>
      <c r="S79" s="199">
        <v>0</v>
      </c>
      <c r="T79" s="200">
        <f>S79*H79</f>
        <v>0</v>
      </c>
      <c r="AR79" s="22" t="s">
        <v>166</v>
      </c>
      <c r="AT79" s="22" t="s">
        <v>150</v>
      </c>
      <c r="AU79" s="22" t="s">
        <v>80</v>
      </c>
      <c r="AY79" s="22" t="s">
        <v>147</v>
      </c>
      <c r="BE79" s="201">
        <f>IF(N79="základní",J79,0)</f>
        <v>0</v>
      </c>
      <c r="BF79" s="201">
        <f>IF(N79="snížená",J79,0)</f>
        <v>0</v>
      </c>
      <c r="BG79" s="201">
        <f>IF(N79="zákl. přenesená",J79,0)</f>
        <v>0</v>
      </c>
      <c r="BH79" s="201">
        <f>IF(N79="sníž. přenesená",J79,0)</f>
        <v>0</v>
      </c>
      <c r="BI79" s="201">
        <f>IF(N79="nulová",J79,0)</f>
        <v>0</v>
      </c>
      <c r="BJ79" s="22" t="s">
        <v>80</v>
      </c>
      <c r="BK79" s="201">
        <f>ROUND(I79*H79,2)</f>
        <v>0</v>
      </c>
      <c r="BL79" s="22" t="s">
        <v>166</v>
      </c>
      <c r="BM79" s="22" t="s">
        <v>238</v>
      </c>
    </row>
    <row r="80" spans="2:65" s="1" customFormat="1" ht="27">
      <c r="B80" s="39"/>
      <c r="C80" s="61"/>
      <c r="D80" s="202" t="s">
        <v>156</v>
      </c>
      <c r="E80" s="61"/>
      <c r="F80" s="203" t="s">
        <v>239</v>
      </c>
      <c r="G80" s="61"/>
      <c r="H80" s="61"/>
      <c r="I80" s="161"/>
      <c r="J80" s="61"/>
      <c r="K80" s="61"/>
      <c r="L80" s="59"/>
      <c r="M80" s="204"/>
      <c r="N80" s="40"/>
      <c r="O80" s="40"/>
      <c r="P80" s="40"/>
      <c r="Q80" s="40"/>
      <c r="R80" s="40"/>
      <c r="S80" s="40"/>
      <c r="T80" s="76"/>
      <c r="AT80" s="22" t="s">
        <v>156</v>
      </c>
      <c r="AU80" s="22" t="s">
        <v>80</v>
      </c>
    </row>
    <row r="81" spans="2:65" s="1" customFormat="1" ht="175.5">
      <c r="B81" s="39"/>
      <c r="C81" s="61"/>
      <c r="D81" s="202" t="s">
        <v>157</v>
      </c>
      <c r="E81" s="61"/>
      <c r="F81" s="205" t="s">
        <v>240</v>
      </c>
      <c r="G81" s="61"/>
      <c r="H81" s="61"/>
      <c r="I81" s="161"/>
      <c r="J81" s="61"/>
      <c r="K81" s="61"/>
      <c r="L81" s="59"/>
      <c r="M81" s="204"/>
      <c r="N81" s="40"/>
      <c r="O81" s="40"/>
      <c r="P81" s="40"/>
      <c r="Q81" s="40"/>
      <c r="R81" s="40"/>
      <c r="S81" s="40"/>
      <c r="T81" s="76"/>
      <c r="AT81" s="22" t="s">
        <v>157</v>
      </c>
      <c r="AU81" s="22" t="s">
        <v>80</v>
      </c>
    </row>
    <row r="82" spans="2:65" s="1" customFormat="1" ht="16.5" customHeight="1">
      <c r="B82" s="39"/>
      <c r="C82" s="190" t="s">
        <v>82</v>
      </c>
      <c r="D82" s="190" t="s">
        <v>150</v>
      </c>
      <c r="E82" s="191" t="s">
        <v>241</v>
      </c>
      <c r="F82" s="192" t="s">
        <v>242</v>
      </c>
      <c r="G82" s="193" t="s">
        <v>153</v>
      </c>
      <c r="H82" s="194">
        <v>1</v>
      </c>
      <c r="I82" s="195"/>
      <c r="J82" s="196">
        <f>ROUND(I82*H82,2)</f>
        <v>0</v>
      </c>
      <c r="K82" s="192" t="s">
        <v>21</v>
      </c>
      <c r="L82" s="59"/>
      <c r="M82" s="197" t="s">
        <v>21</v>
      </c>
      <c r="N82" s="198" t="s">
        <v>44</v>
      </c>
      <c r="O82" s="40"/>
      <c r="P82" s="199">
        <f>O82*H82</f>
        <v>0</v>
      </c>
      <c r="Q82" s="199">
        <v>0</v>
      </c>
      <c r="R82" s="199">
        <f>Q82*H82</f>
        <v>0</v>
      </c>
      <c r="S82" s="199">
        <v>0</v>
      </c>
      <c r="T82" s="200">
        <f>S82*H82</f>
        <v>0</v>
      </c>
      <c r="AR82" s="22" t="s">
        <v>166</v>
      </c>
      <c r="AT82" s="22" t="s">
        <v>150</v>
      </c>
      <c r="AU82" s="22" t="s">
        <v>80</v>
      </c>
      <c r="AY82" s="22" t="s">
        <v>147</v>
      </c>
      <c r="BE82" s="201">
        <f>IF(N82="základní",J82,0)</f>
        <v>0</v>
      </c>
      <c r="BF82" s="201">
        <f>IF(N82="snížená",J82,0)</f>
        <v>0</v>
      </c>
      <c r="BG82" s="201">
        <f>IF(N82="zákl. přenesená",J82,0)</f>
        <v>0</v>
      </c>
      <c r="BH82" s="201">
        <f>IF(N82="sníž. přenesená",J82,0)</f>
        <v>0</v>
      </c>
      <c r="BI82" s="201">
        <f>IF(N82="nulová",J82,0)</f>
        <v>0</v>
      </c>
      <c r="BJ82" s="22" t="s">
        <v>80</v>
      </c>
      <c r="BK82" s="201">
        <f>ROUND(I82*H82,2)</f>
        <v>0</v>
      </c>
      <c r="BL82" s="22" t="s">
        <v>166</v>
      </c>
      <c r="BM82" s="22" t="s">
        <v>243</v>
      </c>
    </row>
    <row r="83" spans="2:65" s="1" customFormat="1" ht="27">
      <c r="B83" s="39"/>
      <c r="C83" s="61"/>
      <c r="D83" s="202" t="s">
        <v>156</v>
      </c>
      <c r="E83" s="61"/>
      <c r="F83" s="203" t="s">
        <v>244</v>
      </c>
      <c r="G83" s="61"/>
      <c r="H83" s="61"/>
      <c r="I83" s="161"/>
      <c r="J83" s="61"/>
      <c r="K83" s="61"/>
      <c r="L83" s="59"/>
      <c r="M83" s="204"/>
      <c r="N83" s="40"/>
      <c r="O83" s="40"/>
      <c r="P83" s="40"/>
      <c r="Q83" s="40"/>
      <c r="R83" s="40"/>
      <c r="S83" s="40"/>
      <c r="T83" s="76"/>
      <c r="AT83" s="22" t="s">
        <v>156</v>
      </c>
      <c r="AU83" s="22" t="s">
        <v>80</v>
      </c>
    </row>
    <row r="84" spans="2:65" s="1" customFormat="1" ht="54">
      <c r="B84" s="39"/>
      <c r="C84" s="61"/>
      <c r="D84" s="202" t="s">
        <v>157</v>
      </c>
      <c r="E84" s="61"/>
      <c r="F84" s="205" t="s">
        <v>245</v>
      </c>
      <c r="G84" s="61"/>
      <c r="H84" s="61"/>
      <c r="I84" s="161"/>
      <c r="J84" s="61"/>
      <c r="K84" s="61"/>
      <c r="L84" s="59"/>
      <c r="M84" s="204"/>
      <c r="N84" s="40"/>
      <c r="O84" s="40"/>
      <c r="P84" s="40"/>
      <c r="Q84" s="40"/>
      <c r="R84" s="40"/>
      <c r="S84" s="40"/>
      <c r="T84" s="76"/>
      <c r="AT84" s="22" t="s">
        <v>157</v>
      </c>
      <c r="AU84" s="22" t="s">
        <v>80</v>
      </c>
    </row>
    <row r="85" spans="2:65" s="1" customFormat="1" ht="16.5" customHeight="1">
      <c r="B85" s="39"/>
      <c r="C85" s="190" t="s">
        <v>162</v>
      </c>
      <c r="D85" s="190" t="s">
        <v>150</v>
      </c>
      <c r="E85" s="191" t="s">
        <v>246</v>
      </c>
      <c r="F85" s="192" t="s">
        <v>247</v>
      </c>
      <c r="G85" s="193" t="s">
        <v>153</v>
      </c>
      <c r="H85" s="194">
        <v>1</v>
      </c>
      <c r="I85" s="195"/>
      <c r="J85" s="196">
        <f>ROUND(I85*H85,2)</f>
        <v>0</v>
      </c>
      <c r="K85" s="192" t="s">
        <v>21</v>
      </c>
      <c r="L85" s="59"/>
      <c r="M85" s="197" t="s">
        <v>21</v>
      </c>
      <c r="N85" s="198" t="s">
        <v>44</v>
      </c>
      <c r="O85" s="40"/>
      <c r="P85" s="199">
        <f>O85*H85</f>
        <v>0</v>
      </c>
      <c r="Q85" s="199">
        <v>0</v>
      </c>
      <c r="R85" s="199">
        <f>Q85*H85</f>
        <v>0</v>
      </c>
      <c r="S85" s="199">
        <v>0</v>
      </c>
      <c r="T85" s="200">
        <f>S85*H85</f>
        <v>0</v>
      </c>
      <c r="AR85" s="22" t="s">
        <v>166</v>
      </c>
      <c r="AT85" s="22" t="s">
        <v>150</v>
      </c>
      <c r="AU85" s="22" t="s">
        <v>80</v>
      </c>
      <c r="AY85" s="22" t="s">
        <v>147</v>
      </c>
      <c r="BE85" s="201">
        <f>IF(N85="základní",J85,0)</f>
        <v>0</v>
      </c>
      <c r="BF85" s="201">
        <f>IF(N85="snížená",J85,0)</f>
        <v>0</v>
      </c>
      <c r="BG85" s="201">
        <f>IF(N85="zákl. přenesená",J85,0)</f>
        <v>0</v>
      </c>
      <c r="BH85" s="201">
        <f>IF(N85="sníž. přenesená",J85,0)</f>
        <v>0</v>
      </c>
      <c r="BI85" s="201">
        <f>IF(N85="nulová",J85,0)</f>
        <v>0</v>
      </c>
      <c r="BJ85" s="22" t="s">
        <v>80</v>
      </c>
      <c r="BK85" s="201">
        <f>ROUND(I85*H85,2)</f>
        <v>0</v>
      </c>
      <c r="BL85" s="22" t="s">
        <v>166</v>
      </c>
      <c r="BM85" s="22" t="s">
        <v>248</v>
      </c>
    </row>
    <row r="86" spans="2:65" s="1" customFormat="1">
      <c r="B86" s="39"/>
      <c r="C86" s="61"/>
      <c r="D86" s="202" t="s">
        <v>156</v>
      </c>
      <c r="E86" s="61"/>
      <c r="F86" s="203" t="s">
        <v>249</v>
      </c>
      <c r="G86" s="61"/>
      <c r="H86" s="61"/>
      <c r="I86" s="161"/>
      <c r="J86" s="61"/>
      <c r="K86" s="61"/>
      <c r="L86" s="59"/>
      <c r="M86" s="204"/>
      <c r="N86" s="40"/>
      <c r="O86" s="40"/>
      <c r="P86" s="40"/>
      <c r="Q86" s="40"/>
      <c r="R86" s="40"/>
      <c r="S86" s="40"/>
      <c r="T86" s="76"/>
      <c r="AT86" s="22" t="s">
        <v>156</v>
      </c>
      <c r="AU86" s="22" t="s">
        <v>80</v>
      </c>
    </row>
    <row r="87" spans="2:65" s="1" customFormat="1" ht="67.5">
      <c r="B87" s="39"/>
      <c r="C87" s="61"/>
      <c r="D87" s="202" t="s">
        <v>157</v>
      </c>
      <c r="E87" s="61"/>
      <c r="F87" s="205" t="s">
        <v>250</v>
      </c>
      <c r="G87" s="61"/>
      <c r="H87" s="61"/>
      <c r="I87" s="161"/>
      <c r="J87" s="61"/>
      <c r="K87" s="61"/>
      <c r="L87" s="59"/>
      <c r="M87" s="204"/>
      <c r="N87" s="40"/>
      <c r="O87" s="40"/>
      <c r="P87" s="40"/>
      <c r="Q87" s="40"/>
      <c r="R87" s="40"/>
      <c r="S87" s="40"/>
      <c r="T87" s="76"/>
      <c r="AT87" s="22" t="s">
        <v>157</v>
      </c>
      <c r="AU87" s="22" t="s">
        <v>80</v>
      </c>
    </row>
    <row r="88" spans="2:65" s="1" customFormat="1" ht="16.5" customHeight="1">
      <c r="B88" s="39"/>
      <c r="C88" s="190" t="s">
        <v>166</v>
      </c>
      <c r="D88" s="190" t="s">
        <v>150</v>
      </c>
      <c r="E88" s="191" t="s">
        <v>251</v>
      </c>
      <c r="F88" s="192" t="s">
        <v>252</v>
      </c>
      <c r="G88" s="193" t="s">
        <v>153</v>
      </c>
      <c r="H88" s="194">
        <v>1</v>
      </c>
      <c r="I88" s="195"/>
      <c r="J88" s="196">
        <f>ROUND(I88*H88,2)</f>
        <v>0</v>
      </c>
      <c r="K88" s="192" t="s">
        <v>21</v>
      </c>
      <c r="L88" s="59"/>
      <c r="M88" s="197" t="s">
        <v>21</v>
      </c>
      <c r="N88" s="198" t="s">
        <v>44</v>
      </c>
      <c r="O88" s="40"/>
      <c r="P88" s="199">
        <f>O88*H88</f>
        <v>0</v>
      </c>
      <c r="Q88" s="199">
        <v>0</v>
      </c>
      <c r="R88" s="199">
        <f>Q88*H88</f>
        <v>0</v>
      </c>
      <c r="S88" s="199">
        <v>0</v>
      </c>
      <c r="T88" s="200">
        <f>S88*H88</f>
        <v>0</v>
      </c>
      <c r="AR88" s="22" t="s">
        <v>166</v>
      </c>
      <c r="AT88" s="22" t="s">
        <v>150</v>
      </c>
      <c r="AU88" s="22" t="s">
        <v>80</v>
      </c>
      <c r="AY88" s="22" t="s">
        <v>147</v>
      </c>
      <c r="BE88" s="201">
        <f>IF(N88="základní",J88,0)</f>
        <v>0</v>
      </c>
      <c r="BF88" s="201">
        <f>IF(N88="snížená",J88,0)</f>
        <v>0</v>
      </c>
      <c r="BG88" s="201">
        <f>IF(N88="zákl. přenesená",J88,0)</f>
        <v>0</v>
      </c>
      <c r="BH88" s="201">
        <f>IF(N88="sníž. přenesená",J88,0)</f>
        <v>0</v>
      </c>
      <c r="BI88" s="201">
        <f>IF(N88="nulová",J88,0)</f>
        <v>0</v>
      </c>
      <c r="BJ88" s="22" t="s">
        <v>80</v>
      </c>
      <c r="BK88" s="201">
        <f>ROUND(I88*H88,2)</f>
        <v>0</v>
      </c>
      <c r="BL88" s="22" t="s">
        <v>166</v>
      </c>
      <c r="BM88" s="22" t="s">
        <v>253</v>
      </c>
    </row>
    <row r="89" spans="2:65" s="1" customFormat="1">
      <c r="B89" s="39"/>
      <c r="C89" s="61"/>
      <c r="D89" s="202" t="s">
        <v>156</v>
      </c>
      <c r="E89" s="61"/>
      <c r="F89" s="203" t="s">
        <v>254</v>
      </c>
      <c r="G89" s="61"/>
      <c r="H89" s="61"/>
      <c r="I89" s="161"/>
      <c r="J89" s="61"/>
      <c r="K89" s="61"/>
      <c r="L89" s="59"/>
      <c r="M89" s="204"/>
      <c r="N89" s="40"/>
      <c r="O89" s="40"/>
      <c r="P89" s="40"/>
      <c r="Q89" s="40"/>
      <c r="R89" s="40"/>
      <c r="S89" s="40"/>
      <c r="T89" s="76"/>
      <c r="AT89" s="22" t="s">
        <v>156</v>
      </c>
      <c r="AU89" s="22" t="s">
        <v>80</v>
      </c>
    </row>
    <row r="90" spans="2:65" s="1" customFormat="1" ht="27">
      <c r="B90" s="39"/>
      <c r="C90" s="61"/>
      <c r="D90" s="202" t="s">
        <v>157</v>
      </c>
      <c r="E90" s="61"/>
      <c r="F90" s="205" t="s">
        <v>255</v>
      </c>
      <c r="G90" s="61"/>
      <c r="H90" s="61"/>
      <c r="I90" s="161"/>
      <c r="J90" s="61"/>
      <c r="K90" s="61"/>
      <c r="L90" s="59"/>
      <c r="M90" s="206"/>
      <c r="N90" s="207"/>
      <c r="O90" s="207"/>
      <c r="P90" s="207"/>
      <c r="Q90" s="207"/>
      <c r="R90" s="207"/>
      <c r="S90" s="207"/>
      <c r="T90" s="208"/>
      <c r="AT90" s="22" t="s">
        <v>157</v>
      </c>
      <c r="AU90" s="22" t="s">
        <v>80</v>
      </c>
    </row>
    <row r="91" spans="2:65" s="1" customFormat="1" ht="6.95" customHeight="1">
      <c r="B91" s="54"/>
      <c r="C91" s="55"/>
      <c r="D91" s="55"/>
      <c r="E91" s="55"/>
      <c r="F91" s="55"/>
      <c r="G91" s="55"/>
      <c r="H91" s="55"/>
      <c r="I91" s="137"/>
      <c r="J91" s="55"/>
      <c r="K91" s="55"/>
      <c r="L91" s="59"/>
    </row>
  </sheetData>
  <sheetProtection algorithmName="SHA-512" hashValue="gwmrfRjKBeKZGVg8u/KOuy5iaul3jm7aS0ZJvcutQlBRqShRMUwWHpLxpoMxkZDJjjYJ9h9aZiB/C5FLR2RUNQ==" saltValue="ryiJCbVRR9/O3N8gRcizq493zm40Yik7rEQZxwjm+Tt+7cxa8dS0QpV3InH8725vjL1NhmYNO6dQvOkqREnxZw==" spinCount="100000" sheet="1" objects="1" scenarios="1" formatColumns="0" formatRows="0" autoFilter="0"/>
  <autoFilter ref="C76:K90"/>
  <mergeCells count="10">
    <mergeCell ref="J51:J52"/>
    <mergeCell ref="E67:H67"/>
    <mergeCell ref="E69:H6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6" display="3) Soupis prací"/>
    <hyperlink ref="L1:V1" location="'Rekapitulace stavby'!C2" display="Rekapitulace stavby"/>
  </hyperlinks>
  <pageMargins left="0.59055118110236227" right="0.59055118110236227" top="0.59055118110236227" bottom="0.59055118110236227" header="0" footer="0"/>
  <pageSetup paperSize="9" fitToHeight="100" orientation="landscape" r:id="rId1"/>
  <headerFooter>
    <oddFooter>&amp;CStrana &amp;P z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41"/>
  <sheetViews>
    <sheetView showGridLines="0" workbookViewId="0">
      <pane ySplit="1" topLeftCell="A2" activePane="bottomLeft" state="frozen"/>
      <selection pane="bottomLeft"/>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9"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10"/>
      <c r="C1" s="110"/>
      <c r="D1" s="111" t="s">
        <v>1</v>
      </c>
      <c r="E1" s="110"/>
      <c r="F1" s="112" t="s">
        <v>112</v>
      </c>
      <c r="G1" s="364" t="s">
        <v>113</v>
      </c>
      <c r="H1" s="364"/>
      <c r="I1" s="113"/>
      <c r="J1" s="112" t="s">
        <v>114</v>
      </c>
      <c r="K1" s="111" t="s">
        <v>115</v>
      </c>
      <c r="L1" s="112" t="s">
        <v>116</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324"/>
      <c r="M2" s="324"/>
      <c r="N2" s="324"/>
      <c r="O2" s="324"/>
      <c r="P2" s="324"/>
      <c r="Q2" s="324"/>
      <c r="R2" s="324"/>
      <c r="S2" s="324"/>
      <c r="T2" s="324"/>
      <c r="U2" s="324"/>
      <c r="V2" s="324"/>
      <c r="AT2" s="22" t="s">
        <v>90</v>
      </c>
    </row>
    <row r="3" spans="1:70" ht="6.95" customHeight="1">
      <c r="B3" s="23"/>
      <c r="C3" s="24"/>
      <c r="D3" s="24"/>
      <c r="E3" s="24"/>
      <c r="F3" s="24"/>
      <c r="G3" s="24"/>
      <c r="H3" s="24"/>
      <c r="I3" s="114"/>
      <c r="J3" s="24"/>
      <c r="K3" s="25"/>
      <c r="AT3" s="22" t="s">
        <v>82</v>
      </c>
    </row>
    <row r="4" spans="1:70" ht="36.950000000000003" customHeight="1">
      <c r="B4" s="26"/>
      <c r="C4" s="27"/>
      <c r="D4" s="28" t="s">
        <v>117</v>
      </c>
      <c r="E4" s="27"/>
      <c r="F4" s="27"/>
      <c r="G4" s="27"/>
      <c r="H4" s="27"/>
      <c r="I4" s="115"/>
      <c r="J4" s="27"/>
      <c r="K4" s="29"/>
      <c r="M4" s="30" t="s">
        <v>12</v>
      </c>
      <c r="AT4" s="22" t="s">
        <v>6</v>
      </c>
    </row>
    <row r="5" spans="1:70" ht="6.95" customHeight="1">
      <c r="B5" s="26"/>
      <c r="C5" s="27"/>
      <c r="D5" s="27"/>
      <c r="E5" s="27"/>
      <c r="F5" s="27"/>
      <c r="G5" s="27"/>
      <c r="H5" s="27"/>
      <c r="I5" s="115"/>
      <c r="J5" s="27"/>
      <c r="K5" s="29"/>
    </row>
    <row r="6" spans="1:70" ht="15">
      <c r="B6" s="26"/>
      <c r="C6" s="27"/>
      <c r="D6" s="35" t="s">
        <v>18</v>
      </c>
      <c r="E6" s="27"/>
      <c r="F6" s="27"/>
      <c r="G6" s="27"/>
      <c r="H6" s="27"/>
      <c r="I6" s="115"/>
      <c r="J6" s="27"/>
      <c r="K6" s="29"/>
    </row>
    <row r="7" spans="1:70" ht="16.5" customHeight="1">
      <c r="B7" s="26"/>
      <c r="C7" s="27"/>
      <c r="D7" s="27"/>
      <c r="E7" s="365" t="str">
        <f>'Rekapitulace stavby'!K6</f>
        <v>VD Modřany - opravy technologie středního jezového pole</v>
      </c>
      <c r="F7" s="366"/>
      <c r="G7" s="366"/>
      <c r="H7" s="366"/>
      <c r="I7" s="115"/>
      <c r="J7" s="27"/>
      <c r="K7" s="29"/>
    </row>
    <row r="8" spans="1:70" s="1" customFormat="1" ht="15">
      <c r="B8" s="39"/>
      <c r="C8" s="40"/>
      <c r="D8" s="35" t="s">
        <v>118</v>
      </c>
      <c r="E8" s="40"/>
      <c r="F8" s="40"/>
      <c r="G8" s="40"/>
      <c r="H8" s="40"/>
      <c r="I8" s="116"/>
      <c r="J8" s="40"/>
      <c r="K8" s="43"/>
    </row>
    <row r="9" spans="1:70" s="1" customFormat="1" ht="36.950000000000003" customHeight="1">
      <c r="B9" s="39"/>
      <c r="C9" s="40"/>
      <c r="D9" s="40"/>
      <c r="E9" s="367" t="s">
        <v>256</v>
      </c>
      <c r="F9" s="368"/>
      <c r="G9" s="368"/>
      <c r="H9" s="368"/>
      <c r="I9" s="116"/>
      <c r="J9" s="40"/>
      <c r="K9" s="43"/>
    </row>
    <row r="10" spans="1:70" s="1" customFormat="1">
      <c r="B10" s="39"/>
      <c r="C10" s="40"/>
      <c r="D10" s="40"/>
      <c r="E10" s="40"/>
      <c r="F10" s="40"/>
      <c r="G10" s="40"/>
      <c r="H10" s="40"/>
      <c r="I10" s="116"/>
      <c r="J10" s="40"/>
      <c r="K10" s="43"/>
    </row>
    <row r="11" spans="1:70" s="1" customFormat="1" ht="14.45" customHeight="1">
      <c r="B11" s="39"/>
      <c r="C11" s="40"/>
      <c r="D11" s="35" t="s">
        <v>20</v>
      </c>
      <c r="E11" s="40"/>
      <c r="F11" s="33" t="s">
        <v>21</v>
      </c>
      <c r="G11" s="40"/>
      <c r="H11" s="40"/>
      <c r="I11" s="117" t="s">
        <v>22</v>
      </c>
      <c r="J11" s="33" t="s">
        <v>21</v>
      </c>
      <c r="K11" s="43"/>
    </row>
    <row r="12" spans="1:70" s="1" customFormat="1" ht="14.45" customHeight="1">
      <c r="B12" s="39"/>
      <c r="C12" s="40"/>
      <c r="D12" s="35" t="s">
        <v>23</v>
      </c>
      <c r="E12" s="40"/>
      <c r="F12" s="33" t="s">
        <v>24</v>
      </c>
      <c r="G12" s="40"/>
      <c r="H12" s="40"/>
      <c r="I12" s="117" t="s">
        <v>25</v>
      </c>
      <c r="J12" s="118" t="str">
        <f>'Rekapitulace stavby'!AN8</f>
        <v>15.2.2018</v>
      </c>
      <c r="K12" s="43"/>
    </row>
    <row r="13" spans="1:70" s="1" customFormat="1" ht="10.9" customHeight="1">
      <c r="B13" s="39"/>
      <c r="C13" s="40"/>
      <c r="D13" s="40"/>
      <c r="E13" s="40"/>
      <c r="F13" s="40"/>
      <c r="G13" s="40"/>
      <c r="H13" s="40"/>
      <c r="I13" s="116"/>
      <c r="J13" s="40"/>
      <c r="K13" s="43"/>
    </row>
    <row r="14" spans="1:70" s="1" customFormat="1" ht="14.45" customHeight="1">
      <c r="B14" s="39"/>
      <c r="C14" s="40"/>
      <c r="D14" s="35" t="s">
        <v>27</v>
      </c>
      <c r="E14" s="40"/>
      <c r="F14" s="40"/>
      <c r="G14" s="40"/>
      <c r="H14" s="40"/>
      <c r="I14" s="117" t="s">
        <v>28</v>
      </c>
      <c r="J14" s="33" t="s">
        <v>29</v>
      </c>
      <c r="K14" s="43"/>
    </row>
    <row r="15" spans="1:70" s="1" customFormat="1" ht="18" customHeight="1">
      <c r="B15" s="39"/>
      <c r="C15" s="40"/>
      <c r="D15" s="40"/>
      <c r="E15" s="33" t="s">
        <v>30</v>
      </c>
      <c r="F15" s="40"/>
      <c r="G15" s="40"/>
      <c r="H15" s="40"/>
      <c r="I15" s="117" t="s">
        <v>31</v>
      </c>
      <c r="J15" s="33" t="s">
        <v>21</v>
      </c>
      <c r="K15" s="43"/>
    </row>
    <row r="16" spans="1:70" s="1" customFormat="1" ht="6.95" customHeight="1">
      <c r="B16" s="39"/>
      <c r="C16" s="40"/>
      <c r="D16" s="40"/>
      <c r="E16" s="40"/>
      <c r="F16" s="40"/>
      <c r="G16" s="40"/>
      <c r="H16" s="40"/>
      <c r="I16" s="116"/>
      <c r="J16" s="40"/>
      <c r="K16" s="43"/>
    </row>
    <row r="17" spans="2:11" s="1" customFormat="1" ht="14.45" customHeight="1">
      <c r="B17" s="39"/>
      <c r="C17" s="40"/>
      <c r="D17" s="35" t="s">
        <v>32</v>
      </c>
      <c r="E17" s="40"/>
      <c r="F17" s="40"/>
      <c r="G17" s="40"/>
      <c r="H17" s="40"/>
      <c r="I17" s="117" t="s">
        <v>28</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7" t="s">
        <v>31</v>
      </c>
      <c r="J18" s="33" t="str">
        <f>IF('Rekapitulace stavby'!AN14="Vyplň údaj","",IF('Rekapitulace stavby'!AN14="","",'Rekapitulace stavby'!AN14))</f>
        <v/>
      </c>
      <c r="K18" s="43"/>
    </row>
    <row r="19" spans="2:11" s="1" customFormat="1" ht="6.95" customHeight="1">
      <c r="B19" s="39"/>
      <c r="C19" s="40"/>
      <c r="D19" s="40"/>
      <c r="E19" s="40"/>
      <c r="F19" s="40"/>
      <c r="G19" s="40"/>
      <c r="H19" s="40"/>
      <c r="I19" s="116"/>
      <c r="J19" s="40"/>
      <c r="K19" s="43"/>
    </row>
    <row r="20" spans="2:11" s="1" customFormat="1" ht="14.45" customHeight="1">
      <c r="B20" s="39"/>
      <c r="C20" s="40"/>
      <c r="D20" s="35" t="s">
        <v>34</v>
      </c>
      <c r="E20" s="40"/>
      <c r="F20" s="40"/>
      <c r="G20" s="40"/>
      <c r="H20" s="40"/>
      <c r="I20" s="117" t="s">
        <v>28</v>
      </c>
      <c r="J20" s="33" t="s">
        <v>35</v>
      </c>
      <c r="K20" s="43"/>
    </row>
    <row r="21" spans="2:11" s="1" customFormat="1" ht="18" customHeight="1">
      <c r="B21" s="39"/>
      <c r="C21" s="40"/>
      <c r="D21" s="40"/>
      <c r="E21" s="33" t="s">
        <v>36</v>
      </c>
      <c r="F21" s="40"/>
      <c r="G21" s="40"/>
      <c r="H21" s="40"/>
      <c r="I21" s="117" t="s">
        <v>31</v>
      </c>
      <c r="J21" s="33" t="s">
        <v>21</v>
      </c>
      <c r="K21" s="43"/>
    </row>
    <row r="22" spans="2:11" s="1" customFormat="1" ht="6.95" customHeight="1">
      <c r="B22" s="39"/>
      <c r="C22" s="40"/>
      <c r="D22" s="40"/>
      <c r="E22" s="40"/>
      <c r="F22" s="40"/>
      <c r="G22" s="40"/>
      <c r="H22" s="40"/>
      <c r="I22" s="116"/>
      <c r="J22" s="40"/>
      <c r="K22" s="43"/>
    </row>
    <row r="23" spans="2:11" s="1" customFormat="1" ht="14.45" customHeight="1">
      <c r="B23" s="39"/>
      <c r="C23" s="40"/>
      <c r="D23" s="35" t="s">
        <v>38</v>
      </c>
      <c r="E23" s="40"/>
      <c r="F23" s="40"/>
      <c r="G23" s="40"/>
      <c r="H23" s="40"/>
      <c r="I23" s="116"/>
      <c r="J23" s="40"/>
      <c r="K23" s="43"/>
    </row>
    <row r="24" spans="2:11" s="6" customFormat="1" ht="16.5" customHeight="1">
      <c r="B24" s="119"/>
      <c r="C24" s="120"/>
      <c r="D24" s="120"/>
      <c r="E24" s="356" t="s">
        <v>21</v>
      </c>
      <c r="F24" s="356"/>
      <c r="G24" s="356"/>
      <c r="H24" s="356"/>
      <c r="I24" s="121"/>
      <c r="J24" s="120"/>
      <c r="K24" s="122"/>
    </row>
    <row r="25" spans="2:11" s="1" customFormat="1" ht="6.95" customHeight="1">
      <c r="B25" s="39"/>
      <c r="C25" s="40"/>
      <c r="D25" s="40"/>
      <c r="E25" s="40"/>
      <c r="F25" s="40"/>
      <c r="G25" s="40"/>
      <c r="H25" s="40"/>
      <c r="I25" s="116"/>
      <c r="J25" s="40"/>
      <c r="K25" s="43"/>
    </row>
    <row r="26" spans="2:11" s="1" customFormat="1" ht="6.95" customHeight="1">
      <c r="B26" s="39"/>
      <c r="C26" s="40"/>
      <c r="D26" s="83"/>
      <c r="E26" s="83"/>
      <c r="F26" s="83"/>
      <c r="G26" s="83"/>
      <c r="H26" s="83"/>
      <c r="I26" s="123"/>
      <c r="J26" s="83"/>
      <c r="K26" s="124"/>
    </row>
    <row r="27" spans="2:11" s="1" customFormat="1" ht="25.35" customHeight="1">
      <c r="B27" s="39"/>
      <c r="C27" s="40"/>
      <c r="D27" s="125" t="s">
        <v>39</v>
      </c>
      <c r="E27" s="40"/>
      <c r="F27" s="40"/>
      <c r="G27" s="40"/>
      <c r="H27" s="40"/>
      <c r="I27" s="116"/>
      <c r="J27" s="126">
        <f>ROUND(J82,2)</f>
        <v>0</v>
      </c>
      <c r="K27" s="43"/>
    </row>
    <row r="28" spans="2:11" s="1" customFormat="1" ht="6.95" customHeight="1">
      <c r="B28" s="39"/>
      <c r="C28" s="40"/>
      <c r="D28" s="83"/>
      <c r="E28" s="83"/>
      <c r="F28" s="83"/>
      <c r="G28" s="83"/>
      <c r="H28" s="83"/>
      <c r="I28" s="123"/>
      <c r="J28" s="83"/>
      <c r="K28" s="124"/>
    </row>
    <row r="29" spans="2:11" s="1" customFormat="1" ht="14.45" customHeight="1">
      <c r="B29" s="39"/>
      <c r="C29" s="40"/>
      <c r="D29" s="40"/>
      <c r="E29" s="40"/>
      <c r="F29" s="44" t="s">
        <v>41</v>
      </c>
      <c r="G29" s="40"/>
      <c r="H29" s="40"/>
      <c r="I29" s="127" t="s">
        <v>40</v>
      </c>
      <c r="J29" s="44" t="s">
        <v>42</v>
      </c>
      <c r="K29" s="43"/>
    </row>
    <row r="30" spans="2:11" s="1" customFormat="1" ht="14.45" customHeight="1">
      <c r="B30" s="39"/>
      <c r="C30" s="40"/>
      <c r="D30" s="47" t="s">
        <v>43</v>
      </c>
      <c r="E30" s="47" t="s">
        <v>44</v>
      </c>
      <c r="F30" s="128">
        <f>ROUND(SUM(BE82:BE140), 2)</f>
        <v>0</v>
      </c>
      <c r="G30" s="40"/>
      <c r="H30" s="40"/>
      <c r="I30" s="129">
        <v>0.21</v>
      </c>
      <c r="J30" s="128">
        <f>ROUND(ROUND((SUM(BE82:BE140)), 2)*I30, 2)</f>
        <v>0</v>
      </c>
      <c r="K30" s="43"/>
    </row>
    <row r="31" spans="2:11" s="1" customFormat="1" ht="14.45" customHeight="1">
      <c r="B31" s="39"/>
      <c r="C31" s="40"/>
      <c r="D31" s="40"/>
      <c r="E31" s="47" t="s">
        <v>45</v>
      </c>
      <c r="F31" s="128">
        <f>ROUND(SUM(BF82:BF140), 2)</f>
        <v>0</v>
      </c>
      <c r="G31" s="40"/>
      <c r="H31" s="40"/>
      <c r="I31" s="129">
        <v>0.15</v>
      </c>
      <c r="J31" s="128">
        <f>ROUND(ROUND((SUM(BF82:BF140)), 2)*I31, 2)</f>
        <v>0</v>
      </c>
      <c r="K31" s="43"/>
    </row>
    <row r="32" spans="2:11" s="1" customFormat="1" ht="14.45" hidden="1" customHeight="1">
      <c r="B32" s="39"/>
      <c r="C32" s="40"/>
      <c r="D32" s="40"/>
      <c r="E32" s="47" t="s">
        <v>46</v>
      </c>
      <c r="F32" s="128">
        <f>ROUND(SUM(BG82:BG140), 2)</f>
        <v>0</v>
      </c>
      <c r="G32" s="40"/>
      <c r="H32" s="40"/>
      <c r="I32" s="129">
        <v>0.21</v>
      </c>
      <c r="J32" s="128">
        <v>0</v>
      </c>
      <c r="K32" s="43"/>
    </row>
    <row r="33" spans="2:11" s="1" customFormat="1" ht="14.45" hidden="1" customHeight="1">
      <c r="B33" s="39"/>
      <c r="C33" s="40"/>
      <c r="D33" s="40"/>
      <c r="E33" s="47" t="s">
        <v>47</v>
      </c>
      <c r="F33" s="128">
        <f>ROUND(SUM(BH82:BH140), 2)</f>
        <v>0</v>
      </c>
      <c r="G33" s="40"/>
      <c r="H33" s="40"/>
      <c r="I33" s="129">
        <v>0.15</v>
      </c>
      <c r="J33" s="128">
        <v>0</v>
      </c>
      <c r="K33" s="43"/>
    </row>
    <row r="34" spans="2:11" s="1" customFormat="1" ht="14.45" hidden="1" customHeight="1">
      <c r="B34" s="39"/>
      <c r="C34" s="40"/>
      <c r="D34" s="40"/>
      <c r="E34" s="47" t="s">
        <v>48</v>
      </c>
      <c r="F34" s="128">
        <f>ROUND(SUM(BI82:BI140), 2)</f>
        <v>0</v>
      </c>
      <c r="G34" s="40"/>
      <c r="H34" s="40"/>
      <c r="I34" s="129">
        <v>0</v>
      </c>
      <c r="J34" s="128">
        <v>0</v>
      </c>
      <c r="K34" s="43"/>
    </row>
    <row r="35" spans="2:11" s="1" customFormat="1" ht="6.95" customHeight="1">
      <c r="B35" s="39"/>
      <c r="C35" s="40"/>
      <c r="D35" s="40"/>
      <c r="E35" s="40"/>
      <c r="F35" s="40"/>
      <c r="G35" s="40"/>
      <c r="H35" s="40"/>
      <c r="I35" s="116"/>
      <c r="J35" s="40"/>
      <c r="K35" s="43"/>
    </row>
    <row r="36" spans="2:11" s="1" customFormat="1" ht="25.35" customHeight="1">
      <c r="B36" s="39"/>
      <c r="C36" s="130"/>
      <c r="D36" s="131" t="s">
        <v>49</v>
      </c>
      <c r="E36" s="77"/>
      <c r="F36" s="77"/>
      <c r="G36" s="132" t="s">
        <v>50</v>
      </c>
      <c r="H36" s="133" t="s">
        <v>51</v>
      </c>
      <c r="I36" s="134"/>
      <c r="J36" s="135">
        <f>SUM(J27:J34)</f>
        <v>0</v>
      </c>
      <c r="K36" s="136"/>
    </row>
    <row r="37" spans="2:11" s="1" customFormat="1" ht="14.45" customHeight="1">
      <c r="B37" s="54"/>
      <c r="C37" s="55"/>
      <c r="D37" s="55"/>
      <c r="E37" s="55"/>
      <c r="F37" s="55"/>
      <c r="G37" s="55"/>
      <c r="H37" s="55"/>
      <c r="I37" s="137"/>
      <c r="J37" s="55"/>
      <c r="K37" s="56"/>
    </row>
    <row r="41" spans="2:11" s="1" customFormat="1" ht="6.95" customHeight="1">
      <c r="B41" s="138"/>
      <c r="C41" s="139"/>
      <c r="D41" s="139"/>
      <c r="E41" s="139"/>
      <c r="F41" s="139"/>
      <c r="G41" s="139"/>
      <c r="H41" s="139"/>
      <c r="I41" s="140"/>
      <c r="J41" s="139"/>
      <c r="K41" s="141"/>
    </row>
    <row r="42" spans="2:11" s="1" customFormat="1" ht="36.950000000000003" customHeight="1">
      <c r="B42" s="39"/>
      <c r="C42" s="28" t="s">
        <v>120</v>
      </c>
      <c r="D42" s="40"/>
      <c r="E42" s="40"/>
      <c r="F42" s="40"/>
      <c r="G42" s="40"/>
      <c r="H42" s="40"/>
      <c r="I42" s="116"/>
      <c r="J42" s="40"/>
      <c r="K42" s="43"/>
    </row>
    <row r="43" spans="2:11" s="1" customFormat="1" ht="6.95" customHeight="1">
      <c r="B43" s="39"/>
      <c r="C43" s="40"/>
      <c r="D43" s="40"/>
      <c r="E43" s="40"/>
      <c r="F43" s="40"/>
      <c r="G43" s="40"/>
      <c r="H43" s="40"/>
      <c r="I43" s="116"/>
      <c r="J43" s="40"/>
      <c r="K43" s="43"/>
    </row>
    <row r="44" spans="2:11" s="1" customFormat="1" ht="14.45" customHeight="1">
      <c r="B44" s="39"/>
      <c r="C44" s="35" t="s">
        <v>18</v>
      </c>
      <c r="D44" s="40"/>
      <c r="E44" s="40"/>
      <c r="F44" s="40"/>
      <c r="G44" s="40"/>
      <c r="H44" s="40"/>
      <c r="I44" s="116"/>
      <c r="J44" s="40"/>
      <c r="K44" s="43"/>
    </row>
    <row r="45" spans="2:11" s="1" customFormat="1" ht="16.5" customHeight="1">
      <c r="B45" s="39"/>
      <c r="C45" s="40"/>
      <c r="D45" s="40"/>
      <c r="E45" s="365" t="str">
        <f>E7</f>
        <v>VD Modřany - opravy technologie středního jezového pole</v>
      </c>
      <c r="F45" s="366"/>
      <c r="G45" s="366"/>
      <c r="H45" s="366"/>
      <c r="I45" s="116"/>
      <c r="J45" s="40"/>
      <c r="K45" s="43"/>
    </row>
    <row r="46" spans="2:11" s="1" customFormat="1" ht="14.45" customHeight="1">
      <c r="B46" s="39"/>
      <c r="C46" s="35" t="s">
        <v>118</v>
      </c>
      <c r="D46" s="40"/>
      <c r="E46" s="40"/>
      <c r="F46" s="40"/>
      <c r="G46" s="40"/>
      <c r="H46" s="40"/>
      <c r="I46" s="116"/>
      <c r="J46" s="40"/>
      <c r="K46" s="43"/>
    </row>
    <row r="47" spans="2:11" s="1" customFormat="1" ht="17.25" customHeight="1">
      <c r="B47" s="39"/>
      <c r="C47" s="40"/>
      <c r="D47" s="40"/>
      <c r="E47" s="367" t="str">
        <f>E9</f>
        <v>02 - Oprava povrchových ochran</v>
      </c>
      <c r="F47" s="368"/>
      <c r="G47" s="368"/>
      <c r="H47" s="368"/>
      <c r="I47" s="116"/>
      <c r="J47" s="40"/>
      <c r="K47" s="43"/>
    </row>
    <row r="48" spans="2:11" s="1" customFormat="1" ht="6.95" customHeight="1">
      <c r="B48" s="39"/>
      <c r="C48" s="40"/>
      <c r="D48" s="40"/>
      <c r="E48" s="40"/>
      <c r="F48" s="40"/>
      <c r="G48" s="40"/>
      <c r="H48" s="40"/>
      <c r="I48" s="116"/>
      <c r="J48" s="40"/>
      <c r="K48" s="43"/>
    </row>
    <row r="49" spans="2:47" s="1" customFormat="1" ht="18" customHeight="1">
      <c r="B49" s="39"/>
      <c r="C49" s="35" t="s">
        <v>23</v>
      </c>
      <c r="D49" s="40"/>
      <c r="E49" s="40"/>
      <c r="F49" s="33" t="str">
        <f>F12</f>
        <v>Modřany</v>
      </c>
      <c r="G49" s="40"/>
      <c r="H49" s="40"/>
      <c r="I49" s="117" t="s">
        <v>25</v>
      </c>
      <c r="J49" s="118" t="str">
        <f>IF(J12="","",J12)</f>
        <v>15.2.2018</v>
      </c>
      <c r="K49" s="43"/>
    </row>
    <row r="50" spans="2:47" s="1" customFormat="1" ht="6.95" customHeight="1">
      <c r="B50" s="39"/>
      <c r="C50" s="40"/>
      <c r="D50" s="40"/>
      <c r="E50" s="40"/>
      <c r="F50" s="40"/>
      <c r="G50" s="40"/>
      <c r="H50" s="40"/>
      <c r="I50" s="116"/>
      <c r="J50" s="40"/>
      <c r="K50" s="43"/>
    </row>
    <row r="51" spans="2:47" s="1" customFormat="1" ht="15">
      <c r="B51" s="39"/>
      <c r="C51" s="35" t="s">
        <v>27</v>
      </c>
      <c r="D51" s="40"/>
      <c r="E51" s="40"/>
      <c r="F51" s="33" t="str">
        <f>E15</f>
        <v>Povodí Vltavy, státní podnik</v>
      </c>
      <c r="G51" s="40"/>
      <c r="H51" s="40"/>
      <c r="I51" s="117" t="s">
        <v>34</v>
      </c>
      <c r="J51" s="356" t="str">
        <f>E21</f>
        <v>Ing. Milada Klimešová</v>
      </c>
      <c r="K51" s="43"/>
    </row>
    <row r="52" spans="2:47" s="1" customFormat="1" ht="14.45" customHeight="1">
      <c r="B52" s="39"/>
      <c r="C52" s="35" t="s">
        <v>32</v>
      </c>
      <c r="D52" s="40"/>
      <c r="E52" s="40"/>
      <c r="F52" s="33" t="str">
        <f>IF(E18="","",E18)</f>
        <v/>
      </c>
      <c r="G52" s="40"/>
      <c r="H52" s="40"/>
      <c r="I52" s="116"/>
      <c r="J52" s="360"/>
      <c r="K52" s="43"/>
    </row>
    <row r="53" spans="2:47" s="1" customFormat="1" ht="10.35" customHeight="1">
      <c r="B53" s="39"/>
      <c r="C53" s="40"/>
      <c r="D53" s="40"/>
      <c r="E53" s="40"/>
      <c r="F53" s="40"/>
      <c r="G53" s="40"/>
      <c r="H53" s="40"/>
      <c r="I53" s="116"/>
      <c r="J53" s="40"/>
      <c r="K53" s="43"/>
    </row>
    <row r="54" spans="2:47" s="1" customFormat="1" ht="29.25" customHeight="1">
      <c r="B54" s="39"/>
      <c r="C54" s="142" t="s">
        <v>121</v>
      </c>
      <c r="D54" s="130"/>
      <c r="E54" s="130"/>
      <c r="F54" s="130"/>
      <c r="G54" s="130"/>
      <c r="H54" s="130"/>
      <c r="I54" s="143"/>
      <c r="J54" s="144" t="s">
        <v>122</v>
      </c>
      <c r="K54" s="145"/>
    </row>
    <row r="55" spans="2:47" s="1" customFormat="1" ht="10.35" customHeight="1">
      <c r="B55" s="39"/>
      <c r="C55" s="40"/>
      <c r="D55" s="40"/>
      <c r="E55" s="40"/>
      <c r="F55" s="40"/>
      <c r="G55" s="40"/>
      <c r="H55" s="40"/>
      <c r="I55" s="116"/>
      <c r="J55" s="40"/>
      <c r="K55" s="43"/>
    </row>
    <row r="56" spans="2:47" s="1" customFormat="1" ht="29.25" customHeight="1">
      <c r="B56" s="39"/>
      <c r="C56" s="146" t="s">
        <v>123</v>
      </c>
      <c r="D56" s="40"/>
      <c r="E56" s="40"/>
      <c r="F56" s="40"/>
      <c r="G56" s="40"/>
      <c r="H56" s="40"/>
      <c r="I56" s="116"/>
      <c r="J56" s="126">
        <f>J82</f>
        <v>0</v>
      </c>
      <c r="K56" s="43"/>
      <c r="AU56" s="22" t="s">
        <v>124</v>
      </c>
    </row>
    <row r="57" spans="2:47" s="7" customFormat="1" ht="24.95" customHeight="1">
      <c r="B57" s="147"/>
      <c r="C57" s="148"/>
      <c r="D57" s="149" t="s">
        <v>233</v>
      </c>
      <c r="E57" s="150"/>
      <c r="F57" s="150"/>
      <c r="G57" s="150"/>
      <c r="H57" s="150"/>
      <c r="I57" s="151"/>
      <c r="J57" s="152">
        <f>J83</f>
        <v>0</v>
      </c>
      <c r="K57" s="153"/>
    </row>
    <row r="58" spans="2:47" s="8" customFormat="1" ht="19.899999999999999" customHeight="1">
      <c r="B58" s="154"/>
      <c r="C58" s="155"/>
      <c r="D58" s="156" t="s">
        <v>257</v>
      </c>
      <c r="E58" s="157"/>
      <c r="F58" s="157"/>
      <c r="G58" s="157"/>
      <c r="H58" s="157"/>
      <c r="I58" s="158"/>
      <c r="J58" s="159">
        <f>J84</f>
        <v>0</v>
      </c>
      <c r="K58" s="160"/>
    </row>
    <row r="59" spans="2:47" s="8" customFormat="1" ht="19.899999999999999" customHeight="1">
      <c r="B59" s="154"/>
      <c r="C59" s="155"/>
      <c r="D59" s="156" t="s">
        <v>258</v>
      </c>
      <c r="E59" s="157"/>
      <c r="F59" s="157"/>
      <c r="G59" s="157"/>
      <c r="H59" s="157"/>
      <c r="I59" s="158"/>
      <c r="J59" s="159">
        <f>J96</f>
        <v>0</v>
      </c>
      <c r="K59" s="160"/>
    </row>
    <row r="60" spans="2:47" s="8" customFormat="1" ht="19.899999999999999" customHeight="1">
      <c r="B60" s="154"/>
      <c r="C60" s="155"/>
      <c r="D60" s="156" t="s">
        <v>259</v>
      </c>
      <c r="E60" s="157"/>
      <c r="F60" s="157"/>
      <c r="G60" s="157"/>
      <c r="H60" s="157"/>
      <c r="I60" s="158"/>
      <c r="J60" s="159">
        <f>J104</f>
        <v>0</v>
      </c>
      <c r="K60" s="160"/>
    </row>
    <row r="61" spans="2:47" s="7" customFormat="1" ht="24.95" customHeight="1">
      <c r="B61" s="147"/>
      <c r="C61" s="148"/>
      <c r="D61" s="149" t="s">
        <v>260</v>
      </c>
      <c r="E61" s="150"/>
      <c r="F61" s="150"/>
      <c r="G61" s="150"/>
      <c r="H61" s="150"/>
      <c r="I61" s="151"/>
      <c r="J61" s="152">
        <f>J110</f>
        <v>0</v>
      </c>
      <c r="K61" s="153"/>
    </row>
    <row r="62" spans="2:47" s="8" customFormat="1" ht="19.899999999999999" customHeight="1">
      <c r="B62" s="154"/>
      <c r="C62" s="155"/>
      <c r="D62" s="156" t="s">
        <v>261</v>
      </c>
      <c r="E62" s="157"/>
      <c r="F62" s="157"/>
      <c r="G62" s="157"/>
      <c r="H62" s="157"/>
      <c r="I62" s="158"/>
      <c r="J62" s="159">
        <f>J111</f>
        <v>0</v>
      </c>
      <c r="K62" s="160"/>
    </row>
    <row r="63" spans="2:47" s="1" customFormat="1" ht="21.75" customHeight="1">
      <c r="B63" s="39"/>
      <c r="C63" s="40"/>
      <c r="D63" s="40"/>
      <c r="E63" s="40"/>
      <c r="F63" s="40"/>
      <c r="G63" s="40"/>
      <c r="H63" s="40"/>
      <c r="I63" s="116"/>
      <c r="J63" s="40"/>
      <c r="K63" s="43"/>
    </row>
    <row r="64" spans="2:47" s="1" customFormat="1" ht="6.95" customHeight="1">
      <c r="B64" s="54"/>
      <c r="C64" s="55"/>
      <c r="D64" s="55"/>
      <c r="E64" s="55"/>
      <c r="F64" s="55"/>
      <c r="G64" s="55"/>
      <c r="H64" s="55"/>
      <c r="I64" s="137"/>
      <c r="J64" s="55"/>
      <c r="K64" s="56"/>
    </row>
    <row r="68" spans="2:12" s="1" customFormat="1" ht="6.95" customHeight="1">
      <c r="B68" s="57"/>
      <c r="C68" s="58"/>
      <c r="D68" s="58"/>
      <c r="E68" s="58"/>
      <c r="F68" s="58"/>
      <c r="G68" s="58"/>
      <c r="H68" s="58"/>
      <c r="I68" s="140"/>
      <c r="J68" s="58"/>
      <c r="K68" s="58"/>
      <c r="L68" s="59"/>
    </row>
    <row r="69" spans="2:12" s="1" customFormat="1" ht="36.950000000000003" customHeight="1">
      <c r="B69" s="39"/>
      <c r="C69" s="60" t="s">
        <v>130</v>
      </c>
      <c r="D69" s="61"/>
      <c r="E69" s="61"/>
      <c r="F69" s="61"/>
      <c r="G69" s="61"/>
      <c r="H69" s="61"/>
      <c r="I69" s="161"/>
      <c r="J69" s="61"/>
      <c r="K69" s="61"/>
      <c r="L69" s="59"/>
    </row>
    <row r="70" spans="2:12" s="1" customFormat="1" ht="6.95" customHeight="1">
      <c r="B70" s="39"/>
      <c r="C70" s="61"/>
      <c r="D70" s="61"/>
      <c r="E70" s="61"/>
      <c r="F70" s="61"/>
      <c r="G70" s="61"/>
      <c r="H70" s="61"/>
      <c r="I70" s="161"/>
      <c r="J70" s="61"/>
      <c r="K70" s="61"/>
      <c r="L70" s="59"/>
    </row>
    <row r="71" spans="2:12" s="1" customFormat="1" ht="14.45" customHeight="1">
      <c r="B71" s="39"/>
      <c r="C71" s="63" t="s">
        <v>18</v>
      </c>
      <c r="D71" s="61"/>
      <c r="E71" s="61"/>
      <c r="F71" s="61"/>
      <c r="G71" s="61"/>
      <c r="H71" s="61"/>
      <c r="I71" s="161"/>
      <c r="J71" s="61"/>
      <c r="K71" s="61"/>
      <c r="L71" s="59"/>
    </row>
    <row r="72" spans="2:12" s="1" customFormat="1" ht="16.5" customHeight="1">
      <c r="B72" s="39"/>
      <c r="C72" s="61"/>
      <c r="D72" s="61"/>
      <c r="E72" s="361" t="str">
        <f>E7</f>
        <v>VD Modřany - opravy technologie středního jezového pole</v>
      </c>
      <c r="F72" s="362"/>
      <c r="G72" s="362"/>
      <c r="H72" s="362"/>
      <c r="I72" s="161"/>
      <c r="J72" s="61"/>
      <c r="K72" s="61"/>
      <c r="L72" s="59"/>
    </row>
    <row r="73" spans="2:12" s="1" customFormat="1" ht="14.45" customHeight="1">
      <c r="B73" s="39"/>
      <c r="C73" s="63" t="s">
        <v>118</v>
      </c>
      <c r="D73" s="61"/>
      <c r="E73" s="61"/>
      <c r="F73" s="61"/>
      <c r="G73" s="61"/>
      <c r="H73" s="61"/>
      <c r="I73" s="161"/>
      <c r="J73" s="61"/>
      <c r="K73" s="61"/>
      <c r="L73" s="59"/>
    </row>
    <row r="74" spans="2:12" s="1" customFormat="1" ht="17.25" customHeight="1">
      <c r="B74" s="39"/>
      <c r="C74" s="61"/>
      <c r="D74" s="61"/>
      <c r="E74" s="328" t="str">
        <f>E9</f>
        <v>02 - Oprava povrchových ochran</v>
      </c>
      <c r="F74" s="363"/>
      <c r="G74" s="363"/>
      <c r="H74" s="363"/>
      <c r="I74" s="161"/>
      <c r="J74" s="61"/>
      <c r="K74" s="61"/>
      <c r="L74" s="59"/>
    </row>
    <row r="75" spans="2:12" s="1" customFormat="1" ht="6.95" customHeight="1">
      <c r="B75" s="39"/>
      <c r="C75" s="61"/>
      <c r="D75" s="61"/>
      <c r="E75" s="61"/>
      <c r="F75" s="61"/>
      <c r="G75" s="61"/>
      <c r="H75" s="61"/>
      <c r="I75" s="161"/>
      <c r="J75" s="61"/>
      <c r="K75" s="61"/>
      <c r="L75" s="59"/>
    </row>
    <row r="76" spans="2:12" s="1" customFormat="1" ht="18" customHeight="1">
      <c r="B76" s="39"/>
      <c r="C76" s="63" t="s">
        <v>23</v>
      </c>
      <c r="D76" s="61"/>
      <c r="E76" s="61"/>
      <c r="F76" s="162" t="str">
        <f>F12</f>
        <v>Modřany</v>
      </c>
      <c r="G76" s="61"/>
      <c r="H76" s="61"/>
      <c r="I76" s="163" t="s">
        <v>25</v>
      </c>
      <c r="J76" s="71" t="str">
        <f>IF(J12="","",J12)</f>
        <v>15.2.2018</v>
      </c>
      <c r="K76" s="61"/>
      <c r="L76" s="59"/>
    </row>
    <row r="77" spans="2:12" s="1" customFormat="1" ht="6.95" customHeight="1">
      <c r="B77" s="39"/>
      <c r="C77" s="61"/>
      <c r="D77" s="61"/>
      <c r="E77" s="61"/>
      <c r="F77" s="61"/>
      <c r="G77" s="61"/>
      <c r="H77" s="61"/>
      <c r="I77" s="161"/>
      <c r="J77" s="61"/>
      <c r="K77" s="61"/>
      <c r="L77" s="59"/>
    </row>
    <row r="78" spans="2:12" s="1" customFormat="1" ht="15">
      <c r="B78" s="39"/>
      <c r="C78" s="63" t="s">
        <v>27</v>
      </c>
      <c r="D78" s="61"/>
      <c r="E78" s="61"/>
      <c r="F78" s="162" t="str">
        <f>E15</f>
        <v>Povodí Vltavy, státní podnik</v>
      </c>
      <c r="G78" s="61"/>
      <c r="H78" s="61"/>
      <c r="I78" s="163" t="s">
        <v>34</v>
      </c>
      <c r="J78" s="162" t="str">
        <f>E21</f>
        <v>Ing. Milada Klimešová</v>
      </c>
      <c r="K78" s="61"/>
      <c r="L78" s="59"/>
    </row>
    <row r="79" spans="2:12" s="1" customFormat="1" ht="14.45" customHeight="1">
      <c r="B79" s="39"/>
      <c r="C79" s="63" t="s">
        <v>32</v>
      </c>
      <c r="D79" s="61"/>
      <c r="E79" s="61"/>
      <c r="F79" s="162" t="str">
        <f>IF(E18="","",E18)</f>
        <v/>
      </c>
      <c r="G79" s="61"/>
      <c r="H79" s="61"/>
      <c r="I79" s="161"/>
      <c r="J79" s="61"/>
      <c r="K79" s="61"/>
      <c r="L79" s="59"/>
    </row>
    <row r="80" spans="2:12" s="1" customFormat="1" ht="10.35" customHeight="1">
      <c r="B80" s="39"/>
      <c r="C80" s="61"/>
      <c r="D80" s="61"/>
      <c r="E80" s="61"/>
      <c r="F80" s="61"/>
      <c r="G80" s="61"/>
      <c r="H80" s="61"/>
      <c r="I80" s="161"/>
      <c r="J80" s="61"/>
      <c r="K80" s="61"/>
      <c r="L80" s="59"/>
    </row>
    <row r="81" spans="2:65" s="9" customFormat="1" ht="29.25" customHeight="1">
      <c r="B81" s="164"/>
      <c r="C81" s="165" t="s">
        <v>131</v>
      </c>
      <c r="D81" s="166" t="s">
        <v>58</v>
      </c>
      <c r="E81" s="166" t="s">
        <v>54</v>
      </c>
      <c r="F81" s="166" t="s">
        <v>132</v>
      </c>
      <c r="G81" s="166" t="s">
        <v>133</v>
      </c>
      <c r="H81" s="166" t="s">
        <v>134</v>
      </c>
      <c r="I81" s="167" t="s">
        <v>135</v>
      </c>
      <c r="J81" s="166" t="s">
        <v>122</v>
      </c>
      <c r="K81" s="168" t="s">
        <v>136</v>
      </c>
      <c r="L81" s="169"/>
      <c r="M81" s="79" t="s">
        <v>137</v>
      </c>
      <c r="N81" s="80" t="s">
        <v>43</v>
      </c>
      <c r="O81" s="80" t="s">
        <v>138</v>
      </c>
      <c r="P81" s="80" t="s">
        <v>139</v>
      </c>
      <c r="Q81" s="80" t="s">
        <v>140</v>
      </c>
      <c r="R81" s="80" t="s">
        <v>141</v>
      </c>
      <c r="S81" s="80" t="s">
        <v>142</v>
      </c>
      <c r="T81" s="81" t="s">
        <v>143</v>
      </c>
    </row>
    <row r="82" spans="2:65" s="1" customFormat="1" ht="29.25" customHeight="1">
      <c r="B82" s="39"/>
      <c r="C82" s="85" t="s">
        <v>123</v>
      </c>
      <c r="D82" s="61"/>
      <c r="E82" s="61"/>
      <c r="F82" s="61"/>
      <c r="G82" s="61"/>
      <c r="H82" s="61"/>
      <c r="I82" s="161"/>
      <c r="J82" s="170">
        <f>BK82</f>
        <v>0</v>
      </c>
      <c r="K82" s="61"/>
      <c r="L82" s="59"/>
      <c r="M82" s="82"/>
      <c r="N82" s="83"/>
      <c r="O82" s="83"/>
      <c r="P82" s="171">
        <f>P83+P110</f>
        <v>0</v>
      </c>
      <c r="Q82" s="83"/>
      <c r="R82" s="171">
        <f>R83+R110</f>
        <v>15.238049999999999</v>
      </c>
      <c r="S82" s="83"/>
      <c r="T82" s="172">
        <f>T83+T110</f>
        <v>13.484999999999999</v>
      </c>
      <c r="AT82" s="22" t="s">
        <v>72</v>
      </c>
      <c r="AU82" s="22" t="s">
        <v>124</v>
      </c>
      <c r="BK82" s="173">
        <f>BK83+BK110</f>
        <v>0</v>
      </c>
    </row>
    <row r="83" spans="2:65" s="10" customFormat="1" ht="37.35" customHeight="1">
      <c r="B83" s="174"/>
      <c r="C83" s="175"/>
      <c r="D83" s="176" t="s">
        <v>72</v>
      </c>
      <c r="E83" s="177" t="s">
        <v>234</v>
      </c>
      <c r="F83" s="177" t="s">
        <v>235</v>
      </c>
      <c r="G83" s="175"/>
      <c r="H83" s="175"/>
      <c r="I83" s="178"/>
      <c r="J83" s="179">
        <f>BK83</f>
        <v>0</v>
      </c>
      <c r="K83" s="175"/>
      <c r="L83" s="180"/>
      <c r="M83" s="181"/>
      <c r="N83" s="182"/>
      <c r="O83" s="182"/>
      <c r="P83" s="183">
        <f>P84+P96+P104</f>
        <v>0</v>
      </c>
      <c r="Q83" s="182"/>
      <c r="R83" s="183">
        <f>R84+R96+R104</f>
        <v>0</v>
      </c>
      <c r="S83" s="182"/>
      <c r="T83" s="184">
        <f>T84+T96+T104</f>
        <v>0</v>
      </c>
      <c r="AR83" s="185" t="s">
        <v>80</v>
      </c>
      <c r="AT83" s="186" t="s">
        <v>72</v>
      </c>
      <c r="AU83" s="186" t="s">
        <v>73</v>
      </c>
      <c r="AY83" s="185" t="s">
        <v>147</v>
      </c>
      <c r="BK83" s="187">
        <f>BK84+BK96+BK104</f>
        <v>0</v>
      </c>
    </row>
    <row r="84" spans="2:65" s="10" customFormat="1" ht="19.899999999999999" customHeight="1">
      <c r="B84" s="174"/>
      <c r="C84" s="175"/>
      <c r="D84" s="176" t="s">
        <v>72</v>
      </c>
      <c r="E84" s="188" t="s">
        <v>80</v>
      </c>
      <c r="F84" s="188" t="s">
        <v>262</v>
      </c>
      <c r="G84" s="175"/>
      <c r="H84" s="175"/>
      <c r="I84" s="178"/>
      <c r="J84" s="189">
        <f>BK84</f>
        <v>0</v>
      </c>
      <c r="K84" s="175"/>
      <c r="L84" s="180"/>
      <c r="M84" s="181"/>
      <c r="N84" s="182"/>
      <c r="O84" s="182"/>
      <c r="P84" s="183">
        <f>SUM(P85:P95)</f>
        <v>0</v>
      </c>
      <c r="Q84" s="182"/>
      <c r="R84" s="183">
        <f>SUM(R85:R95)</f>
        <v>0</v>
      </c>
      <c r="S84" s="182"/>
      <c r="T84" s="184">
        <f>SUM(T85:T95)</f>
        <v>0</v>
      </c>
      <c r="AR84" s="185" t="s">
        <v>80</v>
      </c>
      <c r="AT84" s="186" t="s">
        <v>72</v>
      </c>
      <c r="AU84" s="186" t="s">
        <v>80</v>
      </c>
      <c r="AY84" s="185" t="s">
        <v>147</v>
      </c>
      <c r="BK84" s="187">
        <f>SUM(BK85:BK95)</f>
        <v>0</v>
      </c>
    </row>
    <row r="85" spans="2:65" s="1" customFormat="1" ht="16.5" customHeight="1">
      <c r="B85" s="39"/>
      <c r="C85" s="190" t="s">
        <v>80</v>
      </c>
      <c r="D85" s="190" t="s">
        <v>150</v>
      </c>
      <c r="E85" s="191" t="s">
        <v>263</v>
      </c>
      <c r="F85" s="192" t="s">
        <v>264</v>
      </c>
      <c r="G85" s="193" t="s">
        <v>265</v>
      </c>
      <c r="H85" s="194">
        <v>12.968</v>
      </c>
      <c r="I85" s="195"/>
      <c r="J85" s="196">
        <f>ROUND(I85*H85,2)</f>
        <v>0</v>
      </c>
      <c r="K85" s="192" t="s">
        <v>181</v>
      </c>
      <c r="L85" s="59"/>
      <c r="M85" s="197" t="s">
        <v>21</v>
      </c>
      <c r="N85" s="198" t="s">
        <v>44</v>
      </c>
      <c r="O85" s="40"/>
      <c r="P85" s="199">
        <f>O85*H85</f>
        <v>0</v>
      </c>
      <c r="Q85" s="199">
        <v>0</v>
      </c>
      <c r="R85" s="199">
        <f>Q85*H85</f>
        <v>0</v>
      </c>
      <c r="S85" s="199">
        <v>0</v>
      </c>
      <c r="T85" s="200">
        <f>S85*H85</f>
        <v>0</v>
      </c>
      <c r="AR85" s="22" t="s">
        <v>166</v>
      </c>
      <c r="AT85" s="22" t="s">
        <v>150</v>
      </c>
      <c r="AU85" s="22" t="s">
        <v>82</v>
      </c>
      <c r="AY85" s="22" t="s">
        <v>147</v>
      </c>
      <c r="BE85" s="201">
        <f>IF(N85="základní",J85,0)</f>
        <v>0</v>
      </c>
      <c r="BF85" s="201">
        <f>IF(N85="snížená",J85,0)</f>
        <v>0</v>
      </c>
      <c r="BG85" s="201">
        <f>IF(N85="zákl. přenesená",J85,0)</f>
        <v>0</v>
      </c>
      <c r="BH85" s="201">
        <f>IF(N85="sníž. přenesená",J85,0)</f>
        <v>0</v>
      </c>
      <c r="BI85" s="201">
        <f>IF(N85="nulová",J85,0)</f>
        <v>0</v>
      </c>
      <c r="BJ85" s="22" t="s">
        <v>80</v>
      </c>
      <c r="BK85" s="201">
        <f>ROUND(I85*H85,2)</f>
        <v>0</v>
      </c>
      <c r="BL85" s="22" t="s">
        <v>166</v>
      </c>
      <c r="BM85" s="22" t="s">
        <v>266</v>
      </c>
    </row>
    <row r="86" spans="2:65" s="1" customFormat="1" ht="40.5">
      <c r="B86" s="39"/>
      <c r="C86" s="61"/>
      <c r="D86" s="202" t="s">
        <v>156</v>
      </c>
      <c r="E86" s="61"/>
      <c r="F86" s="203" t="s">
        <v>267</v>
      </c>
      <c r="G86" s="61"/>
      <c r="H86" s="61"/>
      <c r="I86" s="161"/>
      <c r="J86" s="61"/>
      <c r="K86" s="61"/>
      <c r="L86" s="59"/>
      <c r="M86" s="204"/>
      <c r="N86" s="40"/>
      <c r="O86" s="40"/>
      <c r="P86" s="40"/>
      <c r="Q86" s="40"/>
      <c r="R86" s="40"/>
      <c r="S86" s="40"/>
      <c r="T86" s="76"/>
      <c r="AT86" s="22" t="s">
        <v>156</v>
      </c>
      <c r="AU86" s="22" t="s">
        <v>82</v>
      </c>
    </row>
    <row r="87" spans="2:65" s="1" customFormat="1" ht="94.5">
      <c r="B87" s="39"/>
      <c r="C87" s="61"/>
      <c r="D87" s="202" t="s">
        <v>268</v>
      </c>
      <c r="E87" s="61"/>
      <c r="F87" s="205" t="s">
        <v>269</v>
      </c>
      <c r="G87" s="61"/>
      <c r="H87" s="61"/>
      <c r="I87" s="161"/>
      <c r="J87" s="61"/>
      <c r="K87" s="61"/>
      <c r="L87" s="59"/>
      <c r="M87" s="204"/>
      <c r="N87" s="40"/>
      <c r="O87" s="40"/>
      <c r="P87" s="40"/>
      <c r="Q87" s="40"/>
      <c r="R87" s="40"/>
      <c r="S87" s="40"/>
      <c r="T87" s="76"/>
      <c r="AT87" s="22" t="s">
        <v>268</v>
      </c>
      <c r="AU87" s="22" t="s">
        <v>82</v>
      </c>
    </row>
    <row r="88" spans="2:65" s="11" customFormat="1">
      <c r="B88" s="209"/>
      <c r="C88" s="210"/>
      <c r="D88" s="202" t="s">
        <v>270</v>
      </c>
      <c r="E88" s="211" t="s">
        <v>21</v>
      </c>
      <c r="F88" s="212" t="s">
        <v>271</v>
      </c>
      <c r="G88" s="210"/>
      <c r="H88" s="213">
        <v>8.1</v>
      </c>
      <c r="I88" s="214"/>
      <c r="J88" s="210"/>
      <c r="K88" s="210"/>
      <c r="L88" s="215"/>
      <c r="M88" s="216"/>
      <c r="N88" s="217"/>
      <c r="O88" s="217"/>
      <c r="P88" s="217"/>
      <c r="Q88" s="217"/>
      <c r="R88" s="217"/>
      <c r="S88" s="217"/>
      <c r="T88" s="218"/>
      <c r="AT88" s="219" t="s">
        <v>270</v>
      </c>
      <c r="AU88" s="219" t="s">
        <v>82</v>
      </c>
      <c r="AV88" s="11" t="s">
        <v>82</v>
      </c>
      <c r="AW88" s="11" t="s">
        <v>37</v>
      </c>
      <c r="AX88" s="11" t="s">
        <v>73</v>
      </c>
      <c r="AY88" s="219" t="s">
        <v>147</v>
      </c>
    </row>
    <row r="89" spans="2:65" s="11" customFormat="1" ht="27">
      <c r="B89" s="209"/>
      <c r="C89" s="210"/>
      <c r="D89" s="202" t="s">
        <v>270</v>
      </c>
      <c r="E89" s="211" t="s">
        <v>21</v>
      </c>
      <c r="F89" s="212" t="s">
        <v>272</v>
      </c>
      <c r="G89" s="210"/>
      <c r="H89" s="213">
        <v>4.4950000000000001</v>
      </c>
      <c r="I89" s="214"/>
      <c r="J89" s="210"/>
      <c r="K89" s="210"/>
      <c r="L89" s="215"/>
      <c r="M89" s="216"/>
      <c r="N89" s="217"/>
      <c r="O89" s="217"/>
      <c r="P89" s="217"/>
      <c r="Q89" s="217"/>
      <c r="R89" s="217"/>
      <c r="S89" s="217"/>
      <c r="T89" s="218"/>
      <c r="AT89" s="219" t="s">
        <v>270</v>
      </c>
      <c r="AU89" s="219" t="s">
        <v>82</v>
      </c>
      <c r="AV89" s="11" t="s">
        <v>82</v>
      </c>
      <c r="AW89" s="11" t="s">
        <v>37</v>
      </c>
      <c r="AX89" s="11" t="s">
        <v>73</v>
      </c>
      <c r="AY89" s="219" t="s">
        <v>147</v>
      </c>
    </row>
    <row r="90" spans="2:65" s="11" customFormat="1">
      <c r="B90" s="209"/>
      <c r="C90" s="210"/>
      <c r="D90" s="202" t="s">
        <v>270</v>
      </c>
      <c r="E90" s="211" t="s">
        <v>21</v>
      </c>
      <c r="F90" s="212" t="s">
        <v>273</v>
      </c>
      <c r="G90" s="210"/>
      <c r="H90" s="213">
        <v>0.373</v>
      </c>
      <c r="I90" s="214"/>
      <c r="J90" s="210"/>
      <c r="K90" s="210"/>
      <c r="L90" s="215"/>
      <c r="M90" s="216"/>
      <c r="N90" s="217"/>
      <c r="O90" s="217"/>
      <c r="P90" s="217"/>
      <c r="Q90" s="217"/>
      <c r="R90" s="217"/>
      <c r="S90" s="217"/>
      <c r="T90" s="218"/>
      <c r="AT90" s="219" t="s">
        <v>270</v>
      </c>
      <c r="AU90" s="219" t="s">
        <v>82</v>
      </c>
      <c r="AV90" s="11" t="s">
        <v>82</v>
      </c>
      <c r="AW90" s="11" t="s">
        <v>37</v>
      </c>
      <c r="AX90" s="11" t="s">
        <v>73</v>
      </c>
      <c r="AY90" s="219" t="s">
        <v>147</v>
      </c>
    </row>
    <row r="91" spans="2:65" s="12" customFormat="1">
      <c r="B91" s="220"/>
      <c r="C91" s="221"/>
      <c r="D91" s="202" t="s">
        <v>270</v>
      </c>
      <c r="E91" s="222" t="s">
        <v>21</v>
      </c>
      <c r="F91" s="223" t="s">
        <v>274</v>
      </c>
      <c r="G91" s="221"/>
      <c r="H91" s="224">
        <v>12.968</v>
      </c>
      <c r="I91" s="225"/>
      <c r="J91" s="221"/>
      <c r="K91" s="221"/>
      <c r="L91" s="226"/>
      <c r="M91" s="227"/>
      <c r="N91" s="228"/>
      <c r="O91" s="228"/>
      <c r="P91" s="228"/>
      <c r="Q91" s="228"/>
      <c r="R91" s="228"/>
      <c r="S91" s="228"/>
      <c r="T91" s="229"/>
      <c r="AT91" s="230" t="s">
        <v>270</v>
      </c>
      <c r="AU91" s="230" t="s">
        <v>82</v>
      </c>
      <c r="AV91" s="12" t="s">
        <v>166</v>
      </c>
      <c r="AW91" s="12" t="s">
        <v>37</v>
      </c>
      <c r="AX91" s="12" t="s">
        <v>80</v>
      </c>
      <c r="AY91" s="230" t="s">
        <v>147</v>
      </c>
    </row>
    <row r="92" spans="2:65" s="1" customFormat="1" ht="16.5" customHeight="1">
      <c r="B92" s="39"/>
      <c r="C92" s="190" t="s">
        <v>82</v>
      </c>
      <c r="D92" s="190" t="s">
        <v>150</v>
      </c>
      <c r="E92" s="191" t="s">
        <v>275</v>
      </c>
      <c r="F92" s="192" t="s">
        <v>276</v>
      </c>
      <c r="G92" s="193" t="s">
        <v>265</v>
      </c>
      <c r="H92" s="194">
        <v>12.968</v>
      </c>
      <c r="I92" s="195"/>
      <c r="J92" s="196">
        <f>ROUND(I92*H92,2)</f>
        <v>0</v>
      </c>
      <c r="K92" s="192" t="s">
        <v>181</v>
      </c>
      <c r="L92" s="59"/>
      <c r="M92" s="197" t="s">
        <v>21</v>
      </c>
      <c r="N92" s="198" t="s">
        <v>44</v>
      </c>
      <c r="O92" s="40"/>
      <c r="P92" s="199">
        <f>O92*H92</f>
        <v>0</v>
      </c>
      <c r="Q92" s="199">
        <v>0</v>
      </c>
      <c r="R92" s="199">
        <f>Q92*H92</f>
        <v>0</v>
      </c>
      <c r="S92" s="199">
        <v>0</v>
      </c>
      <c r="T92" s="200">
        <f>S92*H92</f>
        <v>0</v>
      </c>
      <c r="AR92" s="22" t="s">
        <v>166</v>
      </c>
      <c r="AT92" s="22" t="s">
        <v>150</v>
      </c>
      <c r="AU92" s="22" t="s">
        <v>82</v>
      </c>
      <c r="AY92" s="22" t="s">
        <v>147</v>
      </c>
      <c r="BE92" s="201">
        <f>IF(N92="základní",J92,0)</f>
        <v>0</v>
      </c>
      <c r="BF92" s="201">
        <f>IF(N92="snížená",J92,0)</f>
        <v>0</v>
      </c>
      <c r="BG92" s="201">
        <f>IF(N92="zákl. přenesená",J92,0)</f>
        <v>0</v>
      </c>
      <c r="BH92" s="201">
        <f>IF(N92="sníž. přenesená",J92,0)</f>
        <v>0</v>
      </c>
      <c r="BI92" s="201">
        <f>IF(N92="nulová",J92,0)</f>
        <v>0</v>
      </c>
      <c r="BJ92" s="22" t="s">
        <v>80</v>
      </c>
      <c r="BK92" s="201">
        <f>ROUND(I92*H92,2)</f>
        <v>0</v>
      </c>
      <c r="BL92" s="22" t="s">
        <v>166</v>
      </c>
      <c r="BM92" s="22" t="s">
        <v>277</v>
      </c>
    </row>
    <row r="93" spans="2:65" s="1" customFormat="1" ht="27">
      <c r="B93" s="39"/>
      <c r="C93" s="61"/>
      <c r="D93" s="202" t="s">
        <v>156</v>
      </c>
      <c r="E93" s="61"/>
      <c r="F93" s="203" t="s">
        <v>278</v>
      </c>
      <c r="G93" s="61"/>
      <c r="H93" s="61"/>
      <c r="I93" s="161"/>
      <c r="J93" s="61"/>
      <c r="K93" s="61"/>
      <c r="L93" s="59"/>
      <c r="M93" s="204"/>
      <c r="N93" s="40"/>
      <c r="O93" s="40"/>
      <c r="P93" s="40"/>
      <c r="Q93" s="40"/>
      <c r="R93" s="40"/>
      <c r="S93" s="40"/>
      <c r="T93" s="76"/>
      <c r="AT93" s="22" t="s">
        <v>156</v>
      </c>
      <c r="AU93" s="22" t="s">
        <v>82</v>
      </c>
    </row>
    <row r="94" spans="2:65" s="1" customFormat="1" ht="25.5" customHeight="1">
      <c r="B94" s="39"/>
      <c r="C94" s="190" t="s">
        <v>162</v>
      </c>
      <c r="D94" s="190" t="s">
        <v>150</v>
      </c>
      <c r="E94" s="191" t="s">
        <v>279</v>
      </c>
      <c r="F94" s="192" t="s">
        <v>280</v>
      </c>
      <c r="G94" s="193" t="s">
        <v>265</v>
      </c>
      <c r="H94" s="194">
        <v>12.968</v>
      </c>
      <c r="I94" s="195"/>
      <c r="J94" s="196">
        <f>ROUND(I94*H94,2)</f>
        <v>0</v>
      </c>
      <c r="K94" s="192" t="s">
        <v>181</v>
      </c>
      <c r="L94" s="59"/>
      <c r="M94" s="197" t="s">
        <v>21</v>
      </c>
      <c r="N94" s="198" t="s">
        <v>44</v>
      </c>
      <c r="O94" s="40"/>
      <c r="P94" s="199">
        <f>O94*H94</f>
        <v>0</v>
      </c>
      <c r="Q94" s="199">
        <v>0</v>
      </c>
      <c r="R94" s="199">
        <f>Q94*H94</f>
        <v>0</v>
      </c>
      <c r="S94" s="199">
        <v>0</v>
      </c>
      <c r="T94" s="200">
        <f>S94*H94</f>
        <v>0</v>
      </c>
      <c r="AR94" s="22" t="s">
        <v>166</v>
      </c>
      <c r="AT94" s="22" t="s">
        <v>150</v>
      </c>
      <c r="AU94" s="22" t="s">
        <v>82</v>
      </c>
      <c r="AY94" s="22" t="s">
        <v>147</v>
      </c>
      <c r="BE94" s="201">
        <f>IF(N94="základní",J94,0)</f>
        <v>0</v>
      </c>
      <c r="BF94" s="201">
        <f>IF(N94="snížená",J94,0)</f>
        <v>0</v>
      </c>
      <c r="BG94" s="201">
        <f>IF(N94="zákl. přenesená",J94,0)</f>
        <v>0</v>
      </c>
      <c r="BH94" s="201">
        <f>IF(N94="sníž. přenesená",J94,0)</f>
        <v>0</v>
      </c>
      <c r="BI94" s="201">
        <f>IF(N94="nulová",J94,0)</f>
        <v>0</v>
      </c>
      <c r="BJ94" s="22" t="s">
        <v>80</v>
      </c>
      <c r="BK94" s="201">
        <f>ROUND(I94*H94,2)</f>
        <v>0</v>
      </c>
      <c r="BL94" s="22" t="s">
        <v>166</v>
      </c>
      <c r="BM94" s="22" t="s">
        <v>281</v>
      </c>
    </row>
    <row r="95" spans="2:65" s="1" customFormat="1" ht="40.5">
      <c r="B95" s="39"/>
      <c r="C95" s="61"/>
      <c r="D95" s="202" t="s">
        <v>156</v>
      </c>
      <c r="E95" s="61"/>
      <c r="F95" s="203" t="s">
        <v>282</v>
      </c>
      <c r="G95" s="61"/>
      <c r="H95" s="61"/>
      <c r="I95" s="161"/>
      <c r="J95" s="61"/>
      <c r="K95" s="61"/>
      <c r="L95" s="59"/>
      <c r="M95" s="204"/>
      <c r="N95" s="40"/>
      <c r="O95" s="40"/>
      <c r="P95" s="40"/>
      <c r="Q95" s="40"/>
      <c r="R95" s="40"/>
      <c r="S95" s="40"/>
      <c r="T95" s="76"/>
      <c r="AT95" s="22" t="s">
        <v>156</v>
      </c>
      <c r="AU95" s="22" t="s">
        <v>82</v>
      </c>
    </row>
    <row r="96" spans="2:65" s="10" customFormat="1" ht="29.85" customHeight="1">
      <c r="B96" s="174"/>
      <c r="C96" s="175"/>
      <c r="D96" s="176" t="s">
        <v>72</v>
      </c>
      <c r="E96" s="188" t="s">
        <v>195</v>
      </c>
      <c r="F96" s="188" t="s">
        <v>283</v>
      </c>
      <c r="G96" s="175"/>
      <c r="H96" s="175"/>
      <c r="I96" s="178"/>
      <c r="J96" s="189">
        <f>BK96</f>
        <v>0</v>
      </c>
      <c r="K96" s="175"/>
      <c r="L96" s="180"/>
      <c r="M96" s="181"/>
      <c r="N96" s="182"/>
      <c r="O96" s="182"/>
      <c r="P96" s="183">
        <f>SUM(P97:P103)</f>
        <v>0</v>
      </c>
      <c r="Q96" s="182"/>
      <c r="R96" s="183">
        <f>SUM(R97:R103)</f>
        <v>0</v>
      </c>
      <c r="S96" s="182"/>
      <c r="T96" s="184">
        <f>SUM(T97:T103)</f>
        <v>0</v>
      </c>
      <c r="AR96" s="185" t="s">
        <v>80</v>
      </c>
      <c r="AT96" s="186" t="s">
        <v>72</v>
      </c>
      <c r="AU96" s="186" t="s">
        <v>80</v>
      </c>
      <c r="AY96" s="185" t="s">
        <v>147</v>
      </c>
      <c r="BK96" s="187">
        <f>SUM(BK97:BK103)</f>
        <v>0</v>
      </c>
    </row>
    <row r="97" spans="2:65" s="1" customFormat="1" ht="16.5" customHeight="1">
      <c r="B97" s="39"/>
      <c r="C97" s="190" t="s">
        <v>166</v>
      </c>
      <c r="D97" s="190" t="s">
        <v>150</v>
      </c>
      <c r="E97" s="191" t="s">
        <v>284</v>
      </c>
      <c r="F97" s="192" t="s">
        <v>285</v>
      </c>
      <c r="G97" s="193" t="s">
        <v>265</v>
      </c>
      <c r="H97" s="194">
        <v>12.968</v>
      </c>
      <c r="I97" s="195"/>
      <c r="J97" s="196">
        <f>ROUND(I97*H97,2)</f>
        <v>0</v>
      </c>
      <c r="K97" s="192" t="s">
        <v>181</v>
      </c>
      <c r="L97" s="59"/>
      <c r="M97" s="197" t="s">
        <v>21</v>
      </c>
      <c r="N97" s="198" t="s">
        <v>44</v>
      </c>
      <c r="O97" s="40"/>
      <c r="P97" s="199">
        <f>O97*H97</f>
        <v>0</v>
      </c>
      <c r="Q97" s="199">
        <v>0</v>
      </c>
      <c r="R97" s="199">
        <f>Q97*H97</f>
        <v>0</v>
      </c>
      <c r="S97" s="199">
        <v>0</v>
      </c>
      <c r="T97" s="200">
        <f>S97*H97</f>
        <v>0</v>
      </c>
      <c r="AR97" s="22" t="s">
        <v>166</v>
      </c>
      <c r="AT97" s="22" t="s">
        <v>150</v>
      </c>
      <c r="AU97" s="22" t="s">
        <v>82</v>
      </c>
      <c r="AY97" s="22" t="s">
        <v>147</v>
      </c>
      <c r="BE97" s="201">
        <f>IF(N97="základní",J97,0)</f>
        <v>0</v>
      </c>
      <c r="BF97" s="201">
        <f>IF(N97="snížená",J97,0)</f>
        <v>0</v>
      </c>
      <c r="BG97" s="201">
        <f>IF(N97="zákl. přenesená",J97,0)</f>
        <v>0</v>
      </c>
      <c r="BH97" s="201">
        <f>IF(N97="sníž. přenesená",J97,0)</f>
        <v>0</v>
      </c>
      <c r="BI97" s="201">
        <f>IF(N97="nulová",J97,0)</f>
        <v>0</v>
      </c>
      <c r="BJ97" s="22" t="s">
        <v>80</v>
      </c>
      <c r="BK97" s="201">
        <f>ROUND(I97*H97,2)</f>
        <v>0</v>
      </c>
      <c r="BL97" s="22" t="s">
        <v>166</v>
      </c>
      <c r="BM97" s="22" t="s">
        <v>286</v>
      </c>
    </row>
    <row r="98" spans="2:65" s="1" customFormat="1">
      <c r="B98" s="39"/>
      <c r="C98" s="61"/>
      <c r="D98" s="202" t="s">
        <v>156</v>
      </c>
      <c r="E98" s="61"/>
      <c r="F98" s="203" t="s">
        <v>287</v>
      </c>
      <c r="G98" s="61"/>
      <c r="H98" s="61"/>
      <c r="I98" s="161"/>
      <c r="J98" s="61"/>
      <c r="K98" s="61"/>
      <c r="L98" s="59"/>
      <c r="M98" s="204"/>
      <c r="N98" s="40"/>
      <c r="O98" s="40"/>
      <c r="P98" s="40"/>
      <c r="Q98" s="40"/>
      <c r="R98" s="40"/>
      <c r="S98" s="40"/>
      <c r="T98" s="76"/>
      <c r="AT98" s="22" t="s">
        <v>156</v>
      </c>
      <c r="AU98" s="22" t="s">
        <v>82</v>
      </c>
    </row>
    <row r="99" spans="2:65" s="1" customFormat="1" ht="148.5">
      <c r="B99" s="39"/>
      <c r="C99" s="61"/>
      <c r="D99" s="202" t="s">
        <v>268</v>
      </c>
      <c r="E99" s="61"/>
      <c r="F99" s="205" t="s">
        <v>288</v>
      </c>
      <c r="G99" s="61"/>
      <c r="H99" s="61"/>
      <c r="I99" s="161"/>
      <c r="J99" s="61"/>
      <c r="K99" s="61"/>
      <c r="L99" s="59"/>
      <c r="M99" s="204"/>
      <c r="N99" s="40"/>
      <c r="O99" s="40"/>
      <c r="P99" s="40"/>
      <c r="Q99" s="40"/>
      <c r="R99" s="40"/>
      <c r="S99" s="40"/>
      <c r="T99" s="76"/>
      <c r="AT99" s="22" t="s">
        <v>268</v>
      </c>
      <c r="AU99" s="22" t="s">
        <v>82</v>
      </c>
    </row>
    <row r="100" spans="2:65" s="11" customFormat="1">
      <c r="B100" s="209"/>
      <c r="C100" s="210"/>
      <c r="D100" s="202" t="s">
        <v>270</v>
      </c>
      <c r="E100" s="211" t="s">
        <v>21</v>
      </c>
      <c r="F100" s="212" t="s">
        <v>289</v>
      </c>
      <c r="G100" s="210"/>
      <c r="H100" s="213">
        <v>4.4950000000000001</v>
      </c>
      <c r="I100" s="214"/>
      <c r="J100" s="210"/>
      <c r="K100" s="210"/>
      <c r="L100" s="215"/>
      <c r="M100" s="216"/>
      <c r="N100" s="217"/>
      <c r="O100" s="217"/>
      <c r="P100" s="217"/>
      <c r="Q100" s="217"/>
      <c r="R100" s="217"/>
      <c r="S100" s="217"/>
      <c r="T100" s="218"/>
      <c r="AT100" s="219" t="s">
        <v>270</v>
      </c>
      <c r="AU100" s="219" t="s">
        <v>82</v>
      </c>
      <c r="AV100" s="11" t="s">
        <v>82</v>
      </c>
      <c r="AW100" s="11" t="s">
        <v>37</v>
      </c>
      <c r="AX100" s="11" t="s">
        <v>73</v>
      </c>
      <c r="AY100" s="219" t="s">
        <v>147</v>
      </c>
    </row>
    <row r="101" spans="2:65" s="11" customFormat="1">
      <c r="B101" s="209"/>
      <c r="C101" s="210"/>
      <c r="D101" s="202" t="s">
        <v>270</v>
      </c>
      <c r="E101" s="211" t="s">
        <v>21</v>
      </c>
      <c r="F101" s="212" t="s">
        <v>290</v>
      </c>
      <c r="G101" s="210"/>
      <c r="H101" s="213">
        <v>0.373</v>
      </c>
      <c r="I101" s="214"/>
      <c r="J101" s="210"/>
      <c r="K101" s="210"/>
      <c r="L101" s="215"/>
      <c r="M101" s="216"/>
      <c r="N101" s="217"/>
      <c r="O101" s="217"/>
      <c r="P101" s="217"/>
      <c r="Q101" s="217"/>
      <c r="R101" s="217"/>
      <c r="S101" s="217"/>
      <c r="T101" s="218"/>
      <c r="AT101" s="219" t="s">
        <v>270</v>
      </c>
      <c r="AU101" s="219" t="s">
        <v>82</v>
      </c>
      <c r="AV101" s="11" t="s">
        <v>82</v>
      </c>
      <c r="AW101" s="11" t="s">
        <v>37</v>
      </c>
      <c r="AX101" s="11" t="s">
        <v>73</v>
      </c>
      <c r="AY101" s="219" t="s">
        <v>147</v>
      </c>
    </row>
    <row r="102" spans="2:65" s="11" customFormat="1">
      <c r="B102" s="209"/>
      <c r="C102" s="210"/>
      <c r="D102" s="202" t="s">
        <v>270</v>
      </c>
      <c r="E102" s="211" t="s">
        <v>21</v>
      </c>
      <c r="F102" s="212" t="s">
        <v>291</v>
      </c>
      <c r="G102" s="210"/>
      <c r="H102" s="213">
        <v>8.1</v>
      </c>
      <c r="I102" s="214"/>
      <c r="J102" s="210"/>
      <c r="K102" s="210"/>
      <c r="L102" s="215"/>
      <c r="M102" s="216"/>
      <c r="N102" s="217"/>
      <c r="O102" s="217"/>
      <c r="P102" s="217"/>
      <c r="Q102" s="217"/>
      <c r="R102" s="217"/>
      <c r="S102" s="217"/>
      <c r="T102" s="218"/>
      <c r="AT102" s="219" t="s">
        <v>270</v>
      </c>
      <c r="AU102" s="219" t="s">
        <v>82</v>
      </c>
      <c r="AV102" s="11" t="s">
        <v>82</v>
      </c>
      <c r="AW102" s="11" t="s">
        <v>37</v>
      </c>
      <c r="AX102" s="11" t="s">
        <v>73</v>
      </c>
      <c r="AY102" s="219" t="s">
        <v>147</v>
      </c>
    </row>
    <row r="103" spans="2:65" s="12" customFormat="1">
      <c r="B103" s="220"/>
      <c r="C103" s="221"/>
      <c r="D103" s="202" t="s">
        <v>270</v>
      </c>
      <c r="E103" s="222" t="s">
        <v>21</v>
      </c>
      <c r="F103" s="223" t="s">
        <v>274</v>
      </c>
      <c r="G103" s="221"/>
      <c r="H103" s="224">
        <v>12.968</v>
      </c>
      <c r="I103" s="225"/>
      <c r="J103" s="221"/>
      <c r="K103" s="221"/>
      <c r="L103" s="226"/>
      <c r="M103" s="227"/>
      <c r="N103" s="228"/>
      <c r="O103" s="228"/>
      <c r="P103" s="228"/>
      <c r="Q103" s="228"/>
      <c r="R103" s="228"/>
      <c r="S103" s="228"/>
      <c r="T103" s="229"/>
      <c r="AT103" s="230" t="s">
        <v>270</v>
      </c>
      <c r="AU103" s="230" t="s">
        <v>82</v>
      </c>
      <c r="AV103" s="12" t="s">
        <v>166</v>
      </c>
      <c r="AW103" s="12" t="s">
        <v>37</v>
      </c>
      <c r="AX103" s="12" t="s">
        <v>80</v>
      </c>
      <c r="AY103" s="230" t="s">
        <v>147</v>
      </c>
    </row>
    <row r="104" spans="2:65" s="10" customFormat="1" ht="29.85" customHeight="1">
      <c r="B104" s="174"/>
      <c r="C104" s="175"/>
      <c r="D104" s="176" t="s">
        <v>72</v>
      </c>
      <c r="E104" s="188" t="s">
        <v>292</v>
      </c>
      <c r="F104" s="188" t="s">
        <v>293</v>
      </c>
      <c r="G104" s="175"/>
      <c r="H104" s="175"/>
      <c r="I104" s="178"/>
      <c r="J104" s="189">
        <f>BK104</f>
        <v>0</v>
      </c>
      <c r="K104" s="175"/>
      <c r="L104" s="180"/>
      <c r="M104" s="181"/>
      <c r="N104" s="182"/>
      <c r="O104" s="182"/>
      <c r="P104" s="183">
        <f>SUM(P105:P109)</f>
        <v>0</v>
      </c>
      <c r="Q104" s="182"/>
      <c r="R104" s="183">
        <f>SUM(R105:R109)</f>
        <v>0</v>
      </c>
      <c r="S104" s="182"/>
      <c r="T104" s="184">
        <f>SUM(T105:T109)</f>
        <v>0</v>
      </c>
      <c r="AR104" s="185" t="s">
        <v>80</v>
      </c>
      <c r="AT104" s="186" t="s">
        <v>72</v>
      </c>
      <c r="AU104" s="186" t="s">
        <v>80</v>
      </c>
      <c r="AY104" s="185" t="s">
        <v>147</v>
      </c>
      <c r="BK104" s="187">
        <f>SUM(BK105:BK109)</f>
        <v>0</v>
      </c>
    </row>
    <row r="105" spans="2:65" s="1" customFormat="1" ht="25.5" customHeight="1">
      <c r="B105" s="39"/>
      <c r="C105" s="190" t="s">
        <v>146</v>
      </c>
      <c r="D105" s="190" t="s">
        <v>150</v>
      </c>
      <c r="E105" s="191" t="s">
        <v>294</v>
      </c>
      <c r="F105" s="192" t="s">
        <v>295</v>
      </c>
      <c r="G105" s="193" t="s">
        <v>296</v>
      </c>
      <c r="H105" s="194">
        <v>27.73</v>
      </c>
      <c r="I105" s="195"/>
      <c r="J105" s="196">
        <f>ROUND(I105*H105,2)</f>
        <v>0</v>
      </c>
      <c r="K105" s="192" t="s">
        <v>21</v>
      </c>
      <c r="L105" s="59"/>
      <c r="M105" s="197" t="s">
        <v>21</v>
      </c>
      <c r="N105" s="198" t="s">
        <v>44</v>
      </c>
      <c r="O105" s="40"/>
      <c r="P105" s="199">
        <f>O105*H105</f>
        <v>0</v>
      </c>
      <c r="Q105" s="199">
        <v>0</v>
      </c>
      <c r="R105" s="199">
        <f>Q105*H105</f>
        <v>0</v>
      </c>
      <c r="S105" s="199">
        <v>0</v>
      </c>
      <c r="T105" s="200">
        <f>S105*H105</f>
        <v>0</v>
      </c>
      <c r="AR105" s="22" t="s">
        <v>166</v>
      </c>
      <c r="AT105" s="22" t="s">
        <v>150</v>
      </c>
      <c r="AU105" s="22" t="s">
        <v>82</v>
      </c>
      <c r="AY105" s="22" t="s">
        <v>147</v>
      </c>
      <c r="BE105" s="201">
        <f>IF(N105="základní",J105,0)</f>
        <v>0</v>
      </c>
      <c r="BF105" s="201">
        <f>IF(N105="snížená",J105,0)</f>
        <v>0</v>
      </c>
      <c r="BG105" s="201">
        <f>IF(N105="zákl. přenesená",J105,0)</f>
        <v>0</v>
      </c>
      <c r="BH105" s="201">
        <f>IF(N105="sníž. přenesená",J105,0)</f>
        <v>0</v>
      </c>
      <c r="BI105" s="201">
        <f>IF(N105="nulová",J105,0)</f>
        <v>0</v>
      </c>
      <c r="BJ105" s="22" t="s">
        <v>80</v>
      </c>
      <c r="BK105" s="201">
        <f>ROUND(I105*H105,2)</f>
        <v>0</v>
      </c>
      <c r="BL105" s="22" t="s">
        <v>166</v>
      </c>
      <c r="BM105" s="22" t="s">
        <v>297</v>
      </c>
    </row>
    <row r="106" spans="2:65" s="1" customFormat="1" ht="27">
      <c r="B106" s="39"/>
      <c r="C106" s="61"/>
      <c r="D106" s="202" t="s">
        <v>156</v>
      </c>
      <c r="E106" s="61"/>
      <c r="F106" s="203" t="s">
        <v>295</v>
      </c>
      <c r="G106" s="61"/>
      <c r="H106" s="61"/>
      <c r="I106" s="161"/>
      <c r="J106" s="61"/>
      <c r="K106" s="61"/>
      <c r="L106" s="59"/>
      <c r="M106" s="204"/>
      <c r="N106" s="40"/>
      <c r="O106" s="40"/>
      <c r="P106" s="40"/>
      <c r="Q106" s="40"/>
      <c r="R106" s="40"/>
      <c r="S106" s="40"/>
      <c r="T106" s="76"/>
      <c r="AT106" s="22" t="s">
        <v>156</v>
      </c>
      <c r="AU106" s="22" t="s">
        <v>82</v>
      </c>
    </row>
    <row r="107" spans="2:65" s="1" customFormat="1" ht="27">
      <c r="B107" s="39"/>
      <c r="C107" s="61"/>
      <c r="D107" s="202" t="s">
        <v>268</v>
      </c>
      <c r="E107" s="61"/>
      <c r="F107" s="205" t="s">
        <v>298</v>
      </c>
      <c r="G107" s="61"/>
      <c r="H107" s="61"/>
      <c r="I107" s="161"/>
      <c r="J107" s="61"/>
      <c r="K107" s="61"/>
      <c r="L107" s="59"/>
      <c r="M107" s="204"/>
      <c r="N107" s="40"/>
      <c r="O107" s="40"/>
      <c r="P107" s="40"/>
      <c r="Q107" s="40"/>
      <c r="R107" s="40"/>
      <c r="S107" s="40"/>
      <c r="T107" s="76"/>
      <c r="AT107" s="22" t="s">
        <v>268</v>
      </c>
      <c r="AU107" s="22" t="s">
        <v>82</v>
      </c>
    </row>
    <row r="108" spans="2:65" s="11" customFormat="1">
      <c r="B108" s="209"/>
      <c r="C108" s="210"/>
      <c r="D108" s="202" t="s">
        <v>270</v>
      </c>
      <c r="E108" s="211" t="s">
        <v>21</v>
      </c>
      <c r="F108" s="212" t="s">
        <v>299</v>
      </c>
      <c r="G108" s="210"/>
      <c r="H108" s="213">
        <v>13.5</v>
      </c>
      <c r="I108" s="214"/>
      <c r="J108" s="210"/>
      <c r="K108" s="210"/>
      <c r="L108" s="215"/>
      <c r="M108" s="216"/>
      <c r="N108" s="217"/>
      <c r="O108" s="217"/>
      <c r="P108" s="217"/>
      <c r="Q108" s="217"/>
      <c r="R108" s="217"/>
      <c r="S108" s="217"/>
      <c r="T108" s="218"/>
      <c r="AT108" s="219" t="s">
        <v>270</v>
      </c>
      <c r="AU108" s="219" t="s">
        <v>82</v>
      </c>
      <c r="AV108" s="11" t="s">
        <v>82</v>
      </c>
      <c r="AW108" s="11" t="s">
        <v>37</v>
      </c>
      <c r="AX108" s="11" t="s">
        <v>73</v>
      </c>
      <c r="AY108" s="219" t="s">
        <v>147</v>
      </c>
    </row>
    <row r="109" spans="2:65" s="11" customFormat="1">
      <c r="B109" s="209"/>
      <c r="C109" s="210"/>
      <c r="D109" s="202" t="s">
        <v>270</v>
      </c>
      <c r="E109" s="211" t="s">
        <v>21</v>
      </c>
      <c r="F109" s="212" t="s">
        <v>300</v>
      </c>
      <c r="G109" s="210"/>
      <c r="H109" s="213">
        <v>14.23</v>
      </c>
      <c r="I109" s="214"/>
      <c r="J109" s="210"/>
      <c r="K109" s="210"/>
      <c r="L109" s="215"/>
      <c r="M109" s="216"/>
      <c r="N109" s="217"/>
      <c r="O109" s="217"/>
      <c r="P109" s="217"/>
      <c r="Q109" s="217"/>
      <c r="R109" s="217"/>
      <c r="S109" s="217"/>
      <c r="T109" s="218"/>
      <c r="AT109" s="219" t="s">
        <v>270</v>
      </c>
      <c r="AU109" s="219" t="s">
        <v>82</v>
      </c>
      <c r="AV109" s="11" t="s">
        <v>82</v>
      </c>
      <c r="AW109" s="11" t="s">
        <v>37</v>
      </c>
      <c r="AX109" s="11" t="s">
        <v>73</v>
      </c>
      <c r="AY109" s="219" t="s">
        <v>147</v>
      </c>
    </row>
    <row r="110" spans="2:65" s="10" customFormat="1" ht="37.35" customHeight="1">
      <c r="B110" s="174"/>
      <c r="C110" s="175"/>
      <c r="D110" s="176" t="s">
        <v>72</v>
      </c>
      <c r="E110" s="177" t="s">
        <v>301</v>
      </c>
      <c r="F110" s="177" t="s">
        <v>302</v>
      </c>
      <c r="G110" s="175"/>
      <c r="H110" s="175"/>
      <c r="I110" s="178"/>
      <c r="J110" s="179">
        <f>BK110</f>
        <v>0</v>
      </c>
      <c r="K110" s="175"/>
      <c r="L110" s="180"/>
      <c r="M110" s="181"/>
      <c r="N110" s="182"/>
      <c r="O110" s="182"/>
      <c r="P110" s="183">
        <f>P111</f>
        <v>0</v>
      </c>
      <c r="Q110" s="182"/>
      <c r="R110" s="183">
        <f>R111</f>
        <v>15.238049999999999</v>
      </c>
      <c r="S110" s="182"/>
      <c r="T110" s="184">
        <f>T111</f>
        <v>13.484999999999999</v>
      </c>
      <c r="AR110" s="185" t="s">
        <v>82</v>
      </c>
      <c r="AT110" s="186" t="s">
        <v>72</v>
      </c>
      <c r="AU110" s="186" t="s">
        <v>73</v>
      </c>
      <c r="AY110" s="185" t="s">
        <v>147</v>
      </c>
      <c r="BK110" s="187">
        <f>BK111</f>
        <v>0</v>
      </c>
    </row>
    <row r="111" spans="2:65" s="10" customFormat="1" ht="19.899999999999999" customHeight="1">
      <c r="B111" s="174"/>
      <c r="C111" s="175"/>
      <c r="D111" s="176" t="s">
        <v>72</v>
      </c>
      <c r="E111" s="188" t="s">
        <v>303</v>
      </c>
      <c r="F111" s="188" t="s">
        <v>304</v>
      </c>
      <c r="G111" s="175"/>
      <c r="H111" s="175"/>
      <c r="I111" s="178"/>
      <c r="J111" s="189">
        <f>BK111</f>
        <v>0</v>
      </c>
      <c r="K111" s="175"/>
      <c r="L111" s="180"/>
      <c r="M111" s="181"/>
      <c r="N111" s="182"/>
      <c r="O111" s="182"/>
      <c r="P111" s="183">
        <f>SUM(P112:P140)</f>
        <v>0</v>
      </c>
      <c r="Q111" s="182"/>
      <c r="R111" s="183">
        <f>SUM(R112:R140)</f>
        <v>15.238049999999999</v>
      </c>
      <c r="S111" s="182"/>
      <c r="T111" s="184">
        <f>SUM(T112:T140)</f>
        <v>13.484999999999999</v>
      </c>
      <c r="AR111" s="185" t="s">
        <v>82</v>
      </c>
      <c r="AT111" s="186" t="s">
        <v>72</v>
      </c>
      <c r="AU111" s="186" t="s">
        <v>80</v>
      </c>
      <c r="AY111" s="185" t="s">
        <v>147</v>
      </c>
      <c r="BK111" s="187">
        <f>SUM(BK112:BK140)</f>
        <v>0</v>
      </c>
    </row>
    <row r="112" spans="2:65" s="1" customFormat="1" ht="25.5" customHeight="1">
      <c r="B112" s="39"/>
      <c r="C112" s="190" t="s">
        <v>178</v>
      </c>
      <c r="D112" s="190" t="s">
        <v>150</v>
      </c>
      <c r="E112" s="191" t="s">
        <v>305</v>
      </c>
      <c r="F112" s="192" t="s">
        <v>306</v>
      </c>
      <c r="G112" s="193" t="s">
        <v>307</v>
      </c>
      <c r="H112" s="194">
        <v>72.25</v>
      </c>
      <c r="I112" s="195"/>
      <c r="J112" s="196">
        <f>ROUND(I112*H112,2)</f>
        <v>0</v>
      </c>
      <c r="K112" s="192" t="s">
        <v>181</v>
      </c>
      <c r="L112" s="59"/>
      <c r="M112" s="197" t="s">
        <v>21</v>
      </c>
      <c r="N112" s="198" t="s">
        <v>44</v>
      </c>
      <c r="O112" s="40"/>
      <c r="P112" s="199">
        <f>O112*H112</f>
        <v>0</v>
      </c>
      <c r="Q112" s="199">
        <v>0</v>
      </c>
      <c r="R112" s="199">
        <f>Q112*H112</f>
        <v>0</v>
      </c>
      <c r="S112" s="199">
        <v>0</v>
      </c>
      <c r="T112" s="200">
        <f>S112*H112</f>
        <v>0</v>
      </c>
      <c r="AR112" s="22" t="s">
        <v>308</v>
      </c>
      <c r="AT112" s="22" t="s">
        <v>150</v>
      </c>
      <c r="AU112" s="22" t="s">
        <v>82</v>
      </c>
      <c r="AY112" s="22" t="s">
        <v>147</v>
      </c>
      <c r="BE112" s="201">
        <f>IF(N112="základní",J112,0)</f>
        <v>0</v>
      </c>
      <c r="BF112" s="201">
        <f>IF(N112="snížená",J112,0)</f>
        <v>0</v>
      </c>
      <c r="BG112" s="201">
        <f>IF(N112="zákl. přenesená",J112,0)</f>
        <v>0</v>
      </c>
      <c r="BH112" s="201">
        <f>IF(N112="sníž. přenesená",J112,0)</f>
        <v>0</v>
      </c>
      <c r="BI112" s="201">
        <f>IF(N112="nulová",J112,0)</f>
        <v>0</v>
      </c>
      <c r="BJ112" s="22" t="s">
        <v>80</v>
      </c>
      <c r="BK112" s="201">
        <f>ROUND(I112*H112,2)</f>
        <v>0</v>
      </c>
      <c r="BL112" s="22" t="s">
        <v>308</v>
      </c>
      <c r="BM112" s="22" t="s">
        <v>309</v>
      </c>
    </row>
    <row r="113" spans="2:65" s="1" customFormat="1" ht="27">
      <c r="B113" s="39"/>
      <c r="C113" s="61"/>
      <c r="D113" s="202" t="s">
        <v>156</v>
      </c>
      <c r="E113" s="61"/>
      <c r="F113" s="203" t="s">
        <v>310</v>
      </c>
      <c r="G113" s="61"/>
      <c r="H113" s="61"/>
      <c r="I113" s="161"/>
      <c r="J113" s="61"/>
      <c r="K113" s="61"/>
      <c r="L113" s="59"/>
      <c r="M113" s="204"/>
      <c r="N113" s="40"/>
      <c r="O113" s="40"/>
      <c r="P113" s="40"/>
      <c r="Q113" s="40"/>
      <c r="R113" s="40"/>
      <c r="S113" s="40"/>
      <c r="T113" s="76"/>
      <c r="AT113" s="22" t="s">
        <v>156</v>
      </c>
      <c r="AU113" s="22" t="s">
        <v>82</v>
      </c>
    </row>
    <row r="114" spans="2:65" s="1" customFormat="1" ht="54">
      <c r="B114" s="39"/>
      <c r="C114" s="61"/>
      <c r="D114" s="202" t="s">
        <v>157</v>
      </c>
      <c r="E114" s="61"/>
      <c r="F114" s="205" t="s">
        <v>311</v>
      </c>
      <c r="G114" s="61"/>
      <c r="H114" s="61"/>
      <c r="I114" s="161"/>
      <c r="J114" s="61"/>
      <c r="K114" s="61"/>
      <c r="L114" s="59"/>
      <c r="M114" s="204"/>
      <c r="N114" s="40"/>
      <c r="O114" s="40"/>
      <c r="P114" s="40"/>
      <c r="Q114" s="40"/>
      <c r="R114" s="40"/>
      <c r="S114" s="40"/>
      <c r="T114" s="76"/>
      <c r="AT114" s="22" t="s">
        <v>157</v>
      </c>
      <c r="AU114" s="22" t="s">
        <v>82</v>
      </c>
    </row>
    <row r="115" spans="2:65" s="11" customFormat="1">
      <c r="B115" s="209"/>
      <c r="C115" s="210"/>
      <c r="D115" s="202" t="s">
        <v>270</v>
      </c>
      <c r="E115" s="211" t="s">
        <v>21</v>
      </c>
      <c r="F115" s="212" t="s">
        <v>312</v>
      </c>
      <c r="G115" s="210"/>
      <c r="H115" s="213">
        <v>19</v>
      </c>
      <c r="I115" s="214"/>
      <c r="J115" s="210"/>
      <c r="K115" s="210"/>
      <c r="L115" s="215"/>
      <c r="M115" s="216"/>
      <c r="N115" s="217"/>
      <c r="O115" s="217"/>
      <c r="P115" s="217"/>
      <c r="Q115" s="217"/>
      <c r="R115" s="217"/>
      <c r="S115" s="217"/>
      <c r="T115" s="218"/>
      <c r="AT115" s="219" t="s">
        <v>270</v>
      </c>
      <c r="AU115" s="219" t="s">
        <v>82</v>
      </c>
      <c r="AV115" s="11" t="s">
        <v>82</v>
      </c>
      <c r="AW115" s="11" t="s">
        <v>37</v>
      </c>
      <c r="AX115" s="11" t="s">
        <v>73</v>
      </c>
      <c r="AY115" s="219" t="s">
        <v>147</v>
      </c>
    </row>
    <row r="116" spans="2:65" s="11" customFormat="1">
      <c r="B116" s="209"/>
      <c r="C116" s="210"/>
      <c r="D116" s="202" t="s">
        <v>270</v>
      </c>
      <c r="E116" s="211" t="s">
        <v>21</v>
      </c>
      <c r="F116" s="212" t="s">
        <v>313</v>
      </c>
      <c r="G116" s="210"/>
      <c r="H116" s="213">
        <v>53.25</v>
      </c>
      <c r="I116" s="214"/>
      <c r="J116" s="210"/>
      <c r="K116" s="210"/>
      <c r="L116" s="215"/>
      <c r="M116" s="216"/>
      <c r="N116" s="217"/>
      <c r="O116" s="217"/>
      <c r="P116" s="217"/>
      <c r="Q116" s="217"/>
      <c r="R116" s="217"/>
      <c r="S116" s="217"/>
      <c r="T116" s="218"/>
      <c r="AT116" s="219" t="s">
        <v>270</v>
      </c>
      <c r="AU116" s="219" t="s">
        <v>82</v>
      </c>
      <c r="AV116" s="11" t="s">
        <v>82</v>
      </c>
      <c r="AW116" s="11" t="s">
        <v>37</v>
      </c>
      <c r="AX116" s="11" t="s">
        <v>73</v>
      </c>
      <c r="AY116" s="219" t="s">
        <v>147</v>
      </c>
    </row>
    <row r="117" spans="2:65" s="12" customFormat="1">
      <c r="B117" s="220"/>
      <c r="C117" s="221"/>
      <c r="D117" s="202" t="s">
        <v>270</v>
      </c>
      <c r="E117" s="222" t="s">
        <v>21</v>
      </c>
      <c r="F117" s="223" t="s">
        <v>274</v>
      </c>
      <c r="G117" s="221"/>
      <c r="H117" s="224">
        <v>72.25</v>
      </c>
      <c r="I117" s="225"/>
      <c r="J117" s="221"/>
      <c r="K117" s="221"/>
      <c r="L117" s="226"/>
      <c r="M117" s="227"/>
      <c r="N117" s="228"/>
      <c r="O117" s="228"/>
      <c r="P117" s="228"/>
      <c r="Q117" s="228"/>
      <c r="R117" s="228"/>
      <c r="S117" s="228"/>
      <c r="T117" s="229"/>
      <c r="AT117" s="230" t="s">
        <v>270</v>
      </c>
      <c r="AU117" s="230" t="s">
        <v>82</v>
      </c>
      <c r="AV117" s="12" t="s">
        <v>166</v>
      </c>
      <c r="AW117" s="12" t="s">
        <v>37</v>
      </c>
      <c r="AX117" s="12" t="s">
        <v>80</v>
      </c>
      <c r="AY117" s="230" t="s">
        <v>147</v>
      </c>
    </row>
    <row r="118" spans="2:65" s="1" customFormat="1" ht="25.5" customHeight="1">
      <c r="B118" s="39"/>
      <c r="C118" s="190" t="s">
        <v>184</v>
      </c>
      <c r="D118" s="190" t="s">
        <v>150</v>
      </c>
      <c r="E118" s="191" t="s">
        <v>314</v>
      </c>
      <c r="F118" s="192" t="s">
        <v>315</v>
      </c>
      <c r="G118" s="193" t="s">
        <v>307</v>
      </c>
      <c r="H118" s="194">
        <v>300</v>
      </c>
      <c r="I118" s="195"/>
      <c r="J118" s="196">
        <f>ROUND(I118*H118,2)</f>
        <v>0</v>
      </c>
      <c r="K118" s="192" t="s">
        <v>181</v>
      </c>
      <c r="L118" s="59"/>
      <c r="M118" s="197" t="s">
        <v>21</v>
      </c>
      <c r="N118" s="198" t="s">
        <v>44</v>
      </c>
      <c r="O118" s="40"/>
      <c r="P118" s="199">
        <f>O118*H118</f>
        <v>0</v>
      </c>
      <c r="Q118" s="199">
        <v>0</v>
      </c>
      <c r="R118" s="199">
        <f>Q118*H118</f>
        <v>0</v>
      </c>
      <c r="S118" s="199">
        <v>0</v>
      </c>
      <c r="T118" s="200">
        <f>S118*H118</f>
        <v>0</v>
      </c>
      <c r="AR118" s="22" t="s">
        <v>308</v>
      </c>
      <c r="AT118" s="22" t="s">
        <v>150</v>
      </c>
      <c r="AU118" s="22" t="s">
        <v>82</v>
      </c>
      <c r="AY118" s="22" t="s">
        <v>147</v>
      </c>
      <c r="BE118" s="201">
        <f>IF(N118="základní",J118,0)</f>
        <v>0</v>
      </c>
      <c r="BF118" s="201">
        <f>IF(N118="snížená",J118,0)</f>
        <v>0</v>
      </c>
      <c r="BG118" s="201">
        <f>IF(N118="zákl. přenesená",J118,0)</f>
        <v>0</v>
      </c>
      <c r="BH118" s="201">
        <f>IF(N118="sníž. přenesená",J118,0)</f>
        <v>0</v>
      </c>
      <c r="BI118" s="201">
        <f>IF(N118="nulová",J118,0)</f>
        <v>0</v>
      </c>
      <c r="BJ118" s="22" t="s">
        <v>80</v>
      </c>
      <c r="BK118" s="201">
        <f>ROUND(I118*H118,2)</f>
        <v>0</v>
      </c>
      <c r="BL118" s="22" t="s">
        <v>308</v>
      </c>
      <c r="BM118" s="22" t="s">
        <v>316</v>
      </c>
    </row>
    <row r="119" spans="2:65" s="1" customFormat="1" ht="27">
      <c r="B119" s="39"/>
      <c r="C119" s="61"/>
      <c r="D119" s="202" t="s">
        <v>156</v>
      </c>
      <c r="E119" s="61"/>
      <c r="F119" s="203" t="s">
        <v>317</v>
      </c>
      <c r="G119" s="61"/>
      <c r="H119" s="61"/>
      <c r="I119" s="161"/>
      <c r="J119" s="61"/>
      <c r="K119" s="61"/>
      <c r="L119" s="59"/>
      <c r="M119" s="204"/>
      <c r="N119" s="40"/>
      <c r="O119" s="40"/>
      <c r="P119" s="40"/>
      <c r="Q119" s="40"/>
      <c r="R119" s="40"/>
      <c r="S119" s="40"/>
      <c r="T119" s="76"/>
      <c r="AT119" s="22" t="s">
        <v>156</v>
      </c>
      <c r="AU119" s="22" t="s">
        <v>82</v>
      </c>
    </row>
    <row r="120" spans="2:65" s="1" customFormat="1" ht="40.5">
      <c r="B120" s="39"/>
      <c r="C120" s="61"/>
      <c r="D120" s="202" t="s">
        <v>157</v>
      </c>
      <c r="E120" s="61"/>
      <c r="F120" s="205" t="s">
        <v>318</v>
      </c>
      <c r="G120" s="61"/>
      <c r="H120" s="61"/>
      <c r="I120" s="161"/>
      <c r="J120" s="61"/>
      <c r="K120" s="61"/>
      <c r="L120" s="59"/>
      <c r="M120" s="204"/>
      <c r="N120" s="40"/>
      <c r="O120" s="40"/>
      <c r="P120" s="40"/>
      <c r="Q120" s="40"/>
      <c r="R120" s="40"/>
      <c r="S120" s="40"/>
      <c r="T120" s="76"/>
      <c r="AT120" s="22" t="s">
        <v>157</v>
      </c>
      <c r="AU120" s="22" t="s">
        <v>82</v>
      </c>
    </row>
    <row r="121" spans="2:65" s="11" customFormat="1">
      <c r="B121" s="209"/>
      <c r="C121" s="210"/>
      <c r="D121" s="202" t="s">
        <v>270</v>
      </c>
      <c r="E121" s="211" t="s">
        <v>21</v>
      </c>
      <c r="F121" s="212" t="s">
        <v>319</v>
      </c>
      <c r="G121" s="210"/>
      <c r="H121" s="213">
        <v>300</v>
      </c>
      <c r="I121" s="214"/>
      <c r="J121" s="210"/>
      <c r="K121" s="210"/>
      <c r="L121" s="215"/>
      <c r="M121" s="216"/>
      <c r="N121" s="217"/>
      <c r="O121" s="217"/>
      <c r="P121" s="217"/>
      <c r="Q121" s="217"/>
      <c r="R121" s="217"/>
      <c r="S121" s="217"/>
      <c r="T121" s="218"/>
      <c r="AT121" s="219" t="s">
        <v>270</v>
      </c>
      <c r="AU121" s="219" t="s">
        <v>82</v>
      </c>
      <c r="AV121" s="11" t="s">
        <v>82</v>
      </c>
      <c r="AW121" s="11" t="s">
        <v>37</v>
      </c>
      <c r="AX121" s="11" t="s">
        <v>80</v>
      </c>
      <c r="AY121" s="219" t="s">
        <v>147</v>
      </c>
    </row>
    <row r="122" spans="2:65" s="1" customFormat="1" ht="25.5" customHeight="1">
      <c r="B122" s="39"/>
      <c r="C122" s="190" t="s">
        <v>189</v>
      </c>
      <c r="D122" s="190" t="s">
        <v>150</v>
      </c>
      <c r="E122" s="191" t="s">
        <v>320</v>
      </c>
      <c r="F122" s="192" t="s">
        <v>321</v>
      </c>
      <c r="G122" s="193" t="s">
        <v>307</v>
      </c>
      <c r="H122" s="194">
        <v>435</v>
      </c>
      <c r="I122" s="195"/>
      <c r="J122" s="196">
        <f>ROUND(I122*H122,2)</f>
        <v>0</v>
      </c>
      <c r="K122" s="192" t="s">
        <v>181</v>
      </c>
      <c r="L122" s="59"/>
      <c r="M122" s="197" t="s">
        <v>21</v>
      </c>
      <c r="N122" s="198" t="s">
        <v>44</v>
      </c>
      <c r="O122" s="40"/>
      <c r="P122" s="199">
        <f>O122*H122</f>
        <v>0</v>
      </c>
      <c r="Q122" s="199">
        <v>3.1E-2</v>
      </c>
      <c r="R122" s="199">
        <f>Q122*H122</f>
        <v>13.484999999999999</v>
      </c>
      <c r="S122" s="199">
        <v>3.1E-2</v>
      </c>
      <c r="T122" s="200">
        <f>S122*H122</f>
        <v>13.484999999999999</v>
      </c>
      <c r="AR122" s="22" t="s">
        <v>308</v>
      </c>
      <c r="AT122" s="22" t="s">
        <v>150</v>
      </c>
      <c r="AU122" s="22" t="s">
        <v>82</v>
      </c>
      <c r="AY122" s="22" t="s">
        <v>147</v>
      </c>
      <c r="BE122" s="201">
        <f>IF(N122="základní",J122,0)</f>
        <v>0</v>
      </c>
      <c r="BF122" s="201">
        <f>IF(N122="snížená",J122,0)</f>
        <v>0</v>
      </c>
      <c r="BG122" s="201">
        <f>IF(N122="zákl. přenesená",J122,0)</f>
        <v>0</v>
      </c>
      <c r="BH122" s="201">
        <f>IF(N122="sníž. přenesená",J122,0)</f>
        <v>0</v>
      </c>
      <c r="BI122" s="201">
        <f>IF(N122="nulová",J122,0)</f>
        <v>0</v>
      </c>
      <c r="BJ122" s="22" t="s">
        <v>80</v>
      </c>
      <c r="BK122" s="201">
        <f>ROUND(I122*H122,2)</f>
        <v>0</v>
      </c>
      <c r="BL122" s="22" t="s">
        <v>308</v>
      </c>
      <c r="BM122" s="22" t="s">
        <v>322</v>
      </c>
    </row>
    <row r="123" spans="2:65" s="1" customFormat="1" ht="27">
      <c r="B123" s="39"/>
      <c r="C123" s="61"/>
      <c r="D123" s="202" t="s">
        <v>156</v>
      </c>
      <c r="E123" s="61"/>
      <c r="F123" s="203" t="s">
        <v>323</v>
      </c>
      <c r="G123" s="61"/>
      <c r="H123" s="61"/>
      <c r="I123" s="161"/>
      <c r="J123" s="61"/>
      <c r="K123" s="61"/>
      <c r="L123" s="59"/>
      <c r="M123" s="204"/>
      <c r="N123" s="40"/>
      <c r="O123" s="40"/>
      <c r="P123" s="40"/>
      <c r="Q123" s="40"/>
      <c r="R123" s="40"/>
      <c r="S123" s="40"/>
      <c r="T123" s="76"/>
      <c r="AT123" s="22" t="s">
        <v>156</v>
      </c>
      <c r="AU123" s="22" t="s">
        <v>82</v>
      </c>
    </row>
    <row r="124" spans="2:65" s="1" customFormat="1" ht="27">
      <c r="B124" s="39"/>
      <c r="C124" s="61"/>
      <c r="D124" s="202" t="s">
        <v>157</v>
      </c>
      <c r="E124" s="61"/>
      <c r="F124" s="205" t="s">
        <v>324</v>
      </c>
      <c r="G124" s="61"/>
      <c r="H124" s="61"/>
      <c r="I124" s="161"/>
      <c r="J124" s="61"/>
      <c r="K124" s="61"/>
      <c r="L124" s="59"/>
      <c r="M124" s="204"/>
      <c r="N124" s="40"/>
      <c r="O124" s="40"/>
      <c r="P124" s="40"/>
      <c r="Q124" s="40"/>
      <c r="R124" s="40"/>
      <c r="S124" s="40"/>
      <c r="T124" s="76"/>
      <c r="AT124" s="22" t="s">
        <v>157</v>
      </c>
      <c r="AU124" s="22" t="s">
        <v>82</v>
      </c>
    </row>
    <row r="125" spans="2:65" s="11" customFormat="1">
      <c r="B125" s="209"/>
      <c r="C125" s="210"/>
      <c r="D125" s="202" t="s">
        <v>270</v>
      </c>
      <c r="E125" s="211" t="s">
        <v>21</v>
      </c>
      <c r="F125" s="212" t="s">
        <v>325</v>
      </c>
      <c r="G125" s="210"/>
      <c r="H125" s="213">
        <v>435</v>
      </c>
      <c r="I125" s="214"/>
      <c r="J125" s="210"/>
      <c r="K125" s="210"/>
      <c r="L125" s="215"/>
      <c r="M125" s="216"/>
      <c r="N125" s="217"/>
      <c r="O125" s="217"/>
      <c r="P125" s="217"/>
      <c r="Q125" s="217"/>
      <c r="R125" s="217"/>
      <c r="S125" s="217"/>
      <c r="T125" s="218"/>
      <c r="AT125" s="219" t="s">
        <v>270</v>
      </c>
      <c r="AU125" s="219" t="s">
        <v>82</v>
      </c>
      <c r="AV125" s="11" t="s">
        <v>82</v>
      </c>
      <c r="AW125" s="11" t="s">
        <v>37</v>
      </c>
      <c r="AX125" s="11" t="s">
        <v>80</v>
      </c>
      <c r="AY125" s="219" t="s">
        <v>147</v>
      </c>
    </row>
    <row r="126" spans="2:65" s="1" customFormat="1" ht="16.5" customHeight="1">
      <c r="B126" s="39"/>
      <c r="C126" s="190" t="s">
        <v>195</v>
      </c>
      <c r="D126" s="190" t="s">
        <v>150</v>
      </c>
      <c r="E126" s="191" t="s">
        <v>326</v>
      </c>
      <c r="F126" s="192" t="s">
        <v>327</v>
      </c>
      <c r="G126" s="193" t="s">
        <v>307</v>
      </c>
      <c r="H126" s="194">
        <v>435</v>
      </c>
      <c r="I126" s="195"/>
      <c r="J126" s="196">
        <f>ROUND(I126*H126,2)</f>
        <v>0</v>
      </c>
      <c r="K126" s="192" t="s">
        <v>181</v>
      </c>
      <c r="L126" s="59"/>
      <c r="M126" s="197" t="s">
        <v>21</v>
      </c>
      <c r="N126" s="198" t="s">
        <v>44</v>
      </c>
      <c r="O126" s="40"/>
      <c r="P126" s="199">
        <f>O126*H126</f>
        <v>0</v>
      </c>
      <c r="Q126" s="199">
        <v>4.0299999999999997E-3</v>
      </c>
      <c r="R126" s="199">
        <f>Q126*H126</f>
        <v>1.7530499999999998</v>
      </c>
      <c r="S126" s="199">
        <v>0</v>
      </c>
      <c r="T126" s="200">
        <f>S126*H126</f>
        <v>0</v>
      </c>
      <c r="AR126" s="22" t="s">
        <v>308</v>
      </c>
      <c r="AT126" s="22" t="s">
        <v>150</v>
      </c>
      <c r="AU126" s="22" t="s">
        <v>82</v>
      </c>
      <c r="AY126" s="22" t="s">
        <v>147</v>
      </c>
      <c r="BE126" s="201">
        <f>IF(N126="základní",J126,0)</f>
        <v>0</v>
      </c>
      <c r="BF126" s="201">
        <f>IF(N126="snížená",J126,0)</f>
        <v>0</v>
      </c>
      <c r="BG126" s="201">
        <f>IF(N126="zákl. přenesená",J126,0)</f>
        <v>0</v>
      </c>
      <c r="BH126" s="201">
        <f>IF(N126="sníž. přenesená",J126,0)</f>
        <v>0</v>
      </c>
      <c r="BI126" s="201">
        <f>IF(N126="nulová",J126,0)</f>
        <v>0</v>
      </c>
      <c r="BJ126" s="22" t="s">
        <v>80</v>
      </c>
      <c r="BK126" s="201">
        <f>ROUND(I126*H126,2)</f>
        <v>0</v>
      </c>
      <c r="BL126" s="22" t="s">
        <v>308</v>
      </c>
      <c r="BM126" s="22" t="s">
        <v>328</v>
      </c>
    </row>
    <row r="127" spans="2:65" s="1" customFormat="1">
      <c r="B127" s="39"/>
      <c r="C127" s="61"/>
      <c r="D127" s="202" t="s">
        <v>156</v>
      </c>
      <c r="E127" s="61"/>
      <c r="F127" s="203" t="s">
        <v>329</v>
      </c>
      <c r="G127" s="61"/>
      <c r="H127" s="61"/>
      <c r="I127" s="161"/>
      <c r="J127" s="61"/>
      <c r="K127" s="61"/>
      <c r="L127" s="59"/>
      <c r="M127" s="204"/>
      <c r="N127" s="40"/>
      <c r="O127" s="40"/>
      <c r="P127" s="40"/>
      <c r="Q127" s="40"/>
      <c r="R127" s="40"/>
      <c r="S127" s="40"/>
      <c r="T127" s="76"/>
      <c r="AT127" s="22" t="s">
        <v>156</v>
      </c>
      <c r="AU127" s="22" t="s">
        <v>82</v>
      </c>
    </row>
    <row r="128" spans="2:65" s="1" customFormat="1" ht="27">
      <c r="B128" s="39"/>
      <c r="C128" s="61"/>
      <c r="D128" s="202" t="s">
        <v>157</v>
      </c>
      <c r="E128" s="61"/>
      <c r="F128" s="205" t="s">
        <v>330</v>
      </c>
      <c r="G128" s="61"/>
      <c r="H128" s="61"/>
      <c r="I128" s="161"/>
      <c r="J128" s="61"/>
      <c r="K128" s="61"/>
      <c r="L128" s="59"/>
      <c r="M128" s="204"/>
      <c r="N128" s="40"/>
      <c r="O128" s="40"/>
      <c r="P128" s="40"/>
      <c r="Q128" s="40"/>
      <c r="R128" s="40"/>
      <c r="S128" s="40"/>
      <c r="T128" s="76"/>
      <c r="AT128" s="22" t="s">
        <v>157</v>
      </c>
      <c r="AU128" s="22" t="s">
        <v>82</v>
      </c>
    </row>
    <row r="129" spans="2:65" s="11" customFormat="1">
      <c r="B129" s="209"/>
      <c r="C129" s="210"/>
      <c r="D129" s="202" t="s">
        <v>270</v>
      </c>
      <c r="E129" s="211" t="s">
        <v>21</v>
      </c>
      <c r="F129" s="212" t="s">
        <v>331</v>
      </c>
      <c r="G129" s="210"/>
      <c r="H129" s="213">
        <v>435</v>
      </c>
      <c r="I129" s="214"/>
      <c r="J129" s="210"/>
      <c r="K129" s="210"/>
      <c r="L129" s="215"/>
      <c r="M129" s="216"/>
      <c r="N129" s="217"/>
      <c r="O129" s="217"/>
      <c r="P129" s="217"/>
      <c r="Q129" s="217"/>
      <c r="R129" s="217"/>
      <c r="S129" s="217"/>
      <c r="T129" s="218"/>
      <c r="AT129" s="219" t="s">
        <v>270</v>
      </c>
      <c r="AU129" s="219" t="s">
        <v>82</v>
      </c>
      <c r="AV129" s="11" t="s">
        <v>82</v>
      </c>
      <c r="AW129" s="11" t="s">
        <v>37</v>
      </c>
      <c r="AX129" s="11" t="s">
        <v>80</v>
      </c>
      <c r="AY129" s="219" t="s">
        <v>147</v>
      </c>
    </row>
    <row r="130" spans="2:65" s="1" customFormat="1" ht="25.5" customHeight="1">
      <c r="B130" s="39"/>
      <c r="C130" s="190" t="s">
        <v>207</v>
      </c>
      <c r="D130" s="190" t="s">
        <v>150</v>
      </c>
      <c r="E130" s="191" t="s">
        <v>332</v>
      </c>
      <c r="F130" s="192" t="s">
        <v>333</v>
      </c>
      <c r="G130" s="193" t="s">
        <v>307</v>
      </c>
      <c r="H130" s="194">
        <v>735</v>
      </c>
      <c r="I130" s="195"/>
      <c r="J130" s="196">
        <f>ROUND(I130*H130,2)</f>
        <v>0</v>
      </c>
      <c r="K130" s="192" t="s">
        <v>21</v>
      </c>
      <c r="L130" s="59"/>
      <c r="M130" s="197" t="s">
        <v>21</v>
      </c>
      <c r="N130" s="198" t="s">
        <v>44</v>
      </c>
      <c r="O130" s="40"/>
      <c r="P130" s="199">
        <f>O130*H130</f>
        <v>0</v>
      </c>
      <c r="Q130" s="199">
        <v>0</v>
      </c>
      <c r="R130" s="199">
        <f>Q130*H130</f>
        <v>0</v>
      </c>
      <c r="S130" s="199">
        <v>0</v>
      </c>
      <c r="T130" s="200">
        <f>S130*H130</f>
        <v>0</v>
      </c>
      <c r="AR130" s="22" t="s">
        <v>308</v>
      </c>
      <c r="AT130" s="22" t="s">
        <v>150</v>
      </c>
      <c r="AU130" s="22" t="s">
        <v>82</v>
      </c>
      <c r="AY130" s="22" t="s">
        <v>147</v>
      </c>
      <c r="BE130" s="201">
        <f>IF(N130="základní",J130,0)</f>
        <v>0</v>
      </c>
      <c r="BF130" s="201">
        <f>IF(N130="snížená",J130,0)</f>
        <v>0</v>
      </c>
      <c r="BG130" s="201">
        <f>IF(N130="zákl. přenesená",J130,0)</f>
        <v>0</v>
      </c>
      <c r="BH130" s="201">
        <f>IF(N130="sníž. přenesená",J130,0)</f>
        <v>0</v>
      </c>
      <c r="BI130" s="201">
        <f>IF(N130="nulová",J130,0)</f>
        <v>0</v>
      </c>
      <c r="BJ130" s="22" t="s">
        <v>80</v>
      </c>
      <c r="BK130" s="201">
        <f>ROUND(I130*H130,2)</f>
        <v>0</v>
      </c>
      <c r="BL130" s="22" t="s">
        <v>308</v>
      </c>
      <c r="BM130" s="22" t="s">
        <v>334</v>
      </c>
    </row>
    <row r="131" spans="2:65" s="1" customFormat="1" ht="27">
      <c r="B131" s="39"/>
      <c r="C131" s="61"/>
      <c r="D131" s="202" t="s">
        <v>156</v>
      </c>
      <c r="E131" s="61"/>
      <c r="F131" s="203" t="s">
        <v>335</v>
      </c>
      <c r="G131" s="61"/>
      <c r="H131" s="61"/>
      <c r="I131" s="161"/>
      <c r="J131" s="61"/>
      <c r="K131" s="61"/>
      <c r="L131" s="59"/>
      <c r="M131" s="204"/>
      <c r="N131" s="40"/>
      <c r="O131" s="40"/>
      <c r="P131" s="40"/>
      <c r="Q131" s="40"/>
      <c r="R131" s="40"/>
      <c r="S131" s="40"/>
      <c r="T131" s="76"/>
      <c r="AT131" s="22" t="s">
        <v>156</v>
      </c>
      <c r="AU131" s="22" t="s">
        <v>82</v>
      </c>
    </row>
    <row r="132" spans="2:65" s="1" customFormat="1" ht="54">
      <c r="B132" s="39"/>
      <c r="C132" s="61"/>
      <c r="D132" s="202" t="s">
        <v>157</v>
      </c>
      <c r="E132" s="61"/>
      <c r="F132" s="205" t="s">
        <v>336</v>
      </c>
      <c r="G132" s="61"/>
      <c r="H132" s="61"/>
      <c r="I132" s="161"/>
      <c r="J132" s="61"/>
      <c r="K132" s="61"/>
      <c r="L132" s="59"/>
      <c r="M132" s="204"/>
      <c r="N132" s="40"/>
      <c r="O132" s="40"/>
      <c r="P132" s="40"/>
      <c r="Q132" s="40"/>
      <c r="R132" s="40"/>
      <c r="S132" s="40"/>
      <c r="T132" s="76"/>
      <c r="AT132" s="22" t="s">
        <v>157</v>
      </c>
      <c r="AU132" s="22" t="s">
        <v>82</v>
      </c>
    </row>
    <row r="133" spans="2:65" s="11" customFormat="1">
      <c r="B133" s="209"/>
      <c r="C133" s="210"/>
      <c r="D133" s="202" t="s">
        <v>270</v>
      </c>
      <c r="E133" s="211" t="s">
        <v>21</v>
      </c>
      <c r="F133" s="212" t="s">
        <v>337</v>
      </c>
      <c r="G133" s="210"/>
      <c r="H133" s="213">
        <v>350</v>
      </c>
      <c r="I133" s="214"/>
      <c r="J133" s="210"/>
      <c r="K133" s="210"/>
      <c r="L133" s="215"/>
      <c r="M133" s="216"/>
      <c r="N133" s="217"/>
      <c r="O133" s="217"/>
      <c r="P133" s="217"/>
      <c r="Q133" s="217"/>
      <c r="R133" s="217"/>
      <c r="S133" s="217"/>
      <c r="T133" s="218"/>
      <c r="AT133" s="219" t="s">
        <v>270</v>
      </c>
      <c r="AU133" s="219" t="s">
        <v>82</v>
      </c>
      <c r="AV133" s="11" t="s">
        <v>82</v>
      </c>
      <c r="AW133" s="11" t="s">
        <v>37</v>
      </c>
      <c r="AX133" s="11" t="s">
        <v>73</v>
      </c>
      <c r="AY133" s="219" t="s">
        <v>147</v>
      </c>
    </row>
    <row r="134" spans="2:65" s="11" customFormat="1">
      <c r="B134" s="209"/>
      <c r="C134" s="210"/>
      <c r="D134" s="202" t="s">
        <v>270</v>
      </c>
      <c r="E134" s="211" t="s">
        <v>21</v>
      </c>
      <c r="F134" s="212" t="s">
        <v>338</v>
      </c>
      <c r="G134" s="210"/>
      <c r="H134" s="213">
        <v>300</v>
      </c>
      <c r="I134" s="214"/>
      <c r="J134" s="210"/>
      <c r="K134" s="210"/>
      <c r="L134" s="215"/>
      <c r="M134" s="216"/>
      <c r="N134" s="217"/>
      <c r="O134" s="217"/>
      <c r="P134" s="217"/>
      <c r="Q134" s="217"/>
      <c r="R134" s="217"/>
      <c r="S134" s="217"/>
      <c r="T134" s="218"/>
      <c r="AT134" s="219" t="s">
        <v>270</v>
      </c>
      <c r="AU134" s="219" t="s">
        <v>82</v>
      </c>
      <c r="AV134" s="11" t="s">
        <v>82</v>
      </c>
      <c r="AW134" s="11" t="s">
        <v>37</v>
      </c>
      <c r="AX134" s="11" t="s">
        <v>73</v>
      </c>
      <c r="AY134" s="219" t="s">
        <v>147</v>
      </c>
    </row>
    <row r="135" spans="2:65" s="11" customFormat="1">
      <c r="B135" s="209"/>
      <c r="C135" s="210"/>
      <c r="D135" s="202" t="s">
        <v>270</v>
      </c>
      <c r="E135" s="211" t="s">
        <v>21</v>
      </c>
      <c r="F135" s="212" t="s">
        <v>339</v>
      </c>
      <c r="G135" s="210"/>
      <c r="H135" s="213">
        <v>55</v>
      </c>
      <c r="I135" s="214"/>
      <c r="J135" s="210"/>
      <c r="K135" s="210"/>
      <c r="L135" s="215"/>
      <c r="M135" s="216"/>
      <c r="N135" s="217"/>
      <c r="O135" s="217"/>
      <c r="P135" s="217"/>
      <c r="Q135" s="217"/>
      <c r="R135" s="217"/>
      <c r="S135" s="217"/>
      <c r="T135" s="218"/>
      <c r="AT135" s="219" t="s">
        <v>270</v>
      </c>
      <c r="AU135" s="219" t="s">
        <v>82</v>
      </c>
      <c r="AV135" s="11" t="s">
        <v>82</v>
      </c>
      <c r="AW135" s="11" t="s">
        <v>37</v>
      </c>
      <c r="AX135" s="11" t="s">
        <v>73</v>
      </c>
      <c r="AY135" s="219" t="s">
        <v>147</v>
      </c>
    </row>
    <row r="136" spans="2:65" s="11" customFormat="1">
      <c r="B136" s="209"/>
      <c r="C136" s="210"/>
      <c r="D136" s="202" t="s">
        <v>270</v>
      </c>
      <c r="E136" s="211" t="s">
        <v>21</v>
      </c>
      <c r="F136" s="212" t="s">
        <v>340</v>
      </c>
      <c r="G136" s="210"/>
      <c r="H136" s="213">
        <v>30</v>
      </c>
      <c r="I136" s="214"/>
      <c r="J136" s="210"/>
      <c r="K136" s="210"/>
      <c r="L136" s="215"/>
      <c r="M136" s="216"/>
      <c r="N136" s="217"/>
      <c r="O136" s="217"/>
      <c r="P136" s="217"/>
      <c r="Q136" s="217"/>
      <c r="R136" s="217"/>
      <c r="S136" s="217"/>
      <c r="T136" s="218"/>
      <c r="AT136" s="219" t="s">
        <v>270</v>
      </c>
      <c r="AU136" s="219" t="s">
        <v>82</v>
      </c>
      <c r="AV136" s="11" t="s">
        <v>82</v>
      </c>
      <c r="AW136" s="11" t="s">
        <v>37</v>
      </c>
      <c r="AX136" s="11" t="s">
        <v>73</v>
      </c>
      <c r="AY136" s="219" t="s">
        <v>147</v>
      </c>
    </row>
    <row r="137" spans="2:65" s="12" customFormat="1">
      <c r="B137" s="220"/>
      <c r="C137" s="221"/>
      <c r="D137" s="202" t="s">
        <v>270</v>
      </c>
      <c r="E137" s="222" t="s">
        <v>21</v>
      </c>
      <c r="F137" s="223" t="s">
        <v>274</v>
      </c>
      <c r="G137" s="221"/>
      <c r="H137" s="224">
        <v>735</v>
      </c>
      <c r="I137" s="225"/>
      <c r="J137" s="221"/>
      <c r="K137" s="221"/>
      <c r="L137" s="226"/>
      <c r="M137" s="227"/>
      <c r="N137" s="228"/>
      <c r="O137" s="228"/>
      <c r="P137" s="228"/>
      <c r="Q137" s="228"/>
      <c r="R137" s="228"/>
      <c r="S137" s="228"/>
      <c r="T137" s="229"/>
      <c r="AT137" s="230" t="s">
        <v>270</v>
      </c>
      <c r="AU137" s="230" t="s">
        <v>82</v>
      </c>
      <c r="AV137" s="12" t="s">
        <v>166</v>
      </c>
      <c r="AW137" s="12" t="s">
        <v>37</v>
      </c>
      <c r="AX137" s="12" t="s">
        <v>80</v>
      </c>
      <c r="AY137" s="230" t="s">
        <v>147</v>
      </c>
    </row>
    <row r="138" spans="2:65" s="1" customFormat="1" ht="16.5" customHeight="1">
      <c r="B138" s="39"/>
      <c r="C138" s="190" t="s">
        <v>212</v>
      </c>
      <c r="D138" s="190" t="s">
        <v>150</v>
      </c>
      <c r="E138" s="191" t="s">
        <v>341</v>
      </c>
      <c r="F138" s="192" t="s">
        <v>342</v>
      </c>
      <c r="G138" s="193" t="s">
        <v>296</v>
      </c>
      <c r="H138" s="194">
        <v>15.238</v>
      </c>
      <c r="I138" s="195"/>
      <c r="J138" s="196">
        <f>ROUND(I138*H138,2)</f>
        <v>0</v>
      </c>
      <c r="K138" s="192" t="s">
        <v>21</v>
      </c>
      <c r="L138" s="59"/>
      <c r="M138" s="197" t="s">
        <v>21</v>
      </c>
      <c r="N138" s="198" t="s">
        <v>44</v>
      </c>
      <c r="O138" s="40"/>
      <c r="P138" s="199">
        <f>O138*H138</f>
        <v>0</v>
      </c>
      <c r="Q138" s="199">
        <v>0</v>
      </c>
      <c r="R138" s="199">
        <f>Q138*H138</f>
        <v>0</v>
      </c>
      <c r="S138" s="199">
        <v>0</v>
      </c>
      <c r="T138" s="200">
        <f>S138*H138</f>
        <v>0</v>
      </c>
      <c r="AR138" s="22" t="s">
        <v>308</v>
      </c>
      <c r="AT138" s="22" t="s">
        <v>150</v>
      </c>
      <c r="AU138" s="22" t="s">
        <v>82</v>
      </c>
      <c r="AY138" s="22" t="s">
        <v>147</v>
      </c>
      <c r="BE138" s="201">
        <f>IF(N138="základní",J138,0)</f>
        <v>0</v>
      </c>
      <c r="BF138" s="201">
        <f>IF(N138="snížená",J138,0)</f>
        <v>0</v>
      </c>
      <c r="BG138" s="201">
        <f>IF(N138="zákl. přenesená",J138,0)</f>
        <v>0</v>
      </c>
      <c r="BH138" s="201">
        <f>IF(N138="sníž. přenesená",J138,0)</f>
        <v>0</v>
      </c>
      <c r="BI138" s="201">
        <f>IF(N138="nulová",J138,0)</f>
        <v>0</v>
      </c>
      <c r="BJ138" s="22" t="s">
        <v>80</v>
      </c>
      <c r="BK138" s="201">
        <f>ROUND(I138*H138,2)</f>
        <v>0</v>
      </c>
      <c r="BL138" s="22" t="s">
        <v>308</v>
      </c>
      <c r="BM138" s="22" t="s">
        <v>343</v>
      </c>
    </row>
    <row r="139" spans="2:65" s="1" customFormat="1">
      <c r="B139" s="39"/>
      <c r="C139" s="61"/>
      <c r="D139" s="202" t="s">
        <v>156</v>
      </c>
      <c r="E139" s="61"/>
      <c r="F139" s="203" t="s">
        <v>342</v>
      </c>
      <c r="G139" s="61"/>
      <c r="H139" s="61"/>
      <c r="I139" s="161"/>
      <c r="J139" s="61"/>
      <c r="K139" s="61"/>
      <c r="L139" s="59"/>
      <c r="M139" s="204"/>
      <c r="N139" s="40"/>
      <c r="O139" s="40"/>
      <c r="P139" s="40"/>
      <c r="Q139" s="40"/>
      <c r="R139" s="40"/>
      <c r="S139" s="40"/>
      <c r="T139" s="76"/>
      <c r="AT139" s="22" t="s">
        <v>156</v>
      </c>
      <c r="AU139" s="22" t="s">
        <v>82</v>
      </c>
    </row>
    <row r="140" spans="2:65" s="11" customFormat="1">
      <c r="B140" s="209"/>
      <c r="C140" s="210"/>
      <c r="D140" s="202" t="s">
        <v>270</v>
      </c>
      <c r="E140" s="211" t="s">
        <v>21</v>
      </c>
      <c r="F140" s="212" t="s">
        <v>344</v>
      </c>
      <c r="G140" s="210"/>
      <c r="H140" s="213">
        <v>15.238</v>
      </c>
      <c r="I140" s="214"/>
      <c r="J140" s="210"/>
      <c r="K140" s="210"/>
      <c r="L140" s="215"/>
      <c r="M140" s="231"/>
      <c r="N140" s="232"/>
      <c r="O140" s="232"/>
      <c r="P140" s="232"/>
      <c r="Q140" s="232"/>
      <c r="R140" s="232"/>
      <c r="S140" s="232"/>
      <c r="T140" s="233"/>
      <c r="AT140" s="219" t="s">
        <v>270</v>
      </c>
      <c r="AU140" s="219" t="s">
        <v>82</v>
      </c>
      <c r="AV140" s="11" t="s">
        <v>82</v>
      </c>
      <c r="AW140" s="11" t="s">
        <v>37</v>
      </c>
      <c r="AX140" s="11" t="s">
        <v>80</v>
      </c>
      <c r="AY140" s="219" t="s">
        <v>147</v>
      </c>
    </row>
    <row r="141" spans="2:65" s="1" customFormat="1" ht="6.95" customHeight="1">
      <c r="B141" s="54"/>
      <c r="C141" s="55"/>
      <c r="D141" s="55"/>
      <c r="E141" s="55"/>
      <c r="F141" s="55"/>
      <c r="G141" s="55"/>
      <c r="H141" s="55"/>
      <c r="I141" s="137"/>
      <c r="J141" s="55"/>
      <c r="K141" s="55"/>
      <c r="L141" s="59"/>
    </row>
  </sheetData>
  <sheetProtection algorithmName="SHA-512" hashValue="Mse3V4T3qRRiRaeQIHUSlxDdCplt70mzeAO4JRWCaVuB5qVHPtnEZWvHW+sl0LZfs9vqGL6Oem8FqtMvnP8dmg==" saltValue="F3zsBT60ymEMO9vWutNj/DrdYpXfEjWp/hEyobZ4XH+c5pcGv816B5GXa31dV+/V3HsOHRBgCFCTpRxyoetcqA==" spinCount="100000" sheet="1" objects="1" scenarios="1" formatColumns="0" formatRows="0" autoFilter="0"/>
  <autoFilter ref="C81:K140"/>
  <mergeCells count="10">
    <mergeCell ref="J51:J52"/>
    <mergeCell ref="E72:H72"/>
    <mergeCell ref="E74:H7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1" display="3) Soupis prací"/>
    <hyperlink ref="L1:V1" location="'Rekapitulace stavby'!C2" display="Rekapitulace stavby"/>
  </hyperlinks>
  <pageMargins left="0.59055118110236227" right="0.59055118110236227" top="0.59055118110236227" bottom="0.59055118110236227" header="0" footer="0"/>
  <pageSetup paperSize="9" fitToHeight="100" orientation="landscape" r:id="rId1"/>
  <headerFooter>
    <oddFooter>&amp;CStrana &amp;P z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6"/>
  <sheetViews>
    <sheetView showGridLines="0" workbookViewId="0">
      <pane ySplit="1" topLeftCell="A2" activePane="bottomLeft" state="frozen"/>
      <selection pane="bottomLeft"/>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9"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10"/>
      <c r="C1" s="110"/>
      <c r="D1" s="111" t="s">
        <v>1</v>
      </c>
      <c r="E1" s="110"/>
      <c r="F1" s="112" t="s">
        <v>112</v>
      </c>
      <c r="G1" s="364" t="s">
        <v>113</v>
      </c>
      <c r="H1" s="364"/>
      <c r="I1" s="113"/>
      <c r="J1" s="112" t="s">
        <v>114</v>
      </c>
      <c r="K1" s="111" t="s">
        <v>115</v>
      </c>
      <c r="L1" s="112" t="s">
        <v>116</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324"/>
      <c r="M2" s="324"/>
      <c r="N2" s="324"/>
      <c r="O2" s="324"/>
      <c r="P2" s="324"/>
      <c r="Q2" s="324"/>
      <c r="R2" s="324"/>
      <c r="S2" s="324"/>
      <c r="T2" s="324"/>
      <c r="U2" s="324"/>
      <c r="V2" s="324"/>
      <c r="AT2" s="22" t="s">
        <v>93</v>
      </c>
    </row>
    <row r="3" spans="1:70" ht="6.95" customHeight="1">
      <c r="B3" s="23"/>
      <c r="C3" s="24"/>
      <c r="D3" s="24"/>
      <c r="E3" s="24"/>
      <c r="F3" s="24"/>
      <c r="G3" s="24"/>
      <c r="H3" s="24"/>
      <c r="I3" s="114"/>
      <c r="J3" s="24"/>
      <c r="K3" s="25"/>
      <c r="AT3" s="22" t="s">
        <v>82</v>
      </c>
    </row>
    <row r="4" spans="1:70" ht="36.950000000000003" customHeight="1">
      <c r="B4" s="26"/>
      <c r="C4" s="27"/>
      <c r="D4" s="28" t="s">
        <v>117</v>
      </c>
      <c r="E4" s="27"/>
      <c r="F4" s="27"/>
      <c r="G4" s="27"/>
      <c r="H4" s="27"/>
      <c r="I4" s="115"/>
      <c r="J4" s="27"/>
      <c r="K4" s="29"/>
      <c r="M4" s="30" t="s">
        <v>12</v>
      </c>
      <c r="AT4" s="22" t="s">
        <v>6</v>
      </c>
    </row>
    <row r="5" spans="1:70" ht="6.95" customHeight="1">
      <c r="B5" s="26"/>
      <c r="C5" s="27"/>
      <c r="D5" s="27"/>
      <c r="E5" s="27"/>
      <c r="F5" s="27"/>
      <c r="G5" s="27"/>
      <c r="H5" s="27"/>
      <c r="I5" s="115"/>
      <c r="J5" s="27"/>
      <c r="K5" s="29"/>
    </row>
    <row r="6" spans="1:70" ht="15">
      <c r="B6" s="26"/>
      <c r="C6" s="27"/>
      <c r="D6" s="35" t="s">
        <v>18</v>
      </c>
      <c r="E6" s="27"/>
      <c r="F6" s="27"/>
      <c r="G6" s="27"/>
      <c r="H6" s="27"/>
      <c r="I6" s="115"/>
      <c r="J6" s="27"/>
      <c r="K6" s="29"/>
    </row>
    <row r="7" spans="1:70" ht="16.5" customHeight="1">
      <c r="B7" s="26"/>
      <c r="C7" s="27"/>
      <c r="D7" s="27"/>
      <c r="E7" s="365" t="str">
        <f>'Rekapitulace stavby'!K6</f>
        <v>VD Modřany - opravy technologie středního jezového pole</v>
      </c>
      <c r="F7" s="366"/>
      <c r="G7" s="366"/>
      <c r="H7" s="366"/>
      <c r="I7" s="115"/>
      <c r="J7" s="27"/>
      <c r="K7" s="29"/>
    </row>
    <row r="8" spans="1:70" s="1" customFormat="1" ht="15">
      <c r="B8" s="39"/>
      <c r="C8" s="40"/>
      <c r="D8" s="35" t="s">
        <v>118</v>
      </c>
      <c r="E8" s="40"/>
      <c r="F8" s="40"/>
      <c r="G8" s="40"/>
      <c r="H8" s="40"/>
      <c r="I8" s="116"/>
      <c r="J8" s="40"/>
      <c r="K8" s="43"/>
    </row>
    <row r="9" spans="1:70" s="1" customFormat="1" ht="36.950000000000003" customHeight="1">
      <c r="B9" s="39"/>
      <c r="C9" s="40"/>
      <c r="D9" s="40"/>
      <c r="E9" s="367" t="s">
        <v>345</v>
      </c>
      <c r="F9" s="368"/>
      <c r="G9" s="368"/>
      <c r="H9" s="368"/>
      <c r="I9" s="116"/>
      <c r="J9" s="40"/>
      <c r="K9" s="43"/>
    </row>
    <row r="10" spans="1:70" s="1" customFormat="1">
      <c r="B10" s="39"/>
      <c r="C10" s="40"/>
      <c r="D10" s="40"/>
      <c r="E10" s="40"/>
      <c r="F10" s="40"/>
      <c r="G10" s="40"/>
      <c r="H10" s="40"/>
      <c r="I10" s="116"/>
      <c r="J10" s="40"/>
      <c r="K10" s="43"/>
    </row>
    <row r="11" spans="1:70" s="1" customFormat="1" ht="14.45" customHeight="1">
      <c r="B11" s="39"/>
      <c r="C11" s="40"/>
      <c r="D11" s="35" t="s">
        <v>20</v>
      </c>
      <c r="E11" s="40"/>
      <c r="F11" s="33" t="s">
        <v>21</v>
      </c>
      <c r="G11" s="40"/>
      <c r="H11" s="40"/>
      <c r="I11" s="117" t="s">
        <v>22</v>
      </c>
      <c r="J11" s="33" t="s">
        <v>21</v>
      </c>
      <c r="K11" s="43"/>
    </row>
    <row r="12" spans="1:70" s="1" customFormat="1" ht="14.45" customHeight="1">
      <c r="B12" s="39"/>
      <c r="C12" s="40"/>
      <c r="D12" s="35" t="s">
        <v>23</v>
      </c>
      <c r="E12" s="40"/>
      <c r="F12" s="33" t="s">
        <v>24</v>
      </c>
      <c r="G12" s="40"/>
      <c r="H12" s="40"/>
      <c r="I12" s="117" t="s">
        <v>25</v>
      </c>
      <c r="J12" s="118" t="str">
        <f>'Rekapitulace stavby'!AN8</f>
        <v>15.2.2018</v>
      </c>
      <c r="K12" s="43"/>
    </row>
    <row r="13" spans="1:70" s="1" customFormat="1" ht="10.9" customHeight="1">
      <c r="B13" s="39"/>
      <c r="C13" s="40"/>
      <c r="D13" s="40"/>
      <c r="E13" s="40"/>
      <c r="F13" s="40"/>
      <c r="G13" s="40"/>
      <c r="H13" s="40"/>
      <c r="I13" s="116"/>
      <c r="J13" s="40"/>
      <c r="K13" s="43"/>
    </row>
    <row r="14" spans="1:70" s="1" customFormat="1" ht="14.45" customHeight="1">
      <c r="B14" s="39"/>
      <c r="C14" s="40"/>
      <c r="D14" s="35" t="s">
        <v>27</v>
      </c>
      <c r="E14" s="40"/>
      <c r="F14" s="40"/>
      <c r="G14" s="40"/>
      <c r="H14" s="40"/>
      <c r="I14" s="117" t="s">
        <v>28</v>
      </c>
      <c r="J14" s="33" t="s">
        <v>29</v>
      </c>
      <c r="K14" s="43"/>
    </row>
    <row r="15" spans="1:70" s="1" customFormat="1" ht="18" customHeight="1">
      <c r="B15" s="39"/>
      <c r="C15" s="40"/>
      <c r="D15" s="40"/>
      <c r="E15" s="33" t="s">
        <v>30</v>
      </c>
      <c r="F15" s="40"/>
      <c r="G15" s="40"/>
      <c r="H15" s="40"/>
      <c r="I15" s="117" t="s">
        <v>31</v>
      </c>
      <c r="J15" s="33" t="s">
        <v>21</v>
      </c>
      <c r="K15" s="43"/>
    </row>
    <row r="16" spans="1:70" s="1" customFormat="1" ht="6.95" customHeight="1">
      <c r="B16" s="39"/>
      <c r="C16" s="40"/>
      <c r="D16" s="40"/>
      <c r="E16" s="40"/>
      <c r="F16" s="40"/>
      <c r="G16" s="40"/>
      <c r="H16" s="40"/>
      <c r="I16" s="116"/>
      <c r="J16" s="40"/>
      <c r="K16" s="43"/>
    </row>
    <row r="17" spans="2:11" s="1" customFormat="1" ht="14.45" customHeight="1">
      <c r="B17" s="39"/>
      <c r="C17" s="40"/>
      <c r="D17" s="35" t="s">
        <v>32</v>
      </c>
      <c r="E17" s="40"/>
      <c r="F17" s="40"/>
      <c r="G17" s="40"/>
      <c r="H17" s="40"/>
      <c r="I17" s="117" t="s">
        <v>28</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7" t="s">
        <v>31</v>
      </c>
      <c r="J18" s="33" t="str">
        <f>IF('Rekapitulace stavby'!AN14="Vyplň údaj","",IF('Rekapitulace stavby'!AN14="","",'Rekapitulace stavby'!AN14))</f>
        <v/>
      </c>
      <c r="K18" s="43"/>
    </row>
    <row r="19" spans="2:11" s="1" customFormat="1" ht="6.95" customHeight="1">
      <c r="B19" s="39"/>
      <c r="C19" s="40"/>
      <c r="D19" s="40"/>
      <c r="E19" s="40"/>
      <c r="F19" s="40"/>
      <c r="G19" s="40"/>
      <c r="H19" s="40"/>
      <c r="I19" s="116"/>
      <c r="J19" s="40"/>
      <c r="K19" s="43"/>
    </row>
    <row r="20" spans="2:11" s="1" customFormat="1" ht="14.45" customHeight="1">
      <c r="B20" s="39"/>
      <c r="C20" s="40"/>
      <c r="D20" s="35" t="s">
        <v>34</v>
      </c>
      <c r="E20" s="40"/>
      <c r="F20" s="40"/>
      <c r="G20" s="40"/>
      <c r="H20" s="40"/>
      <c r="I20" s="117" t="s">
        <v>28</v>
      </c>
      <c r="J20" s="33" t="s">
        <v>35</v>
      </c>
      <c r="K20" s="43"/>
    </row>
    <row r="21" spans="2:11" s="1" customFormat="1" ht="18" customHeight="1">
      <c r="B21" s="39"/>
      <c r="C21" s="40"/>
      <c r="D21" s="40"/>
      <c r="E21" s="33" t="s">
        <v>36</v>
      </c>
      <c r="F21" s="40"/>
      <c r="G21" s="40"/>
      <c r="H21" s="40"/>
      <c r="I21" s="117" t="s">
        <v>31</v>
      </c>
      <c r="J21" s="33" t="s">
        <v>21</v>
      </c>
      <c r="K21" s="43"/>
    </row>
    <row r="22" spans="2:11" s="1" customFormat="1" ht="6.95" customHeight="1">
      <c r="B22" s="39"/>
      <c r="C22" s="40"/>
      <c r="D22" s="40"/>
      <c r="E22" s="40"/>
      <c r="F22" s="40"/>
      <c r="G22" s="40"/>
      <c r="H22" s="40"/>
      <c r="I22" s="116"/>
      <c r="J22" s="40"/>
      <c r="K22" s="43"/>
    </row>
    <row r="23" spans="2:11" s="1" customFormat="1" ht="14.45" customHeight="1">
      <c r="B23" s="39"/>
      <c r="C23" s="40"/>
      <c r="D23" s="35" t="s">
        <v>38</v>
      </c>
      <c r="E23" s="40"/>
      <c r="F23" s="40"/>
      <c r="G23" s="40"/>
      <c r="H23" s="40"/>
      <c r="I23" s="116"/>
      <c r="J23" s="40"/>
      <c r="K23" s="43"/>
    </row>
    <row r="24" spans="2:11" s="6" customFormat="1" ht="16.5" customHeight="1">
      <c r="B24" s="119"/>
      <c r="C24" s="120"/>
      <c r="D24" s="120"/>
      <c r="E24" s="356" t="s">
        <v>21</v>
      </c>
      <c r="F24" s="356"/>
      <c r="G24" s="356"/>
      <c r="H24" s="356"/>
      <c r="I24" s="121"/>
      <c r="J24" s="120"/>
      <c r="K24" s="122"/>
    </row>
    <row r="25" spans="2:11" s="1" customFormat="1" ht="6.95" customHeight="1">
      <c r="B25" s="39"/>
      <c r="C25" s="40"/>
      <c r="D25" s="40"/>
      <c r="E25" s="40"/>
      <c r="F25" s="40"/>
      <c r="G25" s="40"/>
      <c r="H25" s="40"/>
      <c r="I25" s="116"/>
      <c r="J25" s="40"/>
      <c r="K25" s="43"/>
    </row>
    <row r="26" spans="2:11" s="1" customFormat="1" ht="6.95" customHeight="1">
      <c r="B26" s="39"/>
      <c r="C26" s="40"/>
      <c r="D26" s="83"/>
      <c r="E26" s="83"/>
      <c r="F26" s="83"/>
      <c r="G26" s="83"/>
      <c r="H26" s="83"/>
      <c r="I26" s="123"/>
      <c r="J26" s="83"/>
      <c r="K26" s="124"/>
    </row>
    <row r="27" spans="2:11" s="1" customFormat="1" ht="25.35" customHeight="1">
      <c r="B27" s="39"/>
      <c r="C27" s="40"/>
      <c r="D27" s="125" t="s">
        <v>39</v>
      </c>
      <c r="E27" s="40"/>
      <c r="F27" s="40"/>
      <c r="G27" s="40"/>
      <c r="H27" s="40"/>
      <c r="I27" s="116"/>
      <c r="J27" s="126">
        <f>ROUND(J76,2)</f>
        <v>0</v>
      </c>
      <c r="K27" s="43"/>
    </row>
    <row r="28" spans="2:11" s="1" customFormat="1" ht="6.95" customHeight="1">
      <c r="B28" s="39"/>
      <c r="C28" s="40"/>
      <c r="D28" s="83"/>
      <c r="E28" s="83"/>
      <c r="F28" s="83"/>
      <c r="G28" s="83"/>
      <c r="H28" s="83"/>
      <c r="I28" s="123"/>
      <c r="J28" s="83"/>
      <c r="K28" s="124"/>
    </row>
    <row r="29" spans="2:11" s="1" customFormat="1" ht="14.45" customHeight="1">
      <c r="B29" s="39"/>
      <c r="C29" s="40"/>
      <c r="D29" s="40"/>
      <c r="E29" s="40"/>
      <c r="F29" s="44" t="s">
        <v>41</v>
      </c>
      <c r="G29" s="40"/>
      <c r="H29" s="40"/>
      <c r="I29" s="127" t="s">
        <v>40</v>
      </c>
      <c r="J29" s="44" t="s">
        <v>42</v>
      </c>
      <c r="K29" s="43"/>
    </row>
    <row r="30" spans="2:11" s="1" customFormat="1" ht="14.45" customHeight="1">
      <c r="B30" s="39"/>
      <c r="C30" s="40"/>
      <c r="D30" s="47" t="s">
        <v>43</v>
      </c>
      <c r="E30" s="47" t="s">
        <v>44</v>
      </c>
      <c r="F30" s="128">
        <f>ROUND(SUM(BE76:BE85), 2)</f>
        <v>0</v>
      </c>
      <c r="G30" s="40"/>
      <c r="H30" s="40"/>
      <c r="I30" s="129">
        <v>0.21</v>
      </c>
      <c r="J30" s="128">
        <f>ROUND(ROUND((SUM(BE76:BE85)), 2)*I30, 2)</f>
        <v>0</v>
      </c>
      <c r="K30" s="43"/>
    </row>
    <row r="31" spans="2:11" s="1" customFormat="1" ht="14.45" customHeight="1">
      <c r="B31" s="39"/>
      <c r="C31" s="40"/>
      <c r="D31" s="40"/>
      <c r="E31" s="47" t="s">
        <v>45</v>
      </c>
      <c r="F31" s="128">
        <f>ROUND(SUM(BF76:BF85), 2)</f>
        <v>0</v>
      </c>
      <c r="G31" s="40"/>
      <c r="H31" s="40"/>
      <c r="I31" s="129">
        <v>0.15</v>
      </c>
      <c r="J31" s="128">
        <f>ROUND(ROUND((SUM(BF76:BF85)), 2)*I31, 2)</f>
        <v>0</v>
      </c>
      <c r="K31" s="43"/>
    </row>
    <row r="32" spans="2:11" s="1" customFormat="1" ht="14.45" hidden="1" customHeight="1">
      <c r="B32" s="39"/>
      <c r="C32" s="40"/>
      <c r="D32" s="40"/>
      <c r="E32" s="47" t="s">
        <v>46</v>
      </c>
      <c r="F32" s="128">
        <f>ROUND(SUM(BG76:BG85), 2)</f>
        <v>0</v>
      </c>
      <c r="G32" s="40"/>
      <c r="H32" s="40"/>
      <c r="I32" s="129">
        <v>0.21</v>
      </c>
      <c r="J32" s="128">
        <v>0</v>
      </c>
      <c r="K32" s="43"/>
    </row>
    <row r="33" spans="2:11" s="1" customFormat="1" ht="14.45" hidden="1" customHeight="1">
      <c r="B33" s="39"/>
      <c r="C33" s="40"/>
      <c r="D33" s="40"/>
      <c r="E33" s="47" t="s">
        <v>47</v>
      </c>
      <c r="F33" s="128">
        <f>ROUND(SUM(BH76:BH85), 2)</f>
        <v>0</v>
      </c>
      <c r="G33" s="40"/>
      <c r="H33" s="40"/>
      <c r="I33" s="129">
        <v>0.15</v>
      </c>
      <c r="J33" s="128">
        <v>0</v>
      </c>
      <c r="K33" s="43"/>
    </row>
    <row r="34" spans="2:11" s="1" customFormat="1" ht="14.45" hidden="1" customHeight="1">
      <c r="B34" s="39"/>
      <c r="C34" s="40"/>
      <c r="D34" s="40"/>
      <c r="E34" s="47" t="s">
        <v>48</v>
      </c>
      <c r="F34" s="128">
        <f>ROUND(SUM(BI76:BI85), 2)</f>
        <v>0</v>
      </c>
      <c r="G34" s="40"/>
      <c r="H34" s="40"/>
      <c r="I34" s="129">
        <v>0</v>
      </c>
      <c r="J34" s="128">
        <v>0</v>
      </c>
      <c r="K34" s="43"/>
    </row>
    <row r="35" spans="2:11" s="1" customFormat="1" ht="6.95" customHeight="1">
      <c r="B35" s="39"/>
      <c r="C35" s="40"/>
      <c r="D35" s="40"/>
      <c r="E35" s="40"/>
      <c r="F35" s="40"/>
      <c r="G35" s="40"/>
      <c r="H35" s="40"/>
      <c r="I35" s="116"/>
      <c r="J35" s="40"/>
      <c r="K35" s="43"/>
    </row>
    <row r="36" spans="2:11" s="1" customFormat="1" ht="25.35" customHeight="1">
      <c r="B36" s="39"/>
      <c r="C36" s="130"/>
      <c r="D36" s="131" t="s">
        <v>49</v>
      </c>
      <c r="E36" s="77"/>
      <c r="F36" s="77"/>
      <c r="G36" s="132" t="s">
        <v>50</v>
      </c>
      <c r="H36" s="133" t="s">
        <v>51</v>
      </c>
      <c r="I36" s="134"/>
      <c r="J36" s="135">
        <f>SUM(J27:J34)</f>
        <v>0</v>
      </c>
      <c r="K36" s="136"/>
    </row>
    <row r="37" spans="2:11" s="1" customFormat="1" ht="14.45" customHeight="1">
      <c r="B37" s="54"/>
      <c r="C37" s="55"/>
      <c r="D37" s="55"/>
      <c r="E37" s="55"/>
      <c r="F37" s="55"/>
      <c r="G37" s="55"/>
      <c r="H37" s="55"/>
      <c r="I37" s="137"/>
      <c r="J37" s="55"/>
      <c r="K37" s="56"/>
    </row>
    <row r="41" spans="2:11" s="1" customFormat="1" ht="6.95" customHeight="1">
      <c r="B41" s="138"/>
      <c r="C41" s="139"/>
      <c r="D41" s="139"/>
      <c r="E41" s="139"/>
      <c r="F41" s="139"/>
      <c r="G41" s="139"/>
      <c r="H41" s="139"/>
      <c r="I41" s="140"/>
      <c r="J41" s="139"/>
      <c r="K41" s="141"/>
    </row>
    <row r="42" spans="2:11" s="1" customFormat="1" ht="36.950000000000003" customHeight="1">
      <c r="B42" s="39"/>
      <c r="C42" s="28" t="s">
        <v>120</v>
      </c>
      <c r="D42" s="40"/>
      <c r="E42" s="40"/>
      <c r="F42" s="40"/>
      <c r="G42" s="40"/>
      <c r="H42" s="40"/>
      <c r="I42" s="116"/>
      <c r="J42" s="40"/>
      <c r="K42" s="43"/>
    </row>
    <row r="43" spans="2:11" s="1" customFormat="1" ht="6.95" customHeight="1">
      <c r="B43" s="39"/>
      <c r="C43" s="40"/>
      <c r="D43" s="40"/>
      <c r="E43" s="40"/>
      <c r="F43" s="40"/>
      <c r="G43" s="40"/>
      <c r="H43" s="40"/>
      <c r="I43" s="116"/>
      <c r="J43" s="40"/>
      <c r="K43" s="43"/>
    </row>
    <row r="44" spans="2:11" s="1" customFormat="1" ht="14.45" customHeight="1">
      <c r="B44" s="39"/>
      <c r="C44" s="35" t="s">
        <v>18</v>
      </c>
      <c r="D44" s="40"/>
      <c r="E44" s="40"/>
      <c r="F44" s="40"/>
      <c r="G44" s="40"/>
      <c r="H44" s="40"/>
      <c r="I44" s="116"/>
      <c r="J44" s="40"/>
      <c r="K44" s="43"/>
    </row>
    <row r="45" spans="2:11" s="1" customFormat="1" ht="16.5" customHeight="1">
      <c r="B45" s="39"/>
      <c r="C45" s="40"/>
      <c r="D45" s="40"/>
      <c r="E45" s="365" t="str">
        <f>E7</f>
        <v>VD Modřany - opravy technologie středního jezového pole</v>
      </c>
      <c r="F45" s="366"/>
      <c r="G45" s="366"/>
      <c r="H45" s="366"/>
      <c r="I45" s="116"/>
      <c r="J45" s="40"/>
      <c r="K45" s="43"/>
    </row>
    <row r="46" spans="2:11" s="1" customFormat="1" ht="14.45" customHeight="1">
      <c r="B46" s="39"/>
      <c r="C46" s="35" t="s">
        <v>118</v>
      </c>
      <c r="D46" s="40"/>
      <c r="E46" s="40"/>
      <c r="F46" s="40"/>
      <c r="G46" s="40"/>
      <c r="H46" s="40"/>
      <c r="I46" s="116"/>
      <c r="J46" s="40"/>
      <c r="K46" s="43"/>
    </row>
    <row r="47" spans="2:11" s="1" customFormat="1" ht="17.25" customHeight="1">
      <c r="B47" s="39"/>
      <c r="C47" s="40"/>
      <c r="D47" s="40"/>
      <c r="E47" s="367" t="str">
        <f>E9</f>
        <v>03 - Těsnění klapek</v>
      </c>
      <c r="F47" s="368"/>
      <c r="G47" s="368"/>
      <c r="H47" s="368"/>
      <c r="I47" s="116"/>
      <c r="J47" s="40"/>
      <c r="K47" s="43"/>
    </row>
    <row r="48" spans="2:11" s="1" customFormat="1" ht="6.95" customHeight="1">
      <c r="B48" s="39"/>
      <c r="C48" s="40"/>
      <c r="D48" s="40"/>
      <c r="E48" s="40"/>
      <c r="F48" s="40"/>
      <c r="G48" s="40"/>
      <c r="H48" s="40"/>
      <c r="I48" s="116"/>
      <c r="J48" s="40"/>
      <c r="K48" s="43"/>
    </row>
    <row r="49" spans="2:47" s="1" customFormat="1" ht="18" customHeight="1">
      <c r="B49" s="39"/>
      <c r="C49" s="35" t="s">
        <v>23</v>
      </c>
      <c r="D49" s="40"/>
      <c r="E49" s="40"/>
      <c r="F49" s="33" t="str">
        <f>F12</f>
        <v>Modřany</v>
      </c>
      <c r="G49" s="40"/>
      <c r="H49" s="40"/>
      <c r="I49" s="117" t="s">
        <v>25</v>
      </c>
      <c r="J49" s="118" t="str">
        <f>IF(J12="","",J12)</f>
        <v>15.2.2018</v>
      </c>
      <c r="K49" s="43"/>
    </row>
    <row r="50" spans="2:47" s="1" customFormat="1" ht="6.95" customHeight="1">
      <c r="B50" s="39"/>
      <c r="C50" s="40"/>
      <c r="D50" s="40"/>
      <c r="E50" s="40"/>
      <c r="F50" s="40"/>
      <c r="G50" s="40"/>
      <c r="H50" s="40"/>
      <c r="I50" s="116"/>
      <c r="J50" s="40"/>
      <c r="K50" s="43"/>
    </row>
    <row r="51" spans="2:47" s="1" customFormat="1" ht="15">
      <c r="B51" s="39"/>
      <c r="C51" s="35" t="s">
        <v>27</v>
      </c>
      <c r="D51" s="40"/>
      <c r="E51" s="40"/>
      <c r="F51" s="33" t="str">
        <f>E15</f>
        <v>Povodí Vltavy, státní podnik</v>
      </c>
      <c r="G51" s="40"/>
      <c r="H51" s="40"/>
      <c r="I51" s="117" t="s">
        <v>34</v>
      </c>
      <c r="J51" s="356" t="str">
        <f>E21</f>
        <v>Ing. Milada Klimešová</v>
      </c>
      <c r="K51" s="43"/>
    </row>
    <row r="52" spans="2:47" s="1" customFormat="1" ht="14.45" customHeight="1">
      <c r="B52" s="39"/>
      <c r="C52" s="35" t="s">
        <v>32</v>
      </c>
      <c r="D52" s="40"/>
      <c r="E52" s="40"/>
      <c r="F52" s="33" t="str">
        <f>IF(E18="","",E18)</f>
        <v/>
      </c>
      <c r="G52" s="40"/>
      <c r="H52" s="40"/>
      <c r="I52" s="116"/>
      <c r="J52" s="360"/>
      <c r="K52" s="43"/>
    </row>
    <row r="53" spans="2:47" s="1" customFormat="1" ht="10.35" customHeight="1">
      <c r="B53" s="39"/>
      <c r="C53" s="40"/>
      <c r="D53" s="40"/>
      <c r="E53" s="40"/>
      <c r="F53" s="40"/>
      <c r="G53" s="40"/>
      <c r="H53" s="40"/>
      <c r="I53" s="116"/>
      <c r="J53" s="40"/>
      <c r="K53" s="43"/>
    </row>
    <row r="54" spans="2:47" s="1" customFormat="1" ht="29.25" customHeight="1">
      <c r="B54" s="39"/>
      <c r="C54" s="142" t="s">
        <v>121</v>
      </c>
      <c r="D54" s="130"/>
      <c r="E54" s="130"/>
      <c r="F54" s="130"/>
      <c r="G54" s="130"/>
      <c r="H54" s="130"/>
      <c r="I54" s="143"/>
      <c r="J54" s="144" t="s">
        <v>122</v>
      </c>
      <c r="K54" s="145"/>
    </row>
    <row r="55" spans="2:47" s="1" customFormat="1" ht="10.35" customHeight="1">
      <c r="B55" s="39"/>
      <c r="C55" s="40"/>
      <c r="D55" s="40"/>
      <c r="E55" s="40"/>
      <c r="F55" s="40"/>
      <c r="G55" s="40"/>
      <c r="H55" s="40"/>
      <c r="I55" s="116"/>
      <c r="J55" s="40"/>
      <c r="K55" s="43"/>
    </row>
    <row r="56" spans="2:47" s="1" customFormat="1" ht="29.25" customHeight="1">
      <c r="B56" s="39"/>
      <c r="C56" s="146" t="s">
        <v>123</v>
      </c>
      <c r="D56" s="40"/>
      <c r="E56" s="40"/>
      <c r="F56" s="40"/>
      <c r="G56" s="40"/>
      <c r="H56" s="40"/>
      <c r="I56" s="116"/>
      <c r="J56" s="126">
        <f>J76</f>
        <v>0</v>
      </c>
      <c r="K56" s="43"/>
      <c r="AU56" s="22" t="s">
        <v>124</v>
      </c>
    </row>
    <row r="57" spans="2:47" s="1" customFormat="1" ht="21.75" customHeight="1">
      <c r="B57" s="39"/>
      <c r="C57" s="40"/>
      <c r="D57" s="40"/>
      <c r="E57" s="40"/>
      <c r="F57" s="40"/>
      <c r="G57" s="40"/>
      <c r="H57" s="40"/>
      <c r="I57" s="116"/>
      <c r="J57" s="40"/>
      <c r="K57" s="43"/>
    </row>
    <row r="58" spans="2:47" s="1" customFormat="1" ht="6.95" customHeight="1">
      <c r="B58" s="54"/>
      <c r="C58" s="55"/>
      <c r="D58" s="55"/>
      <c r="E58" s="55"/>
      <c r="F58" s="55"/>
      <c r="G58" s="55"/>
      <c r="H58" s="55"/>
      <c r="I58" s="137"/>
      <c r="J58" s="55"/>
      <c r="K58" s="56"/>
    </row>
    <row r="62" spans="2:47" s="1" customFormat="1" ht="6.95" customHeight="1">
      <c r="B62" s="57"/>
      <c r="C62" s="58"/>
      <c r="D62" s="58"/>
      <c r="E62" s="58"/>
      <c r="F62" s="58"/>
      <c r="G62" s="58"/>
      <c r="H62" s="58"/>
      <c r="I62" s="140"/>
      <c r="J62" s="58"/>
      <c r="K62" s="58"/>
      <c r="L62" s="59"/>
    </row>
    <row r="63" spans="2:47" s="1" customFormat="1" ht="36.950000000000003" customHeight="1">
      <c r="B63" s="39"/>
      <c r="C63" s="60" t="s">
        <v>130</v>
      </c>
      <c r="D63" s="61"/>
      <c r="E63" s="61"/>
      <c r="F63" s="61"/>
      <c r="G63" s="61"/>
      <c r="H63" s="61"/>
      <c r="I63" s="161"/>
      <c r="J63" s="61"/>
      <c r="K63" s="61"/>
      <c r="L63" s="59"/>
    </row>
    <row r="64" spans="2:47" s="1" customFormat="1" ht="6.95" customHeight="1">
      <c r="B64" s="39"/>
      <c r="C64" s="61"/>
      <c r="D64" s="61"/>
      <c r="E64" s="61"/>
      <c r="F64" s="61"/>
      <c r="G64" s="61"/>
      <c r="H64" s="61"/>
      <c r="I64" s="161"/>
      <c r="J64" s="61"/>
      <c r="K64" s="61"/>
      <c r="L64" s="59"/>
    </row>
    <row r="65" spans="2:65" s="1" customFormat="1" ht="14.45" customHeight="1">
      <c r="B65" s="39"/>
      <c r="C65" s="63" t="s">
        <v>18</v>
      </c>
      <c r="D65" s="61"/>
      <c r="E65" s="61"/>
      <c r="F65" s="61"/>
      <c r="G65" s="61"/>
      <c r="H65" s="61"/>
      <c r="I65" s="161"/>
      <c r="J65" s="61"/>
      <c r="K65" s="61"/>
      <c r="L65" s="59"/>
    </row>
    <row r="66" spans="2:65" s="1" customFormat="1" ht="16.5" customHeight="1">
      <c r="B66" s="39"/>
      <c r="C66" s="61"/>
      <c r="D66" s="61"/>
      <c r="E66" s="361" t="str">
        <f>E7</f>
        <v>VD Modřany - opravy technologie středního jezového pole</v>
      </c>
      <c r="F66" s="362"/>
      <c r="G66" s="362"/>
      <c r="H66" s="362"/>
      <c r="I66" s="161"/>
      <c r="J66" s="61"/>
      <c r="K66" s="61"/>
      <c r="L66" s="59"/>
    </row>
    <row r="67" spans="2:65" s="1" customFormat="1" ht="14.45" customHeight="1">
      <c r="B67" s="39"/>
      <c r="C67" s="63" t="s">
        <v>118</v>
      </c>
      <c r="D67" s="61"/>
      <c r="E67" s="61"/>
      <c r="F67" s="61"/>
      <c r="G67" s="61"/>
      <c r="H67" s="61"/>
      <c r="I67" s="161"/>
      <c r="J67" s="61"/>
      <c r="K67" s="61"/>
      <c r="L67" s="59"/>
    </row>
    <row r="68" spans="2:65" s="1" customFormat="1" ht="17.25" customHeight="1">
      <c r="B68" s="39"/>
      <c r="C68" s="61"/>
      <c r="D68" s="61"/>
      <c r="E68" s="328" t="str">
        <f>E9</f>
        <v>03 - Těsnění klapek</v>
      </c>
      <c r="F68" s="363"/>
      <c r="G68" s="363"/>
      <c r="H68" s="363"/>
      <c r="I68" s="161"/>
      <c r="J68" s="61"/>
      <c r="K68" s="61"/>
      <c r="L68" s="59"/>
    </row>
    <row r="69" spans="2:65" s="1" customFormat="1" ht="6.95" customHeight="1">
      <c r="B69" s="39"/>
      <c r="C69" s="61"/>
      <c r="D69" s="61"/>
      <c r="E69" s="61"/>
      <c r="F69" s="61"/>
      <c r="G69" s="61"/>
      <c r="H69" s="61"/>
      <c r="I69" s="161"/>
      <c r="J69" s="61"/>
      <c r="K69" s="61"/>
      <c r="L69" s="59"/>
    </row>
    <row r="70" spans="2:65" s="1" customFormat="1" ht="18" customHeight="1">
      <c r="B70" s="39"/>
      <c r="C70" s="63" t="s">
        <v>23</v>
      </c>
      <c r="D70" s="61"/>
      <c r="E70" s="61"/>
      <c r="F70" s="162" t="str">
        <f>F12</f>
        <v>Modřany</v>
      </c>
      <c r="G70" s="61"/>
      <c r="H70" s="61"/>
      <c r="I70" s="163" t="s">
        <v>25</v>
      </c>
      <c r="J70" s="71" t="str">
        <f>IF(J12="","",J12)</f>
        <v>15.2.2018</v>
      </c>
      <c r="K70" s="61"/>
      <c r="L70" s="59"/>
    </row>
    <row r="71" spans="2:65" s="1" customFormat="1" ht="6.95" customHeight="1">
      <c r="B71" s="39"/>
      <c r="C71" s="61"/>
      <c r="D71" s="61"/>
      <c r="E71" s="61"/>
      <c r="F71" s="61"/>
      <c r="G71" s="61"/>
      <c r="H71" s="61"/>
      <c r="I71" s="161"/>
      <c r="J71" s="61"/>
      <c r="K71" s="61"/>
      <c r="L71" s="59"/>
    </row>
    <row r="72" spans="2:65" s="1" customFormat="1" ht="15">
      <c r="B72" s="39"/>
      <c r="C72" s="63" t="s">
        <v>27</v>
      </c>
      <c r="D72" s="61"/>
      <c r="E72" s="61"/>
      <c r="F72" s="162" t="str">
        <f>E15</f>
        <v>Povodí Vltavy, státní podnik</v>
      </c>
      <c r="G72" s="61"/>
      <c r="H72" s="61"/>
      <c r="I72" s="163" t="s">
        <v>34</v>
      </c>
      <c r="J72" s="162" t="str">
        <f>E21</f>
        <v>Ing. Milada Klimešová</v>
      </c>
      <c r="K72" s="61"/>
      <c r="L72" s="59"/>
    </row>
    <row r="73" spans="2:65" s="1" customFormat="1" ht="14.45" customHeight="1">
      <c r="B73" s="39"/>
      <c r="C73" s="63" t="s">
        <v>32</v>
      </c>
      <c r="D73" s="61"/>
      <c r="E73" s="61"/>
      <c r="F73" s="162" t="str">
        <f>IF(E18="","",E18)</f>
        <v/>
      </c>
      <c r="G73" s="61"/>
      <c r="H73" s="61"/>
      <c r="I73" s="161"/>
      <c r="J73" s="61"/>
      <c r="K73" s="61"/>
      <c r="L73" s="59"/>
    </row>
    <row r="74" spans="2:65" s="1" customFormat="1" ht="10.35" customHeight="1">
      <c r="B74" s="39"/>
      <c r="C74" s="61"/>
      <c r="D74" s="61"/>
      <c r="E74" s="61"/>
      <c r="F74" s="61"/>
      <c r="G74" s="61"/>
      <c r="H74" s="61"/>
      <c r="I74" s="161"/>
      <c r="J74" s="61"/>
      <c r="K74" s="61"/>
      <c r="L74" s="59"/>
    </row>
    <row r="75" spans="2:65" s="9" customFormat="1" ht="29.25" customHeight="1">
      <c r="B75" s="164"/>
      <c r="C75" s="165" t="s">
        <v>131</v>
      </c>
      <c r="D75" s="166" t="s">
        <v>58</v>
      </c>
      <c r="E75" s="166" t="s">
        <v>54</v>
      </c>
      <c r="F75" s="166" t="s">
        <v>132</v>
      </c>
      <c r="G75" s="166" t="s">
        <v>133</v>
      </c>
      <c r="H75" s="166" t="s">
        <v>134</v>
      </c>
      <c r="I75" s="167" t="s">
        <v>135</v>
      </c>
      <c r="J75" s="166" t="s">
        <v>122</v>
      </c>
      <c r="K75" s="168" t="s">
        <v>136</v>
      </c>
      <c r="L75" s="169"/>
      <c r="M75" s="79" t="s">
        <v>137</v>
      </c>
      <c r="N75" s="80" t="s">
        <v>43</v>
      </c>
      <c r="O75" s="80" t="s">
        <v>138</v>
      </c>
      <c r="P75" s="80" t="s">
        <v>139</v>
      </c>
      <c r="Q75" s="80" t="s">
        <v>140</v>
      </c>
      <c r="R75" s="80" t="s">
        <v>141</v>
      </c>
      <c r="S75" s="80" t="s">
        <v>142</v>
      </c>
      <c r="T75" s="81" t="s">
        <v>143</v>
      </c>
    </row>
    <row r="76" spans="2:65" s="1" customFormat="1" ht="29.25" customHeight="1">
      <c r="B76" s="39"/>
      <c r="C76" s="85" t="s">
        <v>123</v>
      </c>
      <c r="D76" s="61"/>
      <c r="E76" s="61"/>
      <c r="F76" s="61"/>
      <c r="G76" s="61"/>
      <c r="H76" s="61"/>
      <c r="I76" s="161"/>
      <c r="J76" s="170">
        <f>BK76</f>
        <v>0</v>
      </c>
      <c r="K76" s="61"/>
      <c r="L76" s="59"/>
      <c r="M76" s="82"/>
      <c r="N76" s="83"/>
      <c r="O76" s="83"/>
      <c r="P76" s="171">
        <f>SUM(P77:P85)</f>
        <v>0</v>
      </c>
      <c r="Q76" s="83"/>
      <c r="R76" s="171">
        <f>SUM(R77:R85)</f>
        <v>0</v>
      </c>
      <c r="S76" s="83"/>
      <c r="T76" s="172">
        <f>SUM(T77:T85)</f>
        <v>0</v>
      </c>
      <c r="AT76" s="22" t="s">
        <v>72</v>
      </c>
      <c r="AU76" s="22" t="s">
        <v>124</v>
      </c>
      <c r="BK76" s="173">
        <f>SUM(BK77:BK85)</f>
        <v>0</v>
      </c>
    </row>
    <row r="77" spans="2:65" s="1" customFormat="1" ht="16.5" customHeight="1">
      <c r="B77" s="39"/>
      <c r="C77" s="190" t="s">
        <v>80</v>
      </c>
      <c r="D77" s="190" t="s">
        <v>150</v>
      </c>
      <c r="E77" s="191" t="s">
        <v>346</v>
      </c>
      <c r="F77" s="192" t="s">
        <v>347</v>
      </c>
      <c r="G77" s="193" t="s">
        <v>153</v>
      </c>
      <c r="H77" s="194">
        <v>2</v>
      </c>
      <c r="I77" s="195"/>
      <c r="J77" s="196">
        <f>ROUND(I77*H77,2)</f>
        <v>0</v>
      </c>
      <c r="K77" s="192" t="s">
        <v>21</v>
      </c>
      <c r="L77" s="59"/>
      <c r="M77" s="197" t="s">
        <v>21</v>
      </c>
      <c r="N77" s="198" t="s">
        <v>44</v>
      </c>
      <c r="O77" s="40"/>
      <c r="P77" s="199">
        <f>O77*H77</f>
        <v>0</v>
      </c>
      <c r="Q77" s="199">
        <v>0</v>
      </c>
      <c r="R77" s="199">
        <f>Q77*H77</f>
        <v>0</v>
      </c>
      <c r="S77" s="199">
        <v>0</v>
      </c>
      <c r="T77" s="200">
        <f>S77*H77</f>
        <v>0</v>
      </c>
      <c r="AR77" s="22" t="s">
        <v>80</v>
      </c>
      <c r="AT77" s="22" t="s">
        <v>150</v>
      </c>
      <c r="AU77" s="22" t="s">
        <v>73</v>
      </c>
      <c r="AY77" s="22" t="s">
        <v>147</v>
      </c>
      <c r="BE77" s="201">
        <f>IF(N77="základní",J77,0)</f>
        <v>0</v>
      </c>
      <c r="BF77" s="201">
        <f>IF(N77="snížená",J77,0)</f>
        <v>0</v>
      </c>
      <c r="BG77" s="201">
        <f>IF(N77="zákl. přenesená",J77,0)</f>
        <v>0</v>
      </c>
      <c r="BH77" s="201">
        <f>IF(N77="sníž. přenesená",J77,0)</f>
        <v>0</v>
      </c>
      <c r="BI77" s="201">
        <f>IF(N77="nulová",J77,0)</f>
        <v>0</v>
      </c>
      <c r="BJ77" s="22" t="s">
        <v>80</v>
      </c>
      <c r="BK77" s="201">
        <f>ROUND(I77*H77,2)</f>
        <v>0</v>
      </c>
      <c r="BL77" s="22" t="s">
        <v>80</v>
      </c>
      <c r="BM77" s="22" t="s">
        <v>348</v>
      </c>
    </row>
    <row r="78" spans="2:65" s="1" customFormat="1" ht="27">
      <c r="B78" s="39"/>
      <c r="C78" s="61"/>
      <c r="D78" s="202" t="s">
        <v>156</v>
      </c>
      <c r="E78" s="61"/>
      <c r="F78" s="203" t="s">
        <v>349</v>
      </c>
      <c r="G78" s="61"/>
      <c r="H78" s="61"/>
      <c r="I78" s="161"/>
      <c r="J78" s="61"/>
      <c r="K78" s="61"/>
      <c r="L78" s="59"/>
      <c r="M78" s="204"/>
      <c r="N78" s="40"/>
      <c r="O78" s="40"/>
      <c r="P78" s="40"/>
      <c r="Q78" s="40"/>
      <c r="R78" s="40"/>
      <c r="S78" s="40"/>
      <c r="T78" s="76"/>
      <c r="AT78" s="22" t="s">
        <v>156</v>
      </c>
      <c r="AU78" s="22" t="s">
        <v>73</v>
      </c>
    </row>
    <row r="79" spans="2:65" s="1" customFormat="1" ht="94.5">
      <c r="B79" s="39"/>
      <c r="C79" s="61"/>
      <c r="D79" s="202" t="s">
        <v>157</v>
      </c>
      <c r="E79" s="61"/>
      <c r="F79" s="205" t="s">
        <v>350</v>
      </c>
      <c r="G79" s="61"/>
      <c r="H79" s="61"/>
      <c r="I79" s="161"/>
      <c r="J79" s="61"/>
      <c r="K79" s="61"/>
      <c r="L79" s="59"/>
      <c r="M79" s="204"/>
      <c r="N79" s="40"/>
      <c r="O79" s="40"/>
      <c r="P79" s="40"/>
      <c r="Q79" s="40"/>
      <c r="R79" s="40"/>
      <c r="S79" s="40"/>
      <c r="T79" s="76"/>
      <c r="AT79" s="22" t="s">
        <v>157</v>
      </c>
      <c r="AU79" s="22" t="s">
        <v>73</v>
      </c>
    </row>
    <row r="80" spans="2:65" s="1" customFormat="1" ht="16.5" customHeight="1">
      <c r="B80" s="39"/>
      <c r="C80" s="190" t="s">
        <v>82</v>
      </c>
      <c r="D80" s="190" t="s">
        <v>150</v>
      </c>
      <c r="E80" s="191" t="s">
        <v>351</v>
      </c>
      <c r="F80" s="192" t="s">
        <v>352</v>
      </c>
      <c r="G80" s="193" t="s">
        <v>153</v>
      </c>
      <c r="H80" s="194">
        <v>1</v>
      </c>
      <c r="I80" s="195"/>
      <c r="J80" s="196">
        <f>ROUND(I80*H80,2)</f>
        <v>0</v>
      </c>
      <c r="K80" s="192" t="s">
        <v>21</v>
      </c>
      <c r="L80" s="59"/>
      <c r="M80" s="197" t="s">
        <v>21</v>
      </c>
      <c r="N80" s="198" t="s">
        <v>44</v>
      </c>
      <c r="O80" s="40"/>
      <c r="P80" s="199">
        <f>O80*H80</f>
        <v>0</v>
      </c>
      <c r="Q80" s="199">
        <v>0</v>
      </c>
      <c r="R80" s="199">
        <f>Q80*H80</f>
        <v>0</v>
      </c>
      <c r="S80" s="199">
        <v>0</v>
      </c>
      <c r="T80" s="200">
        <f>S80*H80</f>
        <v>0</v>
      </c>
      <c r="AR80" s="22" t="s">
        <v>80</v>
      </c>
      <c r="AT80" s="22" t="s">
        <v>150</v>
      </c>
      <c r="AU80" s="22" t="s">
        <v>73</v>
      </c>
      <c r="AY80" s="22" t="s">
        <v>147</v>
      </c>
      <c r="BE80" s="201">
        <f>IF(N80="základní",J80,0)</f>
        <v>0</v>
      </c>
      <c r="BF80" s="201">
        <f>IF(N80="snížená",J80,0)</f>
        <v>0</v>
      </c>
      <c r="BG80" s="201">
        <f>IF(N80="zákl. přenesená",J80,0)</f>
        <v>0</v>
      </c>
      <c r="BH80" s="201">
        <f>IF(N80="sníž. přenesená",J80,0)</f>
        <v>0</v>
      </c>
      <c r="BI80" s="201">
        <f>IF(N80="nulová",J80,0)</f>
        <v>0</v>
      </c>
      <c r="BJ80" s="22" t="s">
        <v>80</v>
      </c>
      <c r="BK80" s="201">
        <f>ROUND(I80*H80,2)</f>
        <v>0</v>
      </c>
      <c r="BL80" s="22" t="s">
        <v>80</v>
      </c>
      <c r="BM80" s="22" t="s">
        <v>353</v>
      </c>
    </row>
    <row r="81" spans="2:65" s="1" customFormat="1">
      <c r="B81" s="39"/>
      <c r="C81" s="61"/>
      <c r="D81" s="202" t="s">
        <v>156</v>
      </c>
      <c r="E81" s="61"/>
      <c r="F81" s="203" t="s">
        <v>354</v>
      </c>
      <c r="G81" s="61"/>
      <c r="H81" s="61"/>
      <c r="I81" s="161"/>
      <c r="J81" s="61"/>
      <c r="K81" s="61"/>
      <c r="L81" s="59"/>
      <c r="M81" s="204"/>
      <c r="N81" s="40"/>
      <c r="O81" s="40"/>
      <c r="P81" s="40"/>
      <c r="Q81" s="40"/>
      <c r="R81" s="40"/>
      <c r="S81" s="40"/>
      <c r="T81" s="76"/>
      <c r="AT81" s="22" t="s">
        <v>156</v>
      </c>
      <c r="AU81" s="22" t="s">
        <v>73</v>
      </c>
    </row>
    <row r="82" spans="2:65" s="1" customFormat="1" ht="81">
      <c r="B82" s="39"/>
      <c r="C82" s="61"/>
      <c r="D82" s="202" t="s">
        <v>157</v>
      </c>
      <c r="E82" s="61"/>
      <c r="F82" s="205" t="s">
        <v>355</v>
      </c>
      <c r="G82" s="61"/>
      <c r="H82" s="61"/>
      <c r="I82" s="161"/>
      <c r="J82" s="61"/>
      <c r="K82" s="61"/>
      <c r="L82" s="59"/>
      <c r="M82" s="204"/>
      <c r="N82" s="40"/>
      <c r="O82" s="40"/>
      <c r="P82" s="40"/>
      <c r="Q82" s="40"/>
      <c r="R82" s="40"/>
      <c r="S82" s="40"/>
      <c r="T82" s="76"/>
      <c r="AT82" s="22" t="s">
        <v>157</v>
      </c>
      <c r="AU82" s="22" t="s">
        <v>73</v>
      </c>
    </row>
    <row r="83" spans="2:65" s="1" customFormat="1" ht="16.5" customHeight="1">
      <c r="B83" s="39"/>
      <c r="C83" s="190" t="s">
        <v>162</v>
      </c>
      <c r="D83" s="190" t="s">
        <v>150</v>
      </c>
      <c r="E83" s="191" t="s">
        <v>356</v>
      </c>
      <c r="F83" s="192" t="s">
        <v>357</v>
      </c>
      <c r="G83" s="193" t="s">
        <v>153</v>
      </c>
      <c r="H83" s="194">
        <v>1</v>
      </c>
      <c r="I83" s="195"/>
      <c r="J83" s="196">
        <f>ROUND(I83*H83,2)</f>
        <v>0</v>
      </c>
      <c r="K83" s="192" t="s">
        <v>21</v>
      </c>
      <c r="L83" s="59"/>
      <c r="M83" s="197" t="s">
        <v>21</v>
      </c>
      <c r="N83" s="198" t="s">
        <v>44</v>
      </c>
      <c r="O83" s="40"/>
      <c r="P83" s="199">
        <f>O83*H83</f>
        <v>0</v>
      </c>
      <c r="Q83" s="199">
        <v>0</v>
      </c>
      <c r="R83" s="199">
        <f>Q83*H83</f>
        <v>0</v>
      </c>
      <c r="S83" s="199">
        <v>0</v>
      </c>
      <c r="T83" s="200">
        <f>S83*H83</f>
        <v>0</v>
      </c>
      <c r="AR83" s="22" t="s">
        <v>80</v>
      </c>
      <c r="AT83" s="22" t="s">
        <v>150</v>
      </c>
      <c r="AU83" s="22" t="s">
        <v>73</v>
      </c>
      <c r="AY83" s="22" t="s">
        <v>147</v>
      </c>
      <c r="BE83" s="201">
        <f>IF(N83="základní",J83,0)</f>
        <v>0</v>
      </c>
      <c r="BF83" s="201">
        <f>IF(N83="snížená",J83,0)</f>
        <v>0</v>
      </c>
      <c r="BG83" s="201">
        <f>IF(N83="zákl. přenesená",J83,0)</f>
        <v>0</v>
      </c>
      <c r="BH83" s="201">
        <f>IF(N83="sníž. přenesená",J83,0)</f>
        <v>0</v>
      </c>
      <c r="BI83" s="201">
        <f>IF(N83="nulová",J83,0)</f>
        <v>0</v>
      </c>
      <c r="BJ83" s="22" t="s">
        <v>80</v>
      </c>
      <c r="BK83" s="201">
        <f>ROUND(I83*H83,2)</f>
        <v>0</v>
      </c>
      <c r="BL83" s="22" t="s">
        <v>80</v>
      </c>
      <c r="BM83" s="22" t="s">
        <v>358</v>
      </c>
    </row>
    <row r="84" spans="2:65" s="1" customFormat="1">
      <c r="B84" s="39"/>
      <c r="C84" s="61"/>
      <c r="D84" s="202" t="s">
        <v>156</v>
      </c>
      <c r="E84" s="61"/>
      <c r="F84" s="203" t="s">
        <v>359</v>
      </c>
      <c r="G84" s="61"/>
      <c r="H84" s="61"/>
      <c r="I84" s="161"/>
      <c r="J84" s="61"/>
      <c r="K84" s="61"/>
      <c r="L84" s="59"/>
      <c r="M84" s="204"/>
      <c r="N84" s="40"/>
      <c r="O84" s="40"/>
      <c r="P84" s="40"/>
      <c r="Q84" s="40"/>
      <c r="R84" s="40"/>
      <c r="S84" s="40"/>
      <c r="T84" s="76"/>
      <c r="AT84" s="22" t="s">
        <v>156</v>
      </c>
      <c r="AU84" s="22" t="s">
        <v>73</v>
      </c>
    </row>
    <row r="85" spans="2:65" s="1" customFormat="1" ht="54">
      <c r="B85" s="39"/>
      <c r="C85" s="61"/>
      <c r="D85" s="202" t="s">
        <v>157</v>
      </c>
      <c r="E85" s="61"/>
      <c r="F85" s="205" t="s">
        <v>360</v>
      </c>
      <c r="G85" s="61"/>
      <c r="H85" s="61"/>
      <c r="I85" s="161"/>
      <c r="J85" s="61"/>
      <c r="K85" s="61"/>
      <c r="L85" s="59"/>
      <c r="M85" s="206"/>
      <c r="N85" s="207"/>
      <c r="O85" s="207"/>
      <c r="P85" s="207"/>
      <c r="Q85" s="207"/>
      <c r="R85" s="207"/>
      <c r="S85" s="207"/>
      <c r="T85" s="208"/>
      <c r="AT85" s="22" t="s">
        <v>157</v>
      </c>
      <c r="AU85" s="22" t="s">
        <v>73</v>
      </c>
    </row>
    <row r="86" spans="2:65" s="1" customFormat="1" ht="6.95" customHeight="1">
      <c r="B86" s="54"/>
      <c r="C86" s="55"/>
      <c r="D86" s="55"/>
      <c r="E86" s="55"/>
      <c r="F86" s="55"/>
      <c r="G86" s="55"/>
      <c r="H86" s="55"/>
      <c r="I86" s="137"/>
      <c r="J86" s="55"/>
      <c r="K86" s="55"/>
      <c r="L86" s="59"/>
    </row>
  </sheetData>
  <sheetProtection algorithmName="SHA-512" hashValue="ZrvnTR2if9sJgD4X4WeF6GED/jXFbRa86UVGlEsu+WdRRT+Eml7wIjkYpF866NTFwKirO2HwWFxWSQEPWtzJ2g==" saltValue="qANByxtVw/lUz+qS7hUG3jDEPb2fRQX6CbLaylKjTuDG3iz4DmOlHoARZ3pH05sJkITDXlt/XVejw4RhD0JnAQ==" spinCount="100000" sheet="1" objects="1" scenarios="1" formatColumns="0" formatRows="0" autoFilter="0"/>
  <autoFilter ref="C75:K85"/>
  <mergeCells count="10">
    <mergeCell ref="J51:J52"/>
    <mergeCell ref="E66:H66"/>
    <mergeCell ref="E68:H6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5" display="3) Soupis prací"/>
    <hyperlink ref="L1:V1" location="'Rekapitulace stavby'!C2" display="Rekapitulace stavby"/>
  </hyperlinks>
  <pageMargins left="0.59055118110236227" right="0.59055118110236227" top="0.59055118110236227" bottom="0.59055118110236227" header="0" footer="0"/>
  <pageSetup paperSize="9" fitToHeight="100" orientation="landscape" r:id="rId1"/>
  <headerFooter>
    <oddFooter>&amp;CStrana &amp;P z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0"/>
  <sheetViews>
    <sheetView showGridLines="0" workbookViewId="0">
      <pane ySplit="1" topLeftCell="A2" activePane="bottomLeft" state="frozen"/>
      <selection pane="bottomLeft"/>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9"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10"/>
      <c r="C1" s="110"/>
      <c r="D1" s="111" t="s">
        <v>1</v>
      </c>
      <c r="E1" s="110"/>
      <c r="F1" s="112" t="s">
        <v>112</v>
      </c>
      <c r="G1" s="364" t="s">
        <v>113</v>
      </c>
      <c r="H1" s="364"/>
      <c r="I1" s="113"/>
      <c r="J1" s="112" t="s">
        <v>114</v>
      </c>
      <c r="K1" s="111" t="s">
        <v>115</v>
      </c>
      <c r="L1" s="112" t="s">
        <v>116</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324"/>
      <c r="M2" s="324"/>
      <c r="N2" s="324"/>
      <c r="O2" s="324"/>
      <c r="P2" s="324"/>
      <c r="Q2" s="324"/>
      <c r="R2" s="324"/>
      <c r="S2" s="324"/>
      <c r="T2" s="324"/>
      <c r="U2" s="324"/>
      <c r="V2" s="324"/>
      <c r="AT2" s="22" t="s">
        <v>96</v>
      </c>
    </row>
    <row r="3" spans="1:70" ht="6.95" customHeight="1">
      <c r="B3" s="23"/>
      <c r="C3" s="24"/>
      <c r="D3" s="24"/>
      <c r="E3" s="24"/>
      <c r="F3" s="24"/>
      <c r="G3" s="24"/>
      <c r="H3" s="24"/>
      <c r="I3" s="114"/>
      <c r="J3" s="24"/>
      <c r="K3" s="25"/>
      <c r="AT3" s="22" t="s">
        <v>82</v>
      </c>
    </row>
    <row r="4" spans="1:70" ht="36.950000000000003" customHeight="1">
      <c r="B4" s="26"/>
      <c r="C4" s="27"/>
      <c r="D4" s="28" t="s">
        <v>117</v>
      </c>
      <c r="E4" s="27"/>
      <c r="F4" s="27"/>
      <c r="G4" s="27"/>
      <c r="H4" s="27"/>
      <c r="I4" s="115"/>
      <c r="J4" s="27"/>
      <c r="K4" s="29"/>
      <c r="M4" s="30" t="s">
        <v>12</v>
      </c>
      <c r="AT4" s="22" t="s">
        <v>6</v>
      </c>
    </row>
    <row r="5" spans="1:70" ht="6.95" customHeight="1">
      <c r="B5" s="26"/>
      <c r="C5" s="27"/>
      <c r="D5" s="27"/>
      <c r="E5" s="27"/>
      <c r="F5" s="27"/>
      <c r="G5" s="27"/>
      <c r="H5" s="27"/>
      <c r="I5" s="115"/>
      <c r="J5" s="27"/>
      <c r="K5" s="29"/>
    </row>
    <row r="6" spans="1:70" ht="15">
      <c r="B6" s="26"/>
      <c r="C6" s="27"/>
      <c r="D6" s="35" t="s">
        <v>18</v>
      </c>
      <c r="E6" s="27"/>
      <c r="F6" s="27"/>
      <c r="G6" s="27"/>
      <c r="H6" s="27"/>
      <c r="I6" s="115"/>
      <c r="J6" s="27"/>
      <c r="K6" s="29"/>
    </row>
    <row r="7" spans="1:70" ht="16.5" customHeight="1">
      <c r="B7" s="26"/>
      <c r="C7" s="27"/>
      <c r="D7" s="27"/>
      <c r="E7" s="365" t="str">
        <f>'Rekapitulace stavby'!K6</f>
        <v>VD Modřany - opravy technologie středního jezového pole</v>
      </c>
      <c r="F7" s="366"/>
      <c r="G7" s="366"/>
      <c r="H7" s="366"/>
      <c r="I7" s="115"/>
      <c r="J7" s="27"/>
      <c r="K7" s="29"/>
    </row>
    <row r="8" spans="1:70" s="1" customFormat="1" ht="15">
      <c r="B8" s="39"/>
      <c r="C8" s="40"/>
      <c r="D8" s="35" t="s">
        <v>118</v>
      </c>
      <c r="E8" s="40"/>
      <c r="F8" s="40"/>
      <c r="G8" s="40"/>
      <c r="H8" s="40"/>
      <c r="I8" s="116"/>
      <c r="J8" s="40"/>
      <c r="K8" s="43"/>
    </row>
    <row r="9" spans="1:70" s="1" customFormat="1" ht="36.950000000000003" customHeight="1">
      <c r="B9" s="39"/>
      <c r="C9" s="40"/>
      <c r="D9" s="40"/>
      <c r="E9" s="367" t="s">
        <v>361</v>
      </c>
      <c r="F9" s="368"/>
      <c r="G9" s="368"/>
      <c r="H9" s="368"/>
      <c r="I9" s="116"/>
      <c r="J9" s="40"/>
      <c r="K9" s="43"/>
    </row>
    <row r="10" spans="1:70" s="1" customFormat="1">
      <c r="B10" s="39"/>
      <c r="C10" s="40"/>
      <c r="D10" s="40"/>
      <c r="E10" s="40"/>
      <c r="F10" s="40"/>
      <c r="G10" s="40"/>
      <c r="H10" s="40"/>
      <c r="I10" s="116"/>
      <c r="J10" s="40"/>
      <c r="K10" s="43"/>
    </row>
    <row r="11" spans="1:70" s="1" customFormat="1" ht="14.45" customHeight="1">
      <c r="B11" s="39"/>
      <c r="C11" s="40"/>
      <c r="D11" s="35" t="s">
        <v>20</v>
      </c>
      <c r="E11" s="40"/>
      <c r="F11" s="33" t="s">
        <v>21</v>
      </c>
      <c r="G11" s="40"/>
      <c r="H11" s="40"/>
      <c r="I11" s="117" t="s">
        <v>22</v>
      </c>
      <c r="J11" s="33" t="s">
        <v>21</v>
      </c>
      <c r="K11" s="43"/>
    </row>
    <row r="12" spans="1:70" s="1" customFormat="1" ht="14.45" customHeight="1">
      <c r="B12" s="39"/>
      <c r="C12" s="40"/>
      <c r="D12" s="35" t="s">
        <v>23</v>
      </c>
      <c r="E12" s="40"/>
      <c r="F12" s="33" t="s">
        <v>24</v>
      </c>
      <c r="G12" s="40"/>
      <c r="H12" s="40"/>
      <c r="I12" s="117" t="s">
        <v>25</v>
      </c>
      <c r="J12" s="118" t="str">
        <f>'Rekapitulace stavby'!AN8</f>
        <v>15.2.2018</v>
      </c>
      <c r="K12" s="43"/>
    </row>
    <row r="13" spans="1:70" s="1" customFormat="1" ht="10.9" customHeight="1">
      <c r="B13" s="39"/>
      <c r="C13" s="40"/>
      <c r="D13" s="40"/>
      <c r="E13" s="40"/>
      <c r="F13" s="40"/>
      <c r="G13" s="40"/>
      <c r="H13" s="40"/>
      <c r="I13" s="116"/>
      <c r="J13" s="40"/>
      <c r="K13" s="43"/>
    </row>
    <row r="14" spans="1:70" s="1" customFormat="1" ht="14.45" customHeight="1">
      <c r="B14" s="39"/>
      <c r="C14" s="40"/>
      <c r="D14" s="35" t="s">
        <v>27</v>
      </c>
      <c r="E14" s="40"/>
      <c r="F14" s="40"/>
      <c r="G14" s="40"/>
      <c r="H14" s="40"/>
      <c r="I14" s="117" t="s">
        <v>28</v>
      </c>
      <c r="J14" s="33" t="s">
        <v>29</v>
      </c>
      <c r="K14" s="43"/>
    </row>
    <row r="15" spans="1:70" s="1" customFormat="1" ht="18" customHeight="1">
      <c r="B15" s="39"/>
      <c r="C15" s="40"/>
      <c r="D15" s="40"/>
      <c r="E15" s="33" t="s">
        <v>30</v>
      </c>
      <c r="F15" s="40"/>
      <c r="G15" s="40"/>
      <c r="H15" s="40"/>
      <c r="I15" s="117" t="s">
        <v>31</v>
      </c>
      <c r="J15" s="33" t="s">
        <v>21</v>
      </c>
      <c r="K15" s="43"/>
    </row>
    <row r="16" spans="1:70" s="1" customFormat="1" ht="6.95" customHeight="1">
      <c r="B16" s="39"/>
      <c r="C16" s="40"/>
      <c r="D16" s="40"/>
      <c r="E16" s="40"/>
      <c r="F16" s="40"/>
      <c r="G16" s="40"/>
      <c r="H16" s="40"/>
      <c r="I16" s="116"/>
      <c r="J16" s="40"/>
      <c r="K16" s="43"/>
    </row>
    <row r="17" spans="2:11" s="1" customFormat="1" ht="14.45" customHeight="1">
      <c r="B17" s="39"/>
      <c r="C17" s="40"/>
      <c r="D17" s="35" t="s">
        <v>32</v>
      </c>
      <c r="E17" s="40"/>
      <c r="F17" s="40"/>
      <c r="G17" s="40"/>
      <c r="H17" s="40"/>
      <c r="I17" s="117" t="s">
        <v>28</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7" t="s">
        <v>31</v>
      </c>
      <c r="J18" s="33" t="str">
        <f>IF('Rekapitulace stavby'!AN14="Vyplň údaj","",IF('Rekapitulace stavby'!AN14="","",'Rekapitulace stavby'!AN14))</f>
        <v/>
      </c>
      <c r="K18" s="43"/>
    </row>
    <row r="19" spans="2:11" s="1" customFormat="1" ht="6.95" customHeight="1">
      <c r="B19" s="39"/>
      <c r="C19" s="40"/>
      <c r="D19" s="40"/>
      <c r="E19" s="40"/>
      <c r="F19" s="40"/>
      <c r="G19" s="40"/>
      <c r="H19" s="40"/>
      <c r="I19" s="116"/>
      <c r="J19" s="40"/>
      <c r="K19" s="43"/>
    </row>
    <row r="20" spans="2:11" s="1" customFormat="1" ht="14.45" customHeight="1">
      <c r="B20" s="39"/>
      <c r="C20" s="40"/>
      <c r="D20" s="35" t="s">
        <v>34</v>
      </c>
      <c r="E20" s="40"/>
      <c r="F20" s="40"/>
      <c r="G20" s="40"/>
      <c r="H20" s="40"/>
      <c r="I20" s="117" t="s">
        <v>28</v>
      </c>
      <c r="J20" s="33" t="s">
        <v>35</v>
      </c>
      <c r="K20" s="43"/>
    </row>
    <row r="21" spans="2:11" s="1" customFormat="1" ht="18" customHeight="1">
      <c r="B21" s="39"/>
      <c r="C21" s="40"/>
      <c r="D21" s="40"/>
      <c r="E21" s="33" t="s">
        <v>36</v>
      </c>
      <c r="F21" s="40"/>
      <c r="G21" s="40"/>
      <c r="H21" s="40"/>
      <c r="I21" s="117" t="s">
        <v>31</v>
      </c>
      <c r="J21" s="33" t="s">
        <v>21</v>
      </c>
      <c r="K21" s="43"/>
    </row>
    <row r="22" spans="2:11" s="1" customFormat="1" ht="6.95" customHeight="1">
      <c r="B22" s="39"/>
      <c r="C22" s="40"/>
      <c r="D22" s="40"/>
      <c r="E22" s="40"/>
      <c r="F22" s="40"/>
      <c r="G22" s="40"/>
      <c r="H22" s="40"/>
      <c r="I22" s="116"/>
      <c r="J22" s="40"/>
      <c r="K22" s="43"/>
    </row>
    <row r="23" spans="2:11" s="1" customFormat="1" ht="14.45" customHeight="1">
      <c r="B23" s="39"/>
      <c r="C23" s="40"/>
      <c r="D23" s="35" t="s">
        <v>38</v>
      </c>
      <c r="E23" s="40"/>
      <c r="F23" s="40"/>
      <c r="G23" s="40"/>
      <c r="H23" s="40"/>
      <c r="I23" s="116"/>
      <c r="J23" s="40"/>
      <c r="K23" s="43"/>
    </row>
    <row r="24" spans="2:11" s="6" customFormat="1" ht="16.5" customHeight="1">
      <c r="B24" s="119"/>
      <c r="C24" s="120"/>
      <c r="D24" s="120"/>
      <c r="E24" s="356" t="s">
        <v>21</v>
      </c>
      <c r="F24" s="356"/>
      <c r="G24" s="356"/>
      <c r="H24" s="356"/>
      <c r="I24" s="121"/>
      <c r="J24" s="120"/>
      <c r="K24" s="122"/>
    </row>
    <row r="25" spans="2:11" s="1" customFormat="1" ht="6.95" customHeight="1">
      <c r="B25" s="39"/>
      <c r="C25" s="40"/>
      <c r="D25" s="40"/>
      <c r="E25" s="40"/>
      <c r="F25" s="40"/>
      <c r="G25" s="40"/>
      <c r="H25" s="40"/>
      <c r="I25" s="116"/>
      <c r="J25" s="40"/>
      <c r="K25" s="43"/>
    </row>
    <row r="26" spans="2:11" s="1" customFormat="1" ht="6.95" customHeight="1">
      <c r="B26" s="39"/>
      <c r="C26" s="40"/>
      <c r="D26" s="83"/>
      <c r="E26" s="83"/>
      <c r="F26" s="83"/>
      <c r="G26" s="83"/>
      <c r="H26" s="83"/>
      <c r="I26" s="123"/>
      <c r="J26" s="83"/>
      <c r="K26" s="124"/>
    </row>
    <row r="27" spans="2:11" s="1" customFormat="1" ht="25.35" customHeight="1">
      <c r="B27" s="39"/>
      <c r="C27" s="40"/>
      <c r="D27" s="125" t="s">
        <v>39</v>
      </c>
      <c r="E27" s="40"/>
      <c r="F27" s="40"/>
      <c r="G27" s="40"/>
      <c r="H27" s="40"/>
      <c r="I27" s="116"/>
      <c r="J27" s="126">
        <f>ROUND(J76,2)</f>
        <v>0</v>
      </c>
      <c r="K27" s="43"/>
    </row>
    <row r="28" spans="2:11" s="1" customFormat="1" ht="6.95" customHeight="1">
      <c r="B28" s="39"/>
      <c r="C28" s="40"/>
      <c r="D28" s="83"/>
      <c r="E28" s="83"/>
      <c r="F28" s="83"/>
      <c r="G28" s="83"/>
      <c r="H28" s="83"/>
      <c r="I28" s="123"/>
      <c r="J28" s="83"/>
      <c r="K28" s="124"/>
    </row>
    <row r="29" spans="2:11" s="1" customFormat="1" ht="14.45" customHeight="1">
      <c r="B29" s="39"/>
      <c r="C29" s="40"/>
      <c r="D29" s="40"/>
      <c r="E29" s="40"/>
      <c r="F29" s="44" t="s">
        <v>41</v>
      </c>
      <c r="G29" s="40"/>
      <c r="H29" s="40"/>
      <c r="I29" s="127" t="s">
        <v>40</v>
      </c>
      <c r="J29" s="44" t="s">
        <v>42</v>
      </c>
      <c r="K29" s="43"/>
    </row>
    <row r="30" spans="2:11" s="1" customFormat="1" ht="14.45" customHeight="1">
      <c r="B30" s="39"/>
      <c r="C30" s="40"/>
      <c r="D30" s="47" t="s">
        <v>43</v>
      </c>
      <c r="E30" s="47" t="s">
        <v>44</v>
      </c>
      <c r="F30" s="128">
        <f>ROUND(SUM(BE76:BE79), 2)</f>
        <v>0</v>
      </c>
      <c r="G30" s="40"/>
      <c r="H30" s="40"/>
      <c r="I30" s="129">
        <v>0.21</v>
      </c>
      <c r="J30" s="128">
        <f>ROUND(ROUND((SUM(BE76:BE79)), 2)*I30, 2)</f>
        <v>0</v>
      </c>
      <c r="K30" s="43"/>
    </row>
    <row r="31" spans="2:11" s="1" customFormat="1" ht="14.45" customHeight="1">
      <c r="B31" s="39"/>
      <c r="C31" s="40"/>
      <c r="D31" s="40"/>
      <c r="E31" s="47" t="s">
        <v>45</v>
      </c>
      <c r="F31" s="128">
        <f>ROUND(SUM(BF76:BF79), 2)</f>
        <v>0</v>
      </c>
      <c r="G31" s="40"/>
      <c r="H31" s="40"/>
      <c r="I31" s="129">
        <v>0.15</v>
      </c>
      <c r="J31" s="128">
        <f>ROUND(ROUND((SUM(BF76:BF79)), 2)*I31, 2)</f>
        <v>0</v>
      </c>
      <c r="K31" s="43"/>
    </row>
    <row r="32" spans="2:11" s="1" customFormat="1" ht="14.45" hidden="1" customHeight="1">
      <c r="B32" s="39"/>
      <c r="C32" s="40"/>
      <c r="D32" s="40"/>
      <c r="E32" s="47" t="s">
        <v>46</v>
      </c>
      <c r="F32" s="128">
        <f>ROUND(SUM(BG76:BG79), 2)</f>
        <v>0</v>
      </c>
      <c r="G32" s="40"/>
      <c r="H32" s="40"/>
      <c r="I32" s="129">
        <v>0.21</v>
      </c>
      <c r="J32" s="128">
        <v>0</v>
      </c>
      <c r="K32" s="43"/>
    </row>
    <row r="33" spans="2:11" s="1" customFormat="1" ht="14.45" hidden="1" customHeight="1">
      <c r="B33" s="39"/>
      <c r="C33" s="40"/>
      <c r="D33" s="40"/>
      <c r="E33" s="47" t="s">
        <v>47</v>
      </c>
      <c r="F33" s="128">
        <f>ROUND(SUM(BH76:BH79), 2)</f>
        <v>0</v>
      </c>
      <c r="G33" s="40"/>
      <c r="H33" s="40"/>
      <c r="I33" s="129">
        <v>0.15</v>
      </c>
      <c r="J33" s="128">
        <v>0</v>
      </c>
      <c r="K33" s="43"/>
    </row>
    <row r="34" spans="2:11" s="1" customFormat="1" ht="14.45" hidden="1" customHeight="1">
      <c r="B34" s="39"/>
      <c r="C34" s="40"/>
      <c r="D34" s="40"/>
      <c r="E34" s="47" t="s">
        <v>48</v>
      </c>
      <c r="F34" s="128">
        <f>ROUND(SUM(BI76:BI79), 2)</f>
        <v>0</v>
      </c>
      <c r="G34" s="40"/>
      <c r="H34" s="40"/>
      <c r="I34" s="129">
        <v>0</v>
      </c>
      <c r="J34" s="128">
        <v>0</v>
      </c>
      <c r="K34" s="43"/>
    </row>
    <row r="35" spans="2:11" s="1" customFormat="1" ht="6.95" customHeight="1">
      <c r="B35" s="39"/>
      <c r="C35" s="40"/>
      <c r="D35" s="40"/>
      <c r="E35" s="40"/>
      <c r="F35" s="40"/>
      <c r="G35" s="40"/>
      <c r="H35" s="40"/>
      <c r="I35" s="116"/>
      <c r="J35" s="40"/>
      <c r="K35" s="43"/>
    </row>
    <row r="36" spans="2:11" s="1" customFormat="1" ht="25.35" customHeight="1">
      <c r="B36" s="39"/>
      <c r="C36" s="130"/>
      <c r="D36" s="131" t="s">
        <v>49</v>
      </c>
      <c r="E36" s="77"/>
      <c r="F36" s="77"/>
      <c r="G36" s="132" t="s">
        <v>50</v>
      </c>
      <c r="H36" s="133" t="s">
        <v>51</v>
      </c>
      <c r="I36" s="134"/>
      <c r="J36" s="135">
        <f>SUM(J27:J34)</f>
        <v>0</v>
      </c>
      <c r="K36" s="136"/>
    </row>
    <row r="37" spans="2:11" s="1" customFormat="1" ht="14.45" customHeight="1">
      <c r="B37" s="54"/>
      <c r="C37" s="55"/>
      <c r="D37" s="55"/>
      <c r="E37" s="55"/>
      <c r="F37" s="55"/>
      <c r="G37" s="55"/>
      <c r="H37" s="55"/>
      <c r="I37" s="137"/>
      <c r="J37" s="55"/>
      <c r="K37" s="56"/>
    </row>
    <row r="41" spans="2:11" s="1" customFormat="1" ht="6.95" customHeight="1">
      <c r="B41" s="138"/>
      <c r="C41" s="139"/>
      <c r="D41" s="139"/>
      <c r="E41" s="139"/>
      <c r="F41" s="139"/>
      <c r="G41" s="139"/>
      <c r="H41" s="139"/>
      <c r="I41" s="140"/>
      <c r="J41" s="139"/>
      <c r="K41" s="141"/>
    </row>
    <row r="42" spans="2:11" s="1" customFormat="1" ht="36.950000000000003" customHeight="1">
      <c r="B42" s="39"/>
      <c r="C42" s="28" t="s">
        <v>120</v>
      </c>
      <c r="D42" s="40"/>
      <c r="E42" s="40"/>
      <c r="F42" s="40"/>
      <c r="G42" s="40"/>
      <c r="H42" s="40"/>
      <c r="I42" s="116"/>
      <c r="J42" s="40"/>
      <c r="K42" s="43"/>
    </row>
    <row r="43" spans="2:11" s="1" customFormat="1" ht="6.95" customHeight="1">
      <c r="B43" s="39"/>
      <c r="C43" s="40"/>
      <c r="D43" s="40"/>
      <c r="E43" s="40"/>
      <c r="F43" s="40"/>
      <c r="G43" s="40"/>
      <c r="H43" s="40"/>
      <c r="I43" s="116"/>
      <c r="J43" s="40"/>
      <c r="K43" s="43"/>
    </row>
    <row r="44" spans="2:11" s="1" customFormat="1" ht="14.45" customHeight="1">
      <c r="B44" s="39"/>
      <c r="C44" s="35" t="s">
        <v>18</v>
      </c>
      <c r="D44" s="40"/>
      <c r="E44" s="40"/>
      <c r="F44" s="40"/>
      <c r="G44" s="40"/>
      <c r="H44" s="40"/>
      <c r="I44" s="116"/>
      <c r="J44" s="40"/>
      <c r="K44" s="43"/>
    </row>
    <row r="45" spans="2:11" s="1" customFormat="1" ht="16.5" customHeight="1">
      <c r="B45" s="39"/>
      <c r="C45" s="40"/>
      <c r="D45" s="40"/>
      <c r="E45" s="365" t="str">
        <f>E7</f>
        <v>VD Modřany - opravy technologie středního jezového pole</v>
      </c>
      <c r="F45" s="366"/>
      <c r="G45" s="366"/>
      <c r="H45" s="366"/>
      <c r="I45" s="116"/>
      <c r="J45" s="40"/>
      <c r="K45" s="43"/>
    </row>
    <row r="46" spans="2:11" s="1" customFormat="1" ht="14.45" customHeight="1">
      <c r="B46" s="39"/>
      <c r="C46" s="35" t="s">
        <v>118</v>
      </c>
      <c r="D46" s="40"/>
      <c r="E46" s="40"/>
      <c r="F46" s="40"/>
      <c r="G46" s="40"/>
      <c r="H46" s="40"/>
      <c r="I46" s="116"/>
      <c r="J46" s="40"/>
      <c r="K46" s="43"/>
    </row>
    <row r="47" spans="2:11" s="1" customFormat="1" ht="17.25" customHeight="1">
      <c r="B47" s="39"/>
      <c r="C47" s="40"/>
      <c r="D47" s="40"/>
      <c r="E47" s="367" t="str">
        <f>E9</f>
        <v>04 - Výměna hydromotorů</v>
      </c>
      <c r="F47" s="368"/>
      <c r="G47" s="368"/>
      <c r="H47" s="368"/>
      <c r="I47" s="116"/>
      <c r="J47" s="40"/>
      <c r="K47" s="43"/>
    </row>
    <row r="48" spans="2:11" s="1" customFormat="1" ht="6.95" customHeight="1">
      <c r="B48" s="39"/>
      <c r="C48" s="40"/>
      <c r="D48" s="40"/>
      <c r="E48" s="40"/>
      <c r="F48" s="40"/>
      <c r="G48" s="40"/>
      <c r="H48" s="40"/>
      <c r="I48" s="116"/>
      <c r="J48" s="40"/>
      <c r="K48" s="43"/>
    </row>
    <row r="49" spans="2:47" s="1" customFormat="1" ht="18" customHeight="1">
      <c r="B49" s="39"/>
      <c r="C49" s="35" t="s">
        <v>23</v>
      </c>
      <c r="D49" s="40"/>
      <c r="E49" s="40"/>
      <c r="F49" s="33" t="str">
        <f>F12</f>
        <v>Modřany</v>
      </c>
      <c r="G49" s="40"/>
      <c r="H49" s="40"/>
      <c r="I49" s="117" t="s">
        <v>25</v>
      </c>
      <c r="J49" s="118" t="str">
        <f>IF(J12="","",J12)</f>
        <v>15.2.2018</v>
      </c>
      <c r="K49" s="43"/>
    </row>
    <row r="50" spans="2:47" s="1" customFormat="1" ht="6.95" customHeight="1">
      <c r="B50" s="39"/>
      <c r="C50" s="40"/>
      <c r="D50" s="40"/>
      <c r="E50" s="40"/>
      <c r="F50" s="40"/>
      <c r="G50" s="40"/>
      <c r="H50" s="40"/>
      <c r="I50" s="116"/>
      <c r="J50" s="40"/>
      <c r="K50" s="43"/>
    </row>
    <row r="51" spans="2:47" s="1" customFormat="1" ht="15">
      <c r="B51" s="39"/>
      <c r="C51" s="35" t="s">
        <v>27</v>
      </c>
      <c r="D51" s="40"/>
      <c r="E51" s="40"/>
      <c r="F51" s="33" t="str">
        <f>E15</f>
        <v>Povodí Vltavy, státní podnik</v>
      </c>
      <c r="G51" s="40"/>
      <c r="H51" s="40"/>
      <c r="I51" s="117" t="s">
        <v>34</v>
      </c>
      <c r="J51" s="356" t="str">
        <f>E21</f>
        <v>Ing. Milada Klimešová</v>
      </c>
      <c r="K51" s="43"/>
    </row>
    <row r="52" spans="2:47" s="1" customFormat="1" ht="14.45" customHeight="1">
      <c r="B52" s="39"/>
      <c r="C52" s="35" t="s">
        <v>32</v>
      </c>
      <c r="D52" s="40"/>
      <c r="E52" s="40"/>
      <c r="F52" s="33" t="str">
        <f>IF(E18="","",E18)</f>
        <v/>
      </c>
      <c r="G52" s="40"/>
      <c r="H52" s="40"/>
      <c r="I52" s="116"/>
      <c r="J52" s="360"/>
      <c r="K52" s="43"/>
    </row>
    <row r="53" spans="2:47" s="1" customFormat="1" ht="10.35" customHeight="1">
      <c r="B53" s="39"/>
      <c r="C53" s="40"/>
      <c r="D53" s="40"/>
      <c r="E53" s="40"/>
      <c r="F53" s="40"/>
      <c r="G53" s="40"/>
      <c r="H53" s="40"/>
      <c r="I53" s="116"/>
      <c r="J53" s="40"/>
      <c r="K53" s="43"/>
    </row>
    <row r="54" spans="2:47" s="1" customFormat="1" ht="29.25" customHeight="1">
      <c r="B54" s="39"/>
      <c r="C54" s="142" t="s">
        <v>121</v>
      </c>
      <c r="D54" s="130"/>
      <c r="E54" s="130"/>
      <c r="F54" s="130"/>
      <c r="G54" s="130"/>
      <c r="H54" s="130"/>
      <c r="I54" s="143"/>
      <c r="J54" s="144" t="s">
        <v>122</v>
      </c>
      <c r="K54" s="145"/>
    </row>
    <row r="55" spans="2:47" s="1" customFormat="1" ht="10.35" customHeight="1">
      <c r="B55" s="39"/>
      <c r="C55" s="40"/>
      <c r="D55" s="40"/>
      <c r="E55" s="40"/>
      <c r="F55" s="40"/>
      <c r="G55" s="40"/>
      <c r="H55" s="40"/>
      <c r="I55" s="116"/>
      <c r="J55" s="40"/>
      <c r="K55" s="43"/>
    </row>
    <row r="56" spans="2:47" s="1" customFormat="1" ht="29.25" customHeight="1">
      <c r="B56" s="39"/>
      <c r="C56" s="146" t="s">
        <v>123</v>
      </c>
      <c r="D56" s="40"/>
      <c r="E56" s="40"/>
      <c r="F56" s="40"/>
      <c r="G56" s="40"/>
      <c r="H56" s="40"/>
      <c r="I56" s="116"/>
      <c r="J56" s="126">
        <f>J76</f>
        <v>0</v>
      </c>
      <c r="K56" s="43"/>
      <c r="AU56" s="22" t="s">
        <v>124</v>
      </c>
    </row>
    <row r="57" spans="2:47" s="1" customFormat="1" ht="21.75" customHeight="1">
      <c r="B57" s="39"/>
      <c r="C57" s="40"/>
      <c r="D57" s="40"/>
      <c r="E57" s="40"/>
      <c r="F57" s="40"/>
      <c r="G57" s="40"/>
      <c r="H57" s="40"/>
      <c r="I57" s="116"/>
      <c r="J57" s="40"/>
      <c r="K57" s="43"/>
    </row>
    <row r="58" spans="2:47" s="1" customFormat="1" ht="6.95" customHeight="1">
      <c r="B58" s="54"/>
      <c r="C58" s="55"/>
      <c r="D58" s="55"/>
      <c r="E58" s="55"/>
      <c r="F58" s="55"/>
      <c r="G58" s="55"/>
      <c r="H58" s="55"/>
      <c r="I58" s="137"/>
      <c r="J58" s="55"/>
      <c r="K58" s="56"/>
    </row>
    <row r="62" spans="2:47" s="1" customFormat="1" ht="6.95" customHeight="1">
      <c r="B62" s="57"/>
      <c r="C62" s="58"/>
      <c r="D62" s="58"/>
      <c r="E62" s="58"/>
      <c r="F62" s="58"/>
      <c r="G62" s="58"/>
      <c r="H62" s="58"/>
      <c r="I62" s="140"/>
      <c r="J62" s="58"/>
      <c r="K62" s="58"/>
      <c r="L62" s="59"/>
    </row>
    <row r="63" spans="2:47" s="1" customFormat="1" ht="36.950000000000003" customHeight="1">
      <c r="B63" s="39"/>
      <c r="C63" s="60" t="s">
        <v>130</v>
      </c>
      <c r="D63" s="61"/>
      <c r="E63" s="61"/>
      <c r="F63" s="61"/>
      <c r="G63" s="61"/>
      <c r="H63" s="61"/>
      <c r="I63" s="161"/>
      <c r="J63" s="61"/>
      <c r="K63" s="61"/>
      <c r="L63" s="59"/>
    </row>
    <row r="64" spans="2:47" s="1" customFormat="1" ht="6.95" customHeight="1">
      <c r="B64" s="39"/>
      <c r="C64" s="61"/>
      <c r="D64" s="61"/>
      <c r="E64" s="61"/>
      <c r="F64" s="61"/>
      <c r="G64" s="61"/>
      <c r="H64" s="61"/>
      <c r="I64" s="161"/>
      <c r="J64" s="61"/>
      <c r="K64" s="61"/>
      <c r="L64" s="59"/>
    </row>
    <row r="65" spans="2:65" s="1" customFormat="1" ht="14.45" customHeight="1">
      <c r="B65" s="39"/>
      <c r="C65" s="63" t="s">
        <v>18</v>
      </c>
      <c r="D65" s="61"/>
      <c r="E65" s="61"/>
      <c r="F65" s="61"/>
      <c r="G65" s="61"/>
      <c r="H65" s="61"/>
      <c r="I65" s="161"/>
      <c r="J65" s="61"/>
      <c r="K65" s="61"/>
      <c r="L65" s="59"/>
    </row>
    <row r="66" spans="2:65" s="1" customFormat="1" ht="16.5" customHeight="1">
      <c r="B66" s="39"/>
      <c r="C66" s="61"/>
      <c r="D66" s="61"/>
      <c r="E66" s="361" t="str">
        <f>E7</f>
        <v>VD Modřany - opravy technologie středního jezového pole</v>
      </c>
      <c r="F66" s="362"/>
      <c r="G66" s="362"/>
      <c r="H66" s="362"/>
      <c r="I66" s="161"/>
      <c r="J66" s="61"/>
      <c r="K66" s="61"/>
      <c r="L66" s="59"/>
    </row>
    <row r="67" spans="2:65" s="1" customFormat="1" ht="14.45" customHeight="1">
      <c r="B67" s="39"/>
      <c r="C67" s="63" t="s">
        <v>118</v>
      </c>
      <c r="D67" s="61"/>
      <c r="E67" s="61"/>
      <c r="F67" s="61"/>
      <c r="G67" s="61"/>
      <c r="H67" s="61"/>
      <c r="I67" s="161"/>
      <c r="J67" s="61"/>
      <c r="K67" s="61"/>
      <c r="L67" s="59"/>
    </row>
    <row r="68" spans="2:65" s="1" customFormat="1" ht="17.25" customHeight="1">
      <c r="B68" s="39"/>
      <c r="C68" s="61"/>
      <c r="D68" s="61"/>
      <c r="E68" s="328" t="str">
        <f>E9</f>
        <v>04 - Výměna hydromotorů</v>
      </c>
      <c r="F68" s="363"/>
      <c r="G68" s="363"/>
      <c r="H68" s="363"/>
      <c r="I68" s="161"/>
      <c r="J68" s="61"/>
      <c r="K68" s="61"/>
      <c r="L68" s="59"/>
    </row>
    <row r="69" spans="2:65" s="1" customFormat="1" ht="6.95" customHeight="1">
      <c r="B69" s="39"/>
      <c r="C69" s="61"/>
      <c r="D69" s="61"/>
      <c r="E69" s="61"/>
      <c r="F69" s="61"/>
      <c r="G69" s="61"/>
      <c r="H69" s="61"/>
      <c r="I69" s="161"/>
      <c r="J69" s="61"/>
      <c r="K69" s="61"/>
      <c r="L69" s="59"/>
    </row>
    <row r="70" spans="2:65" s="1" customFormat="1" ht="18" customHeight="1">
      <c r="B70" s="39"/>
      <c r="C70" s="63" t="s">
        <v>23</v>
      </c>
      <c r="D70" s="61"/>
      <c r="E70" s="61"/>
      <c r="F70" s="162" t="str">
        <f>F12</f>
        <v>Modřany</v>
      </c>
      <c r="G70" s="61"/>
      <c r="H70" s="61"/>
      <c r="I70" s="163" t="s">
        <v>25</v>
      </c>
      <c r="J70" s="71" t="str">
        <f>IF(J12="","",J12)</f>
        <v>15.2.2018</v>
      </c>
      <c r="K70" s="61"/>
      <c r="L70" s="59"/>
    </row>
    <row r="71" spans="2:65" s="1" customFormat="1" ht="6.95" customHeight="1">
      <c r="B71" s="39"/>
      <c r="C71" s="61"/>
      <c r="D71" s="61"/>
      <c r="E71" s="61"/>
      <c r="F71" s="61"/>
      <c r="G71" s="61"/>
      <c r="H71" s="61"/>
      <c r="I71" s="161"/>
      <c r="J71" s="61"/>
      <c r="K71" s="61"/>
      <c r="L71" s="59"/>
    </row>
    <row r="72" spans="2:65" s="1" customFormat="1" ht="15">
      <c r="B72" s="39"/>
      <c r="C72" s="63" t="s">
        <v>27</v>
      </c>
      <c r="D72" s="61"/>
      <c r="E72" s="61"/>
      <c r="F72" s="162" t="str">
        <f>E15</f>
        <v>Povodí Vltavy, státní podnik</v>
      </c>
      <c r="G72" s="61"/>
      <c r="H72" s="61"/>
      <c r="I72" s="163" t="s">
        <v>34</v>
      </c>
      <c r="J72" s="162" t="str">
        <f>E21</f>
        <v>Ing. Milada Klimešová</v>
      </c>
      <c r="K72" s="61"/>
      <c r="L72" s="59"/>
    </row>
    <row r="73" spans="2:65" s="1" customFormat="1" ht="14.45" customHeight="1">
      <c r="B73" s="39"/>
      <c r="C73" s="63" t="s">
        <v>32</v>
      </c>
      <c r="D73" s="61"/>
      <c r="E73" s="61"/>
      <c r="F73" s="162" t="str">
        <f>IF(E18="","",E18)</f>
        <v/>
      </c>
      <c r="G73" s="61"/>
      <c r="H73" s="61"/>
      <c r="I73" s="161"/>
      <c r="J73" s="61"/>
      <c r="K73" s="61"/>
      <c r="L73" s="59"/>
    </row>
    <row r="74" spans="2:65" s="1" customFormat="1" ht="10.35" customHeight="1">
      <c r="B74" s="39"/>
      <c r="C74" s="61"/>
      <c r="D74" s="61"/>
      <c r="E74" s="61"/>
      <c r="F74" s="61"/>
      <c r="G74" s="61"/>
      <c r="H74" s="61"/>
      <c r="I74" s="161"/>
      <c r="J74" s="61"/>
      <c r="K74" s="61"/>
      <c r="L74" s="59"/>
    </row>
    <row r="75" spans="2:65" s="9" customFormat="1" ht="29.25" customHeight="1">
      <c r="B75" s="164"/>
      <c r="C75" s="165" t="s">
        <v>131</v>
      </c>
      <c r="D75" s="166" t="s">
        <v>58</v>
      </c>
      <c r="E75" s="166" t="s">
        <v>54</v>
      </c>
      <c r="F75" s="166" t="s">
        <v>132</v>
      </c>
      <c r="G75" s="166" t="s">
        <v>133</v>
      </c>
      <c r="H75" s="166" t="s">
        <v>134</v>
      </c>
      <c r="I75" s="167" t="s">
        <v>135</v>
      </c>
      <c r="J75" s="166" t="s">
        <v>122</v>
      </c>
      <c r="K75" s="168" t="s">
        <v>136</v>
      </c>
      <c r="L75" s="169"/>
      <c r="M75" s="79" t="s">
        <v>137</v>
      </c>
      <c r="N75" s="80" t="s">
        <v>43</v>
      </c>
      <c r="O75" s="80" t="s">
        <v>138</v>
      </c>
      <c r="P75" s="80" t="s">
        <v>139</v>
      </c>
      <c r="Q75" s="80" t="s">
        <v>140</v>
      </c>
      <c r="R75" s="80" t="s">
        <v>141</v>
      </c>
      <c r="S75" s="80" t="s">
        <v>142</v>
      </c>
      <c r="T75" s="81" t="s">
        <v>143</v>
      </c>
    </row>
    <row r="76" spans="2:65" s="1" customFormat="1" ht="29.25" customHeight="1">
      <c r="B76" s="39"/>
      <c r="C76" s="85" t="s">
        <v>123</v>
      </c>
      <c r="D76" s="61"/>
      <c r="E76" s="61"/>
      <c r="F76" s="61"/>
      <c r="G76" s="61"/>
      <c r="H76" s="61"/>
      <c r="I76" s="161"/>
      <c r="J76" s="170">
        <f>BK76</f>
        <v>0</v>
      </c>
      <c r="K76" s="61"/>
      <c r="L76" s="59"/>
      <c r="M76" s="82"/>
      <c r="N76" s="83"/>
      <c r="O76" s="83"/>
      <c r="P76" s="171">
        <f>SUM(P77:P79)</f>
        <v>0</v>
      </c>
      <c r="Q76" s="83"/>
      <c r="R76" s="171">
        <f>SUM(R77:R79)</f>
        <v>0</v>
      </c>
      <c r="S76" s="83"/>
      <c r="T76" s="172">
        <f>SUM(T77:T79)</f>
        <v>0</v>
      </c>
      <c r="AT76" s="22" t="s">
        <v>72</v>
      </c>
      <c r="AU76" s="22" t="s">
        <v>124</v>
      </c>
      <c r="BK76" s="173">
        <f>SUM(BK77:BK79)</f>
        <v>0</v>
      </c>
    </row>
    <row r="77" spans="2:65" s="1" customFormat="1" ht="16.5" customHeight="1">
      <c r="B77" s="39"/>
      <c r="C77" s="190" t="s">
        <v>80</v>
      </c>
      <c r="D77" s="190" t="s">
        <v>150</v>
      </c>
      <c r="E77" s="191" t="s">
        <v>362</v>
      </c>
      <c r="F77" s="192" t="s">
        <v>363</v>
      </c>
      <c r="G77" s="193" t="s">
        <v>153</v>
      </c>
      <c r="H77" s="194">
        <v>2</v>
      </c>
      <c r="I77" s="195"/>
      <c r="J77" s="196">
        <f>ROUND(I77*H77,2)</f>
        <v>0</v>
      </c>
      <c r="K77" s="192" t="s">
        <v>21</v>
      </c>
      <c r="L77" s="59"/>
      <c r="M77" s="197" t="s">
        <v>21</v>
      </c>
      <c r="N77" s="198" t="s">
        <v>44</v>
      </c>
      <c r="O77" s="40"/>
      <c r="P77" s="199">
        <f>O77*H77</f>
        <v>0</v>
      </c>
      <c r="Q77" s="199">
        <v>0</v>
      </c>
      <c r="R77" s="199">
        <f>Q77*H77</f>
        <v>0</v>
      </c>
      <c r="S77" s="199">
        <v>0</v>
      </c>
      <c r="T77" s="200">
        <f>S77*H77</f>
        <v>0</v>
      </c>
      <c r="AR77" s="22" t="s">
        <v>80</v>
      </c>
      <c r="AT77" s="22" t="s">
        <v>150</v>
      </c>
      <c r="AU77" s="22" t="s">
        <v>73</v>
      </c>
      <c r="AY77" s="22" t="s">
        <v>147</v>
      </c>
      <c r="BE77" s="201">
        <f>IF(N77="základní",J77,0)</f>
        <v>0</v>
      </c>
      <c r="BF77" s="201">
        <f>IF(N77="snížená",J77,0)</f>
        <v>0</v>
      </c>
      <c r="BG77" s="201">
        <f>IF(N77="zákl. přenesená",J77,0)</f>
        <v>0</v>
      </c>
      <c r="BH77" s="201">
        <f>IF(N77="sníž. přenesená",J77,0)</f>
        <v>0</v>
      </c>
      <c r="BI77" s="201">
        <f>IF(N77="nulová",J77,0)</f>
        <v>0</v>
      </c>
      <c r="BJ77" s="22" t="s">
        <v>80</v>
      </c>
      <c r="BK77" s="201">
        <f>ROUND(I77*H77,2)</f>
        <v>0</v>
      </c>
      <c r="BL77" s="22" t="s">
        <v>80</v>
      </c>
      <c r="BM77" s="22" t="s">
        <v>364</v>
      </c>
    </row>
    <row r="78" spans="2:65" s="1" customFormat="1" ht="27">
      <c r="B78" s="39"/>
      <c r="C78" s="61"/>
      <c r="D78" s="202" t="s">
        <v>156</v>
      </c>
      <c r="E78" s="61"/>
      <c r="F78" s="203" t="s">
        <v>365</v>
      </c>
      <c r="G78" s="61"/>
      <c r="H78" s="61"/>
      <c r="I78" s="161"/>
      <c r="J78" s="61"/>
      <c r="K78" s="61"/>
      <c r="L78" s="59"/>
      <c r="M78" s="204"/>
      <c r="N78" s="40"/>
      <c r="O78" s="40"/>
      <c r="P78" s="40"/>
      <c r="Q78" s="40"/>
      <c r="R78" s="40"/>
      <c r="S78" s="40"/>
      <c r="T78" s="76"/>
      <c r="AT78" s="22" t="s">
        <v>156</v>
      </c>
      <c r="AU78" s="22" t="s">
        <v>73</v>
      </c>
    </row>
    <row r="79" spans="2:65" s="1" customFormat="1" ht="81">
      <c r="B79" s="39"/>
      <c r="C79" s="61"/>
      <c r="D79" s="202" t="s">
        <v>157</v>
      </c>
      <c r="E79" s="61"/>
      <c r="F79" s="205" t="s">
        <v>366</v>
      </c>
      <c r="G79" s="61"/>
      <c r="H79" s="61"/>
      <c r="I79" s="161"/>
      <c r="J79" s="61"/>
      <c r="K79" s="61"/>
      <c r="L79" s="59"/>
      <c r="M79" s="206"/>
      <c r="N79" s="207"/>
      <c r="O79" s="207"/>
      <c r="P79" s="207"/>
      <c r="Q79" s="207"/>
      <c r="R79" s="207"/>
      <c r="S79" s="207"/>
      <c r="T79" s="208"/>
      <c r="AT79" s="22" t="s">
        <v>157</v>
      </c>
      <c r="AU79" s="22" t="s">
        <v>73</v>
      </c>
    </row>
    <row r="80" spans="2:65" s="1" customFormat="1" ht="6.95" customHeight="1">
      <c r="B80" s="54"/>
      <c r="C80" s="55"/>
      <c r="D80" s="55"/>
      <c r="E80" s="55"/>
      <c r="F80" s="55"/>
      <c r="G80" s="55"/>
      <c r="H80" s="55"/>
      <c r="I80" s="137"/>
      <c r="J80" s="55"/>
      <c r="K80" s="55"/>
      <c r="L80" s="59"/>
    </row>
  </sheetData>
  <sheetProtection algorithmName="SHA-512" hashValue="JuybHq2ivTcMhUvUwAaoPHz4qtW5X+laAcMvfcSNmWcD/jwaUzjsp0mnyENim5X0pK+nvziBdnZ9M4rd4PTyVA==" saltValue="aXD2rT088vvU4uFomKWuyKJusvMQQGgyF96WVC56476Z8h5Txtg3HbFrdJl+4FSY5flRDcowpyrCiYyWBXFfDg==" spinCount="100000" sheet="1" objects="1" scenarios="1" formatColumns="0" formatRows="0" autoFilter="0"/>
  <autoFilter ref="C75:K79"/>
  <mergeCells count="10">
    <mergeCell ref="J51:J52"/>
    <mergeCell ref="E66:H66"/>
    <mergeCell ref="E68:H6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5" display="3) Soupis prací"/>
    <hyperlink ref="L1:V1" location="'Rekapitulace stavby'!C2" display="Rekapitulace stavby"/>
  </hyperlinks>
  <pageMargins left="0.59055118110236227" right="0.59055118110236227" top="0.59055118110236227" bottom="0.59055118110236227" header="0" footer="0"/>
  <pageSetup paperSize="9" fitToHeight="100" orientation="landscape" r:id="rId1"/>
  <headerFooter>
    <oddFooter>&amp;CStrana &amp;P z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0"/>
  <sheetViews>
    <sheetView showGridLines="0" workbookViewId="0">
      <pane ySplit="1" topLeftCell="A2" activePane="bottomLeft" state="frozen"/>
      <selection pane="bottomLeft"/>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9"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10"/>
      <c r="C1" s="110"/>
      <c r="D1" s="111" t="s">
        <v>1</v>
      </c>
      <c r="E1" s="110"/>
      <c r="F1" s="112" t="s">
        <v>112</v>
      </c>
      <c r="G1" s="364" t="s">
        <v>113</v>
      </c>
      <c r="H1" s="364"/>
      <c r="I1" s="113"/>
      <c r="J1" s="112" t="s">
        <v>114</v>
      </c>
      <c r="K1" s="111" t="s">
        <v>115</v>
      </c>
      <c r="L1" s="112" t="s">
        <v>116</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324"/>
      <c r="M2" s="324"/>
      <c r="N2" s="324"/>
      <c r="O2" s="324"/>
      <c r="P2" s="324"/>
      <c r="Q2" s="324"/>
      <c r="R2" s="324"/>
      <c r="S2" s="324"/>
      <c r="T2" s="324"/>
      <c r="U2" s="324"/>
      <c r="V2" s="324"/>
      <c r="AT2" s="22" t="s">
        <v>99</v>
      </c>
    </row>
    <row r="3" spans="1:70" ht="6.95" customHeight="1">
      <c r="B3" s="23"/>
      <c r="C3" s="24"/>
      <c r="D3" s="24"/>
      <c r="E3" s="24"/>
      <c r="F3" s="24"/>
      <c r="G3" s="24"/>
      <c r="H3" s="24"/>
      <c r="I3" s="114"/>
      <c r="J3" s="24"/>
      <c r="K3" s="25"/>
      <c r="AT3" s="22" t="s">
        <v>82</v>
      </c>
    </row>
    <row r="4" spans="1:70" ht="36.950000000000003" customHeight="1">
      <c r="B4" s="26"/>
      <c r="C4" s="27"/>
      <c r="D4" s="28" t="s">
        <v>117</v>
      </c>
      <c r="E4" s="27"/>
      <c r="F4" s="27"/>
      <c r="G4" s="27"/>
      <c r="H4" s="27"/>
      <c r="I4" s="115"/>
      <c r="J4" s="27"/>
      <c r="K4" s="29"/>
      <c r="M4" s="30" t="s">
        <v>12</v>
      </c>
      <c r="AT4" s="22" t="s">
        <v>6</v>
      </c>
    </row>
    <row r="5" spans="1:70" ht="6.95" customHeight="1">
      <c r="B5" s="26"/>
      <c r="C5" s="27"/>
      <c r="D5" s="27"/>
      <c r="E5" s="27"/>
      <c r="F5" s="27"/>
      <c r="G5" s="27"/>
      <c r="H5" s="27"/>
      <c r="I5" s="115"/>
      <c r="J5" s="27"/>
      <c r="K5" s="29"/>
    </row>
    <row r="6" spans="1:70" ht="15">
      <c r="B6" s="26"/>
      <c r="C6" s="27"/>
      <c r="D6" s="35" t="s">
        <v>18</v>
      </c>
      <c r="E6" s="27"/>
      <c r="F6" s="27"/>
      <c r="G6" s="27"/>
      <c r="H6" s="27"/>
      <c r="I6" s="115"/>
      <c r="J6" s="27"/>
      <c r="K6" s="29"/>
    </row>
    <row r="7" spans="1:70" ht="16.5" customHeight="1">
      <c r="B7" s="26"/>
      <c r="C7" s="27"/>
      <c r="D7" s="27"/>
      <c r="E7" s="365" t="str">
        <f>'Rekapitulace stavby'!K6</f>
        <v>VD Modřany - opravy technologie středního jezového pole</v>
      </c>
      <c r="F7" s="366"/>
      <c r="G7" s="366"/>
      <c r="H7" s="366"/>
      <c r="I7" s="115"/>
      <c r="J7" s="27"/>
      <c r="K7" s="29"/>
    </row>
    <row r="8" spans="1:70" s="1" customFormat="1" ht="15">
      <c r="B8" s="39"/>
      <c r="C8" s="40"/>
      <c r="D8" s="35" t="s">
        <v>118</v>
      </c>
      <c r="E8" s="40"/>
      <c r="F8" s="40"/>
      <c r="G8" s="40"/>
      <c r="H8" s="40"/>
      <c r="I8" s="116"/>
      <c r="J8" s="40"/>
      <c r="K8" s="43"/>
    </row>
    <row r="9" spans="1:70" s="1" customFormat="1" ht="36.950000000000003" customHeight="1">
      <c r="B9" s="39"/>
      <c r="C9" s="40"/>
      <c r="D9" s="40"/>
      <c r="E9" s="367" t="s">
        <v>367</v>
      </c>
      <c r="F9" s="368"/>
      <c r="G9" s="368"/>
      <c r="H9" s="368"/>
      <c r="I9" s="116"/>
      <c r="J9" s="40"/>
      <c r="K9" s="43"/>
    </row>
    <row r="10" spans="1:70" s="1" customFormat="1">
      <c r="B10" s="39"/>
      <c r="C10" s="40"/>
      <c r="D10" s="40"/>
      <c r="E10" s="40"/>
      <c r="F10" s="40"/>
      <c r="G10" s="40"/>
      <c r="H10" s="40"/>
      <c r="I10" s="116"/>
      <c r="J10" s="40"/>
      <c r="K10" s="43"/>
    </row>
    <row r="11" spans="1:70" s="1" customFormat="1" ht="14.45" customHeight="1">
      <c r="B11" s="39"/>
      <c r="C11" s="40"/>
      <c r="D11" s="35" t="s">
        <v>20</v>
      </c>
      <c r="E11" s="40"/>
      <c r="F11" s="33" t="s">
        <v>21</v>
      </c>
      <c r="G11" s="40"/>
      <c r="H11" s="40"/>
      <c r="I11" s="117" t="s">
        <v>22</v>
      </c>
      <c r="J11" s="33" t="s">
        <v>21</v>
      </c>
      <c r="K11" s="43"/>
    </row>
    <row r="12" spans="1:70" s="1" customFormat="1" ht="14.45" customHeight="1">
      <c r="B12" s="39"/>
      <c r="C12" s="40"/>
      <c r="D12" s="35" t="s">
        <v>23</v>
      </c>
      <c r="E12" s="40"/>
      <c r="F12" s="33" t="s">
        <v>24</v>
      </c>
      <c r="G12" s="40"/>
      <c r="H12" s="40"/>
      <c r="I12" s="117" t="s">
        <v>25</v>
      </c>
      <c r="J12" s="118" t="str">
        <f>'Rekapitulace stavby'!AN8</f>
        <v>15.2.2018</v>
      </c>
      <c r="K12" s="43"/>
    </row>
    <row r="13" spans="1:70" s="1" customFormat="1" ht="10.9" customHeight="1">
      <c r="B13" s="39"/>
      <c r="C13" s="40"/>
      <c r="D13" s="40"/>
      <c r="E13" s="40"/>
      <c r="F13" s="40"/>
      <c r="G13" s="40"/>
      <c r="H13" s="40"/>
      <c r="I13" s="116"/>
      <c r="J13" s="40"/>
      <c r="K13" s="43"/>
    </row>
    <row r="14" spans="1:70" s="1" customFormat="1" ht="14.45" customHeight="1">
      <c r="B14" s="39"/>
      <c r="C14" s="40"/>
      <c r="D14" s="35" t="s">
        <v>27</v>
      </c>
      <c r="E14" s="40"/>
      <c r="F14" s="40"/>
      <c r="G14" s="40"/>
      <c r="H14" s="40"/>
      <c r="I14" s="117" t="s">
        <v>28</v>
      </c>
      <c r="J14" s="33" t="s">
        <v>29</v>
      </c>
      <c r="K14" s="43"/>
    </row>
    <row r="15" spans="1:70" s="1" customFormat="1" ht="18" customHeight="1">
      <c r="B15" s="39"/>
      <c r="C15" s="40"/>
      <c r="D15" s="40"/>
      <c r="E15" s="33" t="s">
        <v>30</v>
      </c>
      <c r="F15" s="40"/>
      <c r="G15" s="40"/>
      <c r="H15" s="40"/>
      <c r="I15" s="117" t="s">
        <v>31</v>
      </c>
      <c r="J15" s="33" t="s">
        <v>21</v>
      </c>
      <c r="K15" s="43"/>
    </row>
    <row r="16" spans="1:70" s="1" customFormat="1" ht="6.95" customHeight="1">
      <c r="B16" s="39"/>
      <c r="C16" s="40"/>
      <c r="D16" s="40"/>
      <c r="E16" s="40"/>
      <c r="F16" s="40"/>
      <c r="G16" s="40"/>
      <c r="H16" s="40"/>
      <c r="I16" s="116"/>
      <c r="J16" s="40"/>
      <c r="K16" s="43"/>
    </row>
    <row r="17" spans="2:11" s="1" customFormat="1" ht="14.45" customHeight="1">
      <c r="B17" s="39"/>
      <c r="C17" s="40"/>
      <c r="D17" s="35" t="s">
        <v>32</v>
      </c>
      <c r="E17" s="40"/>
      <c r="F17" s="40"/>
      <c r="G17" s="40"/>
      <c r="H17" s="40"/>
      <c r="I17" s="117" t="s">
        <v>28</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7" t="s">
        <v>31</v>
      </c>
      <c r="J18" s="33" t="str">
        <f>IF('Rekapitulace stavby'!AN14="Vyplň údaj","",IF('Rekapitulace stavby'!AN14="","",'Rekapitulace stavby'!AN14))</f>
        <v/>
      </c>
      <c r="K18" s="43"/>
    </row>
    <row r="19" spans="2:11" s="1" customFormat="1" ht="6.95" customHeight="1">
      <c r="B19" s="39"/>
      <c r="C19" s="40"/>
      <c r="D19" s="40"/>
      <c r="E19" s="40"/>
      <c r="F19" s="40"/>
      <c r="G19" s="40"/>
      <c r="H19" s="40"/>
      <c r="I19" s="116"/>
      <c r="J19" s="40"/>
      <c r="K19" s="43"/>
    </row>
    <row r="20" spans="2:11" s="1" customFormat="1" ht="14.45" customHeight="1">
      <c r="B20" s="39"/>
      <c r="C20" s="40"/>
      <c r="D20" s="35" t="s">
        <v>34</v>
      </c>
      <c r="E20" s="40"/>
      <c r="F20" s="40"/>
      <c r="G20" s="40"/>
      <c r="H20" s="40"/>
      <c r="I20" s="117" t="s">
        <v>28</v>
      </c>
      <c r="J20" s="33" t="s">
        <v>35</v>
      </c>
      <c r="K20" s="43"/>
    </row>
    <row r="21" spans="2:11" s="1" customFormat="1" ht="18" customHeight="1">
      <c r="B21" s="39"/>
      <c r="C21" s="40"/>
      <c r="D21" s="40"/>
      <c r="E21" s="33" t="s">
        <v>36</v>
      </c>
      <c r="F21" s="40"/>
      <c r="G21" s="40"/>
      <c r="H21" s="40"/>
      <c r="I21" s="117" t="s">
        <v>31</v>
      </c>
      <c r="J21" s="33" t="s">
        <v>21</v>
      </c>
      <c r="K21" s="43"/>
    </row>
    <row r="22" spans="2:11" s="1" customFormat="1" ht="6.95" customHeight="1">
      <c r="B22" s="39"/>
      <c r="C22" s="40"/>
      <c r="D22" s="40"/>
      <c r="E22" s="40"/>
      <c r="F22" s="40"/>
      <c r="G22" s="40"/>
      <c r="H22" s="40"/>
      <c r="I22" s="116"/>
      <c r="J22" s="40"/>
      <c r="K22" s="43"/>
    </row>
    <row r="23" spans="2:11" s="1" customFormat="1" ht="14.45" customHeight="1">
      <c r="B23" s="39"/>
      <c r="C23" s="40"/>
      <c r="D23" s="35" t="s">
        <v>38</v>
      </c>
      <c r="E23" s="40"/>
      <c r="F23" s="40"/>
      <c r="G23" s="40"/>
      <c r="H23" s="40"/>
      <c r="I23" s="116"/>
      <c r="J23" s="40"/>
      <c r="K23" s="43"/>
    </row>
    <row r="24" spans="2:11" s="6" customFormat="1" ht="16.5" customHeight="1">
      <c r="B24" s="119"/>
      <c r="C24" s="120"/>
      <c r="D24" s="120"/>
      <c r="E24" s="356" t="s">
        <v>21</v>
      </c>
      <c r="F24" s="356"/>
      <c r="G24" s="356"/>
      <c r="H24" s="356"/>
      <c r="I24" s="121"/>
      <c r="J24" s="120"/>
      <c r="K24" s="122"/>
    </row>
    <row r="25" spans="2:11" s="1" customFormat="1" ht="6.95" customHeight="1">
      <c r="B25" s="39"/>
      <c r="C25" s="40"/>
      <c r="D25" s="40"/>
      <c r="E25" s="40"/>
      <c r="F25" s="40"/>
      <c r="G25" s="40"/>
      <c r="H25" s="40"/>
      <c r="I25" s="116"/>
      <c r="J25" s="40"/>
      <c r="K25" s="43"/>
    </row>
    <row r="26" spans="2:11" s="1" customFormat="1" ht="6.95" customHeight="1">
      <c r="B26" s="39"/>
      <c r="C26" s="40"/>
      <c r="D26" s="83"/>
      <c r="E26" s="83"/>
      <c r="F26" s="83"/>
      <c r="G26" s="83"/>
      <c r="H26" s="83"/>
      <c r="I26" s="123"/>
      <c r="J26" s="83"/>
      <c r="K26" s="124"/>
    </row>
    <row r="27" spans="2:11" s="1" customFormat="1" ht="25.35" customHeight="1">
      <c r="B27" s="39"/>
      <c r="C27" s="40"/>
      <c r="D27" s="125" t="s">
        <v>39</v>
      </c>
      <c r="E27" s="40"/>
      <c r="F27" s="40"/>
      <c r="G27" s="40"/>
      <c r="H27" s="40"/>
      <c r="I27" s="116"/>
      <c r="J27" s="126">
        <f>ROUND(J76,2)</f>
        <v>0</v>
      </c>
      <c r="K27" s="43"/>
    </row>
    <row r="28" spans="2:11" s="1" customFormat="1" ht="6.95" customHeight="1">
      <c r="B28" s="39"/>
      <c r="C28" s="40"/>
      <c r="D28" s="83"/>
      <c r="E28" s="83"/>
      <c r="F28" s="83"/>
      <c r="G28" s="83"/>
      <c r="H28" s="83"/>
      <c r="I28" s="123"/>
      <c r="J28" s="83"/>
      <c r="K28" s="124"/>
    </row>
    <row r="29" spans="2:11" s="1" customFormat="1" ht="14.45" customHeight="1">
      <c r="B29" s="39"/>
      <c r="C29" s="40"/>
      <c r="D29" s="40"/>
      <c r="E29" s="40"/>
      <c r="F29" s="44" t="s">
        <v>41</v>
      </c>
      <c r="G29" s="40"/>
      <c r="H29" s="40"/>
      <c r="I29" s="127" t="s">
        <v>40</v>
      </c>
      <c r="J29" s="44" t="s">
        <v>42</v>
      </c>
      <c r="K29" s="43"/>
    </row>
    <row r="30" spans="2:11" s="1" customFormat="1" ht="14.45" customHeight="1">
      <c r="B30" s="39"/>
      <c r="C30" s="40"/>
      <c r="D30" s="47" t="s">
        <v>43</v>
      </c>
      <c r="E30" s="47" t="s">
        <v>44</v>
      </c>
      <c r="F30" s="128">
        <f>ROUND(SUM(BE76:BE79), 2)</f>
        <v>0</v>
      </c>
      <c r="G30" s="40"/>
      <c r="H30" s="40"/>
      <c r="I30" s="129">
        <v>0.21</v>
      </c>
      <c r="J30" s="128">
        <f>ROUND(ROUND((SUM(BE76:BE79)), 2)*I30, 2)</f>
        <v>0</v>
      </c>
      <c r="K30" s="43"/>
    </row>
    <row r="31" spans="2:11" s="1" customFormat="1" ht="14.45" customHeight="1">
      <c r="B31" s="39"/>
      <c r="C31" s="40"/>
      <c r="D31" s="40"/>
      <c r="E31" s="47" t="s">
        <v>45</v>
      </c>
      <c r="F31" s="128">
        <f>ROUND(SUM(BF76:BF79), 2)</f>
        <v>0</v>
      </c>
      <c r="G31" s="40"/>
      <c r="H31" s="40"/>
      <c r="I31" s="129">
        <v>0.15</v>
      </c>
      <c r="J31" s="128">
        <f>ROUND(ROUND((SUM(BF76:BF79)), 2)*I31, 2)</f>
        <v>0</v>
      </c>
      <c r="K31" s="43"/>
    </row>
    <row r="32" spans="2:11" s="1" customFormat="1" ht="14.45" hidden="1" customHeight="1">
      <c r="B32" s="39"/>
      <c r="C32" s="40"/>
      <c r="D32" s="40"/>
      <c r="E32" s="47" t="s">
        <v>46</v>
      </c>
      <c r="F32" s="128">
        <f>ROUND(SUM(BG76:BG79), 2)</f>
        <v>0</v>
      </c>
      <c r="G32" s="40"/>
      <c r="H32" s="40"/>
      <c r="I32" s="129">
        <v>0.21</v>
      </c>
      <c r="J32" s="128">
        <v>0</v>
      </c>
      <c r="K32" s="43"/>
    </row>
    <row r="33" spans="2:11" s="1" customFormat="1" ht="14.45" hidden="1" customHeight="1">
      <c r="B33" s="39"/>
      <c r="C33" s="40"/>
      <c r="D33" s="40"/>
      <c r="E33" s="47" t="s">
        <v>47</v>
      </c>
      <c r="F33" s="128">
        <f>ROUND(SUM(BH76:BH79), 2)</f>
        <v>0</v>
      </c>
      <c r="G33" s="40"/>
      <c r="H33" s="40"/>
      <c r="I33" s="129">
        <v>0.15</v>
      </c>
      <c r="J33" s="128">
        <v>0</v>
      </c>
      <c r="K33" s="43"/>
    </row>
    <row r="34" spans="2:11" s="1" customFormat="1" ht="14.45" hidden="1" customHeight="1">
      <c r="B34" s="39"/>
      <c r="C34" s="40"/>
      <c r="D34" s="40"/>
      <c r="E34" s="47" t="s">
        <v>48</v>
      </c>
      <c r="F34" s="128">
        <f>ROUND(SUM(BI76:BI79), 2)</f>
        <v>0</v>
      </c>
      <c r="G34" s="40"/>
      <c r="H34" s="40"/>
      <c r="I34" s="129">
        <v>0</v>
      </c>
      <c r="J34" s="128">
        <v>0</v>
      </c>
      <c r="K34" s="43"/>
    </row>
    <row r="35" spans="2:11" s="1" customFormat="1" ht="6.95" customHeight="1">
      <c r="B35" s="39"/>
      <c r="C35" s="40"/>
      <c r="D35" s="40"/>
      <c r="E35" s="40"/>
      <c r="F35" s="40"/>
      <c r="G35" s="40"/>
      <c r="H35" s="40"/>
      <c r="I35" s="116"/>
      <c r="J35" s="40"/>
      <c r="K35" s="43"/>
    </row>
    <row r="36" spans="2:11" s="1" customFormat="1" ht="25.35" customHeight="1">
      <c r="B36" s="39"/>
      <c r="C36" s="130"/>
      <c r="D36" s="131" t="s">
        <v>49</v>
      </c>
      <c r="E36" s="77"/>
      <c r="F36" s="77"/>
      <c r="G36" s="132" t="s">
        <v>50</v>
      </c>
      <c r="H36" s="133" t="s">
        <v>51</v>
      </c>
      <c r="I36" s="134"/>
      <c r="J36" s="135">
        <f>SUM(J27:J34)</f>
        <v>0</v>
      </c>
      <c r="K36" s="136"/>
    </row>
    <row r="37" spans="2:11" s="1" customFormat="1" ht="14.45" customHeight="1">
      <c r="B37" s="54"/>
      <c r="C37" s="55"/>
      <c r="D37" s="55"/>
      <c r="E37" s="55"/>
      <c r="F37" s="55"/>
      <c r="G37" s="55"/>
      <c r="H37" s="55"/>
      <c r="I37" s="137"/>
      <c r="J37" s="55"/>
      <c r="K37" s="56"/>
    </row>
    <row r="41" spans="2:11" s="1" customFormat="1" ht="6.95" customHeight="1">
      <c r="B41" s="138"/>
      <c r="C41" s="139"/>
      <c r="D41" s="139"/>
      <c r="E41" s="139"/>
      <c r="F41" s="139"/>
      <c r="G41" s="139"/>
      <c r="H41" s="139"/>
      <c r="I41" s="140"/>
      <c r="J41" s="139"/>
      <c r="K41" s="141"/>
    </row>
    <row r="42" spans="2:11" s="1" customFormat="1" ht="36.950000000000003" customHeight="1">
      <c r="B42" s="39"/>
      <c r="C42" s="28" t="s">
        <v>120</v>
      </c>
      <c r="D42" s="40"/>
      <c r="E42" s="40"/>
      <c r="F42" s="40"/>
      <c r="G42" s="40"/>
      <c r="H42" s="40"/>
      <c r="I42" s="116"/>
      <c r="J42" s="40"/>
      <c r="K42" s="43"/>
    </row>
    <row r="43" spans="2:11" s="1" customFormat="1" ht="6.95" customHeight="1">
      <c r="B43" s="39"/>
      <c r="C43" s="40"/>
      <c r="D43" s="40"/>
      <c r="E43" s="40"/>
      <c r="F43" s="40"/>
      <c r="G43" s="40"/>
      <c r="H43" s="40"/>
      <c r="I43" s="116"/>
      <c r="J43" s="40"/>
      <c r="K43" s="43"/>
    </row>
    <row r="44" spans="2:11" s="1" customFormat="1" ht="14.45" customHeight="1">
      <c r="B44" s="39"/>
      <c r="C44" s="35" t="s">
        <v>18</v>
      </c>
      <c r="D44" s="40"/>
      <c r="E44" s="40"/>
      <c r="F44" s="40"/>
      <c r="G44" s="40"/>
      <c r="H44" s="40"/>
      <c r="I44" s="116"/>
      <c r="J44" s="40"/>
      <c r="K44" s="43"/>
    </row>
    <row r="45" spans="2:11" s="1" customFormat="1" ht="16.5" customHeight="1">
      <c r="B45" s="39"/>
      <c r="C45" s="40"/>
      <c r="D45" s="40"/>
      <c r="E45" s="365" t="str">
        <f>E7</f>
        <v>VD Modřany - opravy technologie středního jezového pole</v>
      </c>
      <c r="F45" s="366"/>
      <c r="G45" s="366"/>
      <c r="H45" s="366"/>
      <c r="I45" s="116"/>
      <c r="J45" s="40"/>
      <c r="K45" s="43"/>
    </row>
    <row r="46" spans="2:11" s="1" customFormat="1" ht="14.45" customHeight="1">
      <c r="B46" s="39"/>
      <c r="C46" s="35" t="s">
        <v>118</v>
      </c>
      <c r="D46" s="40"/>
      <c r="E46" s="40"/>
      <c r="F46" s="40"/>
      <c r="G46" s="40"/>
      <c r="H46" s="40"/>
      <c r="I46" s="116"/>
      <c r="J46" s="40"/>
      <c r="K46" s="43"/>
    </row>
    <row r="47" spans="2:11" s="1" customFormat="1" ht="17.25" customHeight="1">
      <c r="B47" s="39"/>
      <c r="C47" s="40"/>
      <c r="D47" s="40"/>
      <c r="E47" s="367" t="str">
        <f>E9</f>
        <v>05 - Oprava výsuvných čepů</v>
      </c>
      <c r="F47" s="368"/>
      <c r="G47" s="368"/>
      <c r="H47" s="368"/>
      <c r="I47" s="116"/>
      <c r="J47" s="40"/>
      <c r="K47" s="43"/>
    </row>
    <row r="48" spans="2:11" s="1" customFormat="1" ht="6.95" customHeight="1">
      <c r="B48" s="39"/>
      <c r="C48" s="40"/>
      <c r="D48" s="40"/>
      <c r="E48" s="40"/>
      <c r="F48" s="40"/>
      <c r="G48" s="40"/>
      <c r="H48" s="40"/>
      <c r="I48" s="116"/>
      <c r="J48" s="40"/>
      <c r="K48" s="43"/>
    </row>
    <row r="49" spans="2:47" s="1" customFormat="1" ht="18" customHeight="1">
      <c r="B49" s="39"/>
      <c r="C49" s="35" t="s">
        <v>23</v>
      </c>
      <c r="D49" s="40"/>
      <c r="E49" s="40"/>
      <c r="F49" s="33" t="str">
        <f>F12</f>
        <v>Modřany</v>
      </c>
      <c r="G49" s="40"/>
      <c r="H49" s="40"/>
      <c r="I49" s="117" t="s">
        <v>25</v>
      </c>
      <c r="J49" s="118" t="str">
        <f>IF(J12="","",J12)</f>
        <v>15.2.2018</v>
      </c>
      <c r="K49" s="43"/>
    </row>
    <row r="50" spans="2:47" s="1" customFormat="1" ht="6.95" customHeight="1">
      <c r="B50" s="39"/>
      <c r="C50" s="40"/>
      <c r="D50" s="40"/>
      <c r="E50" s="40"/>
      <c r="F50" s="40"/>
      <c r="G50" s="40"/>
      <c r="H50" s="40"/>
      <c r="I50" s="116"/>
      <c r="J50" s="40"/>
      <c r="K50" s="43"/>
    </row>
    <row r="51" spans="2:47" s="1" customFormat="1" ht="15">
      <c r="B51" s="39"/>
      <c r="C51" s="35" t="s">
        <v>27</v>
      </c>
      <c r="D51" s="40"/>
      <c r="E51" s="40"/>
      <c r="F51" s="33" t="str">
        <f>E15</f>
        <v>Povodí Vltavy, státní podnik</v>
      </c>
      <c r="G51" s="40"/>
      <c r="H51" s="40"/>
      <c r="I51" s="117" t="s">
        <v>34</v>
      </c>
      <c r="J51" s="356" t="str">
        <f>E21</f>
        <v>Ing. Milada Klimešová</v>
      </c>
      <c r="K51" s="43"/>
    </row>
    <row r="52" spans="2:47" s="1" customFormat="1" ht="14.45" customHeight="1">
      <c r="B52" s="39"/>
      <c r="C52" s="35" t="s">
        <v>32</v>
      </c>
      <c r="D52" s="40"/>
      <c r="E52" s="40"/>
      <c r="F52" s="33" t="str">
        <f>IF(E18="","",E18)</f>
        <v/>
      </c>
      <c r="G52" s="40"/>
      <c r="H52" s="40"/>
      <c r="I52" s="116"/>
      <c r="J52" s="360"/>
      <c r="K52" s="43"/>
    </row>
    <row r="53" spans="2:47" s="1" customFormat="1" ht="10.35" customHeight="1">
      <c r="B53" s="39"/>
      <c r="C53" s="40"/>
      <c r="D53" s="40"/>
      <c r="E53" s="40"/>
      <c r="F53" s="40"/>
      <c r="G53" s="40"/>
      <c r="H53" s="40"/>
      <c r="I53" s="116"/>
      <c r="J53" s="40"/>
      <c r="K53" s="43"/>
    </row>
    <row r="54" spans="2:47" s="1" customFormat="1" ht="29.25" customHeight="1">
      <c r="B54" s="39"/>
      <c r="C54" s="142" t="s">
        <v>121</v>
      </c>
      <c r="D54" s="130"/>
      <c r="E54" s="130"/>
      <c r="F54" s="130"/>
      <c r="G54" s="130"/>
      <c r="H54" s="130"/>
      <c r="I54" s="143"/>
      <c r="J54" s="144" t="s">
        <v>122</v>
      </c>
      <c r="K54" s="145"/>
    </row>
    <row r="55" spans="2:47" s="1" customFormat="1" ht="10.35" customHeight="1">
      <c r="B55" s="39"/>
      <c r="C55" s="40"/>
      <c r="D55" s="40"/>
      <c r="E55" s="40"/>
      <c r="F55" s="40"/>
      <c r="G55" s="40"/>
      <c r="H55" s="40"/>
      <c r="I55" s="116"/>
      <c r="J55" s="40"/>
      <c r="K55" s="43"/>
    </row>
    <row r="56" spans="2:47" s="1" customFormat="1" ht="29.25" customHeight="1">
      <c r="B56" s="39"/>
      <c r="C56" s="146" t="s">
        <v>123</v>
      </c>
      <c r="D56" s="40"/>
      <c r="E56" s="40"/>
      <c r="F56" s="40"/>
      <c r="G56" s="40"/>
      <c r="H56" s="40"/>
      <c r="I56" s="116"/>
      <c r="J56" s="126">
        <f>J76</f>
        <v>0</v>
      </c>
      <c r="K56" s="43"/>
      <c r="AU56" s="22" t="s">
        <v>124</v>
      </c>
    </row>
    <row r="57" spans="2:47" s="1" customFormat="1" ht="21.75" customHeight="1">
      <c r="B57" s="39"/>
      <c r="C57" s="40"/>
      <c r="D57" s="40"/>
      <c r="E57" s="40"/>
      <c r="F57" s="40"/>
      <c r="G57" s="40"/>
      <c r="H57" s="40"/>
      <c r="I57" s="116"/>
      <c r="J57" s="40"/>
      <c r="K57" s="43"/>
    </row>
    <row r="58" spans="2:47" s="1" customFormat="1" ht="6.95" customHeight="1">
      <c r="B58" s="54"/>
      <c r="C58" s="55"/>
      <c r="D58" s="55"/>
      <c r="E58" s="55"/>
      <c r="F58" s="55"/>
      <c r="G58" s="55"/>
      <c r="H58" s="55"/>
      <c r="I58" s="137"/>
      <c r="J58" s="55"/>
      <c r="K58" s="56"/>
    </row>
    <row r="62" spans="2:47" s="1" customFormat="1" ht="6.95" customHeight="1">
      <c r="B62" s="57"/>
      <c r="C62" s="58"/>
      <c r="D62" s="58"/>
      <c r="E62" s="58"/>
      <c r="F62" s="58"/>
      <c r="G62" s="58"/>
      <c r="H62" s="58"/>
      <c r="I62" s="140"/>
      <c r="J62" s="58"/>
      <c r="K62" s="58"/>
      <c r="L62" s="59"/>
    </row>
    <row r="63" spans="2:47" s="1" customFormat="1" ht="36.950000000000003" customHeight="1">
      <c r="B63" s="39"/>
      <c r="C63" s="60" t="s">
        <v>130</v>
      </c>
      <c r="D63" s="61"/>
      <c r="E63" s="61"/>
      <c r="F63" s="61"/>
      <c r="G63" s="61"/>
      <c r="H63" s="61"/>
      <c r="I63" s="161"/>
      <c r="J63" s="61"/>
      <c r="K63" s="61"/>
      <c r="L63" s="59"/>
    </row>
    <row r="64" spans="2:47" s="1" customFormat="1" ht="6.95" customHeight="1">
      <c r="B64" s="39"/>
      <c r="C64" s="61"/>
      <c r="D64" s="61"/>
      <c r="E64" s="61"/>
      <c r="F64" s="61"/>
      <c r="G64" s="61"/>
      <c r="H64" s="61"/>
      <c r="I64" s="161"/>
      <c r="J64" s="61"/>
      <c r="K64" s="61"/>
      <c r="L64" s="59"/>
    </row>
    <row r="65" spans="2:65" s="1" customFormat="1" ht="14.45" customHeight="1">
      <c r="B65" s="39"/>
      <c r="C65" s="63" t="s">
        <v>18</v>
      </c>
      <c r="D65" s="61"/>
      <c r="E65" s="61"/>
      <c r="F65" s="61"/>
      <c r="G65" s="61"/>
      <c r="H65" s="61"/>
      <c r="I65" s="161"/>
      <c r="J65" s="61"/>
      <c r="K65" s="61"/>
      <c r="L65" s="59"/>
    </row>
    <row r="66" spans="2:65" s="1" customFormat="1" ht="16.5" customHeight="1">
      <c r="B66" s="39"/>
      <c r="C66" s="61"/>
      <c r="D66" s="61"/>
      <c r="E66" s="361" t="str">
        <f>E7</f>
        <v>VD Modřany - opravy technologie středního jezového pole</v>
      </c>
      <c r="F66" s="362"/>
      <c r="G66" s="362"/>
      <c r="H66" s="362"/>
      <c r="I66" s="161"/>
      <c r="J66" s="61"/>
      <c r="K66" s="61"/>
      <c r="L66" s="59"/>
    </row>
    <row r="67" spans="2:65" s="1" customFormat="1" ht="14.45" customHeight="1">
      <c r="B67" s="39"/>
      <c r="C67" s="63" t="s">
        <v>118</v>
      </c>
      <c r="D67" s="61"/>
      <c r="E67" s="61"/>
      <c r="F67" s="61"/>
      <c r="G67" s="61"/>
      <c r="H67" s="61"/>
      <c r="I67" s="161"/>
      <c r="J67" s="61"/>
      <c r="K67" s="61"/>
      <c r="L67" s="59"/>
    </row>
    <row r="68" spans="2:65" s="1" customFormat="1" ht="17.25" customHeight="1">
      <c r="B68" s="39"/>
      <c r="C68" s="61"/>
      <c r="D68" s="61"/>
      <c r="E68" s="328" t="str">
        <f>E9</f>
        <v>05 - Oprava výsuvných čepů</v>
      </c>
      <c r="F68" s="363"/>
      <c r="G68" s="363"/>
      <c r="H68" s="363"/>
      <c r="I68" s="161"/>
      <c r="J68" s="61"/>
      <c r="K68" s="61"/>
      <c r="L68" s="59"/>
    </row>
    <row r="69" spans="2:65" s="1" customFormat="1" ht="6.95" customHeight="1">
      <c r="B69" s="39"/>
      <c r="C69" s="61"/>
      <c r="D69" s="61"/>
      <c r="E69" s="61"/>
      <c r="F69" s="61"/>
      <c r="G69" s="61"/>
      <c r="H69" s="61"/>
      <c r="I69" s="161"/>
      <c r="J69" s="61"/>
      <c r="K69" s="61"/>
      <c r="L69" s="59"/>
    </row>
    <row r="70" spans="2:65" s="1" customFormat="1" ht="18" customHeight="1">
      <c r="B70" s="39"/>
      <c r="C70" s="63" t="s">
        <v>23</v>
      </c>
      <c r="D70" s="61"/>
      <c r="E70" s="61"/>
      <c r="F70" s="162" t="str">
        <f>F12</f>
        <v>Modřany</v>
      </c>
      <c r="G70" s="61"/>
      <c r="H70" s="61"/>
      <c r="I70" s="163" t="s">
        <v>25</v>
      </c>
      <c r="J70" s="71" t="str">
        <f>IF(J12="","",J12)</f>
        <v>15.2.2018</v>
      </c>
      <c r="K70" s="61"/>
      <c r="L70" s="59"/>
    </row>
    <row r="71" spans="2:65" s="1" customFormat="1" ht="6.95" customHeight="1">
      <c r="B71" s="39"/>
      <c r="C71" s="61"/>
      <c r="D71" s="61"/>
      <c r="E71" s="61"/>
      <c r="F71" s="61"/>
      <c r="G71" s="61"/>
      <c r="H71" s="61"/>
      <c r="I71" s="161"/>
      <c r="J71" s="61"/>
      <c r="K71" s="61"/>
      <c r="L71" s="59"/>
    </row>
    <row r="72" spans="2:65" s="1" customFormat="1" ht="15">
      <c r="B72" s="39"/>
      <c r="C72" s="63" t="s">
        <v>27</v>
      </c>
      <c r="D72" s="61"/>
      <c r="E72" s="61"/>
      <c r="F72" s="162" t="str">
        <f>E15</f>
        <v>Povodí Vltavy, státní podnik</v>
      </c>
      <c r="G72" s="61"/>
      <c r="H72" s="61"/>
      <c r="I72" s="163" t="s">
        <v>34</v>
      </c>
      <c r="J72" s="162" t="str">
        <f>E21</f>
        <v>Ing. Milada Klimešová</v>
      </c>
      <c r="K72" s="61"/>
      <c r="L72" s="59"/>
    </row>
    <row r="73" spans="2:65" s="1" customFormat="1" ht="14.45" customHeight="1">
      <c r="B73" s="39"/>
      <c r="C73" s="63" t="s">
        <v>32</v>
      </c>
      <c r="D73" s="61"/>
      <c r="E73" s="61"/>
      <c r="F73" s="162" t="str">
        <f>IF(E18="","",E18)</f>
        <v/>
      </c>
      <c r="G73" s="61"/>
      <c r="H73" s="61"/>
      <c r="I73" s="161"/>
      <c r="J73" s="61"/>
      <c r="K73" s="61"/>
      <c r="L73" s="59"/>
    </row>
    <row r="74" spans="2:65" s="1" customFormat="1" ht="10.35" customHeight="1">
      <c r="B74" s="39"/>
      <c r="C74" s="61"/>
      <c r="D74" s="61"/>
      <c r="E74" s="61"/>
      <c r="F74" s="61"/>
      <c r="G74" s="61"/>
      <c r="H74" s="61"/>
      <c r="I74" s="161"/>
      <c r="J74" s="61"/>
      <c r="K74" s="61"/>
      <c r="L74" s="59"/>
    </row>
    <row r="75" spans="2:65" s="9" customFormat="1" ht="29.25" customHeight="1">
      <c r="B75" s="164"/>
      <c r="C75" s="165" t="s">
        <v>131</v>
      </c>
      <c r="D75" s="166" t="s">
        <v>58</v>
      </c>
      <c r="E75" s="166" t="s">
        <v>54</v>
      </c>
      <c r="F75" s="166" t="s">
        <v>132</v>
      </c>
      <c r="G75" s="166" t="s">
        <v>133</v>
      </c>
      <c r="H75" s="166" t="s">
        <v>134</v>
      </c>
      <c r="I75" s="167" t="s">
        <v>135</v>
      </c>
      <c r="J75" s="166" t="s">
        <v>122</v>
      </c>
      <c r="K75" s="168" t="s">
        <v>136</v>
      </c>
      <c r="L75" s="169"/>
      <c r="M75" s="79" t="s">
        <v>137</v>
      </c>
      <c r="N75" s="80" t="s">
        <v>43</v>
      </c>
      <c r="O75" s="80" t="s">
        <v>138</v>
      </c>
      <c r="P75" s="80" t="s">
        <v>139</v>
      </c>
      <c r="Q75" s="80" t="s">
        <v>140</v>
      </c>
      <c r="R75" s="80" t="s">
        <v>141</v>
      </c>
      <c r="S75" s="80" t="s">
        <v>142</v>
      </c>
      <c r="T75" s="81" t="s">
        <v>143</v>
      </c>
    </row>
    <row r="76" spans="2:65" s="1" customFormat="1" ht="29.25" customHeight="1">
      <c r="B76" s="39"/>
      <c r="C76" s="85" t="s">
        <v>123</v>
      </c>
      <c r="D76" s="61"/>
      <c r="E76" s="61"/>
      <c r="F76" s="61"/>
      <c r="G76" s="61"/>
      <c r="H76" s="61"/>
      <c r="I76" s="161"/>
      <c r="J76" s="170">
        <f>BK76</f>
        <v>0</v>
      </c>
      <c r="K76" s="61"/>
      <c r="L76" s="59"/>
      <c r="M76" s="82"/>
      <c r="N76" s="83"/>
      <c r="O76" s="83"/>
      <c r="P76" s="171">
        <f>SUM(P77:P79)</f>
        <v>0</v>
      </c>
      <c r="Q76" s="83"/>
      <c r="R76" s="171">
        <f>SUM(R77:R79)</f>
        <v>0</v>
      </c>
      <c r="S76" s="83"/>
      <c r="T76" s="172">
        <f>SUM(T77:T79)</f>
        <v>0</v>
      </c>
      <c r="AT76" s="22" t="s">
        <v>72</v>
      </c>
      <c r="AU76" s="22" t="s">
        <v>124</v>
      </c>
      <c r="BK76" s="173">
        <f>SUM(BK77:BK79)</f>
        <v>0</v>
      </c>
    </row>
    <row r="77" spans="2:65" s="1" customFormat="1" ht="16.5" customHeight="1">
      <c r="B77" s="39"/>
      <c r="C77" s="190" t="s">
        <v>80</v>
      </c>
      <c r="D77" s="190" t="s">
        <v>150</v>
      </c>
      <c r="E77" s="191" t="s">
        <v>368</v>
      </c>
      <c r="F77" s="192" t="s">
        <v>369</v>
      </c>
      <c r="G77" s="193" t="s">
        <v>153</v>
      </c>
      <c r="H77" s="194">
        <v>4</v>
      </c>
      <c r="I77" s="195"/>
      <c r="J77" s="196">
        <f>ROUND(I77*H77,2)</f>
        <v>0</v>
      </c>
      <c r="K77" s="192" t="s">
        <v>21</v>
      </c>
      <c r="L77" s="59"/>
      <c r="M77" s="197" t="s">
        <v>21</v>
      </c>
      <c r="N77" s="198" t="s">
        <v>44</v>
      </c>
      <c r="O77" s="40"/>
      <c r="P77" s="199">
        <f>O77*H77</f>
        <v>0</v>
      </c>
      <c r="Q77" s="199">
        <v>0</v>
      </c>
      <c r="R77" s="199">
        <f>Q77*H77</f>
        <v>0</v>
      </c>
      <c r="S77" s="199">
        <v>0</v>
      </c>
      <c r="T77" s="200">
        <f>S77*H77</f>
        <v>0</v>
      </c>
      <c r="AR77" s="22" t="s">
        <v>80</v>
      </c>
      <c r="AT77" s="22" t="s">
        <v>150</v>
      </c>
      <c r="AU77" s="22" t="s">
        <v>73</v>
      </c>
      <c r="AY77" s="22" t="s">
        <v>147</v>
      </c>
      <c r="BE77" s="201">
        <f>IF(N77="základní",J77,0)</f>
        <v>0</v>
      </c>
      <c r="BF77" s="201">
        <f>IF(N77="snížená",J77,0)</f>
        <v>0</v>
      </c>
      <c r="BG77" s="201">
        <f>IF(N77="zákl. přenesená",J77,0)</f>
        <v>0</v>
      </c>
      <c r="BH77" s="201">
        <f>IF(N77="sníž. přenesená",J77,0)</f>
        <v>0</v>
      </c>
      <c r="BI77" s="201">
        <f>IF(N77="nulová",J77,0)</f>
        <v>0</v>
      </c>
      <c r="BJ77" s="22" t="s">
        <v>80</v>
      </c>
      <c r="BK77" s="201">
        <f>ROUND(I77*H77,2)</f>
        <v>0</v>
      </c>
      <c r="BL77" s="22" t="s">
        <v>80</v>
      </c>
      <c r="BM77" s="22" t="s">
        <v>370</v>
      </c>
    </row>
    <row r="78" spans="2:65" s="1" customFormat="1">
      <c r="B78" s="39"/>
      <c r="C78" s="61"/>
      <c r="D78" s="202" t="s">
        <v>156</v>
      </c>
      <c r="E78" s="61"/>
      <c r="F78" s="203" t="s">
        <v>371</v>
      </c>
      <c r="G78" s="61"/>
      <c r="H78" s="61"/>
      <c r="I78" s="161"/>
      <c r="J78" s="61"/>
      <c r="K78" s="61"/>
      <c r="L78" s="59"/>
      <c r="M78" s="204"/>
      <c r="N78" s="40"/>
      <c r="O78" s="40"/>
      <c r="P78" s="40"/>
      <c r="Q78" s="40"/>
      <c r="R78" s="40"/>
      <c r="S78" s="40"/>
      <c r="T78" s="76"/>
      <c r="AT78" s="22" t="s">
        <v>156</v>
      </c>
      <c r="AU78" s="22" t="s">
        <v>73</v>
      </c>
    </row>
    <row r="79" spans="2:65" s="1" customFormat="1" ht="108">
      <c r="B79" s="39"/>
      <c r="C79" s="61"/>
      <c r="D79" s="202" t="s">
        <v>157</v>
      </c>
      <c r="E79" s="61"/>
      <c r="F79" s="205" t="s">
        <v>372</v>
      </c>
      <c r="G79" s="61"/>
      <c r="H79" s="61"/>
      <c r="I79" s="161"/>
      <c r="J79" s="61"/>
      <c r="K79" s="61"/>
      <c r="L79" s="59"/>
      <c r="M79" s="206"/>
      <c r="N79" s="207"/>
      <c r="O79" s="207"/>
      <c r="P79" s="207"/>
      <c r="Q79" s="207"/>
      <c r="R79" s="207"/>
      <c r="S79" s="207"/>
      <c r="T79" s="208"/>
      <c r="AT79" s="22" t="s">
        <v>157</v>
      </c>
      <c r="AU79" s="22" t="s">
        <v>73</v>
      </c>
    </row>
    <row r="80" spans="2:65" s="1" customFormat="1" ht="6.95" customHeight="1">
      <c r="B80" s="54"/>
      <c r="C80" s="55"/>
      <c r="D80" s="55"/>
      <c r="E80" s="55"/>
      <c r="F80" s="55"/>
      <c r="G80" s="55"/>
      <c r="H80" s="55"/>
      <c r="I80" s="137"/>
      <c r="J80" s="55"/>
      <c r="K80" s="55"/>
      <c r="L80" s="59"/>
    </row>
  </sheetData>
  <sheetProtection algorithmName="SHA-512" hashValue="t8Ev1lYEb/ohIEJLN5DCvTLBn1pKPmWVGDJXsL6T0BuyV56XmEwW6+4RjAc5V0Yl2RywyMYXK8Tz6ZTWr0AJNg==" saltValue="BTgd4QeBVLzEJKRaxYmr97Qgr5QQFxF3d5Ha3fJXOhdqWQeK7QgjZFvs69xreaAV3bv1QBw+7Rcy7rP274XIaw==" spinCount="100000" sheet="1" objects="1" scenarios="1" formatColumns="0" formatRows="0" autoFilter="0"/>
  <autoFilter ref="C75:K79"/>
  <mergeCells count="10">
    <mergeCell ref="J51:J52"/>
    <mergeCell ref="E66:H66"/>
    <mergeCell ref="E68:H6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5" display="3) Soupis prací"/>
    <hyperlink ref="L1:V1" location="'Rekapitulace stavby'!C2" display="Rekapitulace stavby"/>
  </hyperlinks>
  <pageMargins left="0.59055118110236227" right="0.59055118110236227" top="0.59055118110236227" bottom="0.59055118110236227" header="0" footer="0"/>
  <pageSetup paperSize="9" fitToHeight="100" orientation="landscape" r:id="rId1"/>
  <headerFooter>
    <oddFooter>&amp;CStrana &amp;P z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9"/>
  <sheetViews>
    <sheetView showGridLines="0" workbookViewId="0">
      <pane ySplit="1" topLeftCell="A2" activePane="bottomLeft" state="frozen"/>
      <selection pane="bottomLeft"/>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9"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10"/>
      <c r="C1" s="110"/>
      <c r="D1" s="111" t="s">
        <v>1</v>
      </c>
      <c r="E1" s="110"/>
      <c r="F1" s="112" t="s">
        <v>112</v>
      </c>
      <c r="G1" s="364" t="s">
        <v>113</v>
      </c>
      <c r="H1" s="364"/>
      <c r="I1" s="113"/>
      <c r="J1" s="112" t="s">
        <v>114</v>
      </c>
      <c r="K1" s="111" t="s">
        <v>115</v>
      </c>
      <c r="L1" s="112" t="s">
        <v>116</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324"/>
      <c r="M2" s="324"/>
      <c r="N2" s="324"/>
      <c r="O2" s="324"/>
      <c r="P2" s="324"/>
      <c r="Q2" s="324"/>
      <c r="R2" s="324"/>
      <c r="S2" s="324"/>
      <c r="T2" s="324"/>
      <c r="U2" s="324"/>
      <c r="V2" s="324"/>
      <c r="AT2" s="22" t="s">
        <v>102</v>
      </c>
    </row>
    <row r="3" spans="1:70" ht="6.95" customHeight="1">
      <c r="B3" s="23"/>
      <c r="C3" s="24"/>
      <c r="D3" s="24"/>
      <c r="E3" s="24"/>
      <c r="F3" s="24"/>
      <c r="G3" s="24"/>
      <c r="H3" s="24"/>
      <c r="I3" s="114"/>
      <c r="J3" s="24"/>
      <c r="K3" s="25"/>
      <c r="AT3" s="22" t="s">
        <v>82</v>
      </c>
    </row>
    <row r="4" spans="1:70" ht="36.950000000000003" customHeight="1">
      <c r="B4" s="26"/>
      <c r="C4" s="27"/>
      <c r="D4" s="28" t="s">
        <v>117</v>
      </c>
      <c r="E4" s="27"/>
      <c r="F4" s="27"/>
      <c r="G4" s="27"/>
      <c r="H4" s="27"/>
      <c r="I4" s="115"/>
      <c r="J4" s="27"/>
      <c r="K4" s="29"/>
      <c r="M4" s="30" t="s">
        <v>12</v>
      </c>
      <c r="AT4" s="22" t="s">
        <v>6</v>
      </c>
    </row>
    <row r="5" spans="1:70" ht="6.95" customHeight="1">
      <c r="B5" s="26"/>
      <c r="C5" s="27"/>
      <c r="D5" s="27"/>
      <c r="E5" s="27"/>
      <c r="F5" s="27"/>
      <c r="G5" s="27"/>
      <c r="H5" s="27"/>
      <c r="I5" s="115"/>
      <c r="J5" s="27"/>
      <c r="K5" s="29"/>
    </row>
    <row r="6" spans="1:70" ht="15">
      <c r="B6" s="26"/>
      <c r="C6" s="27"/>
      <c r="D6" s="35" t="s">
        <v>18</v>
      </c>
      <c r="E6" s="27"/>
      <c r="F6" s="27"/>
      <c r="G6" s="27"/>
      <c r="H6" s="27"/>
      <c r="I6" s="115"/>
      <c r="J6" s="27"/>
      <c r="K6" s="29"/>
    </row>
    <row r="7" spans="1:70" ht="16.5" customHeight="1">
      <c r="B7" s="26"/>
      <c r="C7" s="27"/>
      <c r="D7" s="27"/>
      <c r="E7" s="365" t="str">
        <f>'Rekapitulace stavby'!K6</f>
        <v>VD Modřany - opravy technologie středního jezového pole</v>
      </c>
      <c r="F7" s="366"/>
      <c r="G7" s="366"/>
      <c r="H7" s="366"/>
      <c r="I7" s="115"/>
      <c r="J7" s="27"/>
      <c r="K7" s="29"/>
    </row>
    <row r="8" spans="1:70" s="1" customFormat="1" ht="15">
      <c r="B8" s="39"/>
      <c r="C8" s="40"/>
      <c r="D8" s="35" t="s">
        <v>118</v>
      </c>
      <c r="E8" s="40"/>
      <c r="F8" s="40"/>
      <c r="G8" s="40"/>
      <c r="H8" s="40"/>
      <c r="I8" s="116"/>
      <c r="J8" s="40"/>
      <c r="K8" s="43"/>
    </row>
    <row r="9" spans="1:70" s="1" customFormat="1" ht="36.950000000000003" customHeight="1">
      <c r="B9" s="39"/>
      <c r="C9" s="40"/>
      <c r="D9" s="40"/>
      <c r="E9" s="367" t="s">
        <v>373</v>
      </c>
      <c r="F9" s="368"/>
      <c r="G9" s="368"/>
      <c r="H9" s="368"/>
      <c r="I9" s="116"/>
      <c r="J9" s="40"/>
      <c r="K9" s="43"/>
    </row>
    <row r="10" spans="1:70" s="1" customFormat="1">
      <c r="B10" s="39"/>
      <c r="C10" s="40"/>
      <c r="D10" s="40"/>
      <c r="E10" s="40"/>
      <c r="F10" s="40"/>
      <c r="G10" s="40"/>
      <c r="H10" s="40"/>
      <c r="I10" s="116"/>
      <c r="J10" s="40"/>
      <c r="K10" s="43"/>
    </row>
    <row r="11" spans="1:70" s="1" customFormat="1" ht="14.45" customHeight="1">
      <c r="B11" s="39"/>
      <c r="C11" s="40"/>
      <c r="D11" s="35" t="s">
        <v>20</v>
      </c>
      <c r="E11" s="40"/>
      <c r="F11" s="33" t="s">
        <v>21</v>
      </c>
      <c r="G11" s="40"/>
      <c r="H11" s="40"/>
      <c r="I11" s="117" t="s">
        <v>22</v>
      </c>
      <c r="J11" s="33" t="s">
        <v>21</v>
      </c>
      <c r="K11" s="43"/>
    </row>
    <row r="12" spans="1:70" s="1" customFormat="1" ht="14.45" customHeight="1">
      <c r="B12" s="39"/>
      <c r="C12" s="40"/>
      <c r="D12" s="35" t="s">
        <v>23</v>
      </c>
      <c r="E12" s="40"/>
      <c r="F12" s="33" t="s">
        <v>24</v>
      </c>
      <c r="G12" s="40"/>
      <c r="H12" s="40"/>
      <c r="I12" s="117" t="s">
        <v>25</v>
      </c>
      <c r="J12" s="118" t="str">
        <f>'Rekapitulace stavby'!AN8</f>
        <v>15.2.2018</v>
      </c>
      <c r="K12" s="43"/>
    </row>
    <row r="13" spans="1:70" s="1" customFormat="1" ht="10.9" customHeight="1">
      <c r="B13" s="39"/>
      <c r="C13" s="40"/>
      <c r="D13" s="40"/>
      <c r="E13" s="40"/>
      <c r="F13" s="40"/>
      <c r="G13" s="40"/>
      <c r="H13" s="40"/>
      <c r="I13" s="116"/>
      <c r="J13" s="40"/>
      <c r="K13" s="43"/>
    </row>
    <row r="14" spans="1:70" s="1" customFormat="1" ht="14.45" customHeight="1">
      <c r="B14" s="39"/>
      <c r="C14" s="40"/>
      <c r="D14" s="35" t="s">
        <v>27</v>
      </c>
      <c r="E14" s="40"/>
      <c r="F14" s="40"/>
      <c r="G14" s="40"/>
      <c r="H14" s="40"/>
      <c r="I14" s="117" t="s">
        <v>28</v>
      </c>
      <c r="J14" s="33" t="s">
        <v>29</v>
      </c>
      <c r="K14" s="43"/>
    </row>
    <row r="15" spans="1:70" s="1" customFormat="1" ht="18" customHeight="1">
      <c r="B15" s="39"/>
      <c r="C15" s="40"/>
      <c r="D15" s="40"/>
      <c r="E15" s="33" t="s">
        <v>30</v>
      </c>
      <c r="F15" s="40"/>
      <c r="G15" s="40"/>
      <c r="H15" s="40"/>
      <c r="I15" s="117" t="s">
        <v>31</v>
      </c>
      <c r="J15" s="33" t="s">
        <v>21</v>
      </c>
      <c r="K15" s="43"/>
    </row>
    <row r="16" spans="1:70" s="1" customFormat="1" ht="6.95" customHeight="1">
      <c r="B16" s="39"/>
      <c r="C16" s="40"/>
      <c r="D16" s="40"/>
      <c r="E16" s="40"/>
      <c r="F16" s="40"/>
      <c r="G16" s="40"/>
      <c r="H16" s="40"/>
      <c r="I16" s="116"/>
      <c r="J16" s="40"/>
      <c r="K16" s="43"/>
    </row>
    <row r="17" spans="2:11" s="1" customFormat="1" ht="14.45" customHeight="1">
      <c r="B17" s="39"/>
      <c r="C17" s="40"/>
      <c r="D17" s="35" t="s">
        <v>32</v>
      </c>
      <c r="E17" s="40"/>
      <c r="F17" s="40"/>
      <c r="G17" s="40"/>
      <c r="H17" s="40"/>
      <c r="I17" s="117" t="s">
        <v>28</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7" t="s">
        <v>31</v>
      </c>
      <c r="J18" s="33" t="str">
        <f>IF('Rekapitulace stavby'!AN14="Vyplň údaj","",IF('Rekapitulace stavby'!AN14="","",'Rekapitulace stavby'!AN14))</f>
        <v/>
      </c>
      <c r="K18" s="43"/>
    </row>
    <row r="19" spans="2:11" s="1" customFormat="1" ht="6.95" customHeight="1">
      <c r="B19" s="39"/>
      <c r="C19" s="40"/>
      <c r="D19" s="40"/>
      <c r="E19" s="40"/>
      <c r="F19" s="40"/>
      <c r="G19" s="40"/>
      <c r="H19" s="40"/>
      <c r="I19" s="116"/>
      <c r="J19" s="40"/>
      <c r="K19" s="43"/>
    </row>
    <row r="20" spans="2:11" s="1" customFormat="1" ht="14.45" customHeight="1">
      <c r="B20" s="39"/>
      <c r="C20" s="40"/>
      <c r="D20" s="35" t="s">
        <v>34</v>
      </c>
      <c r="E20" s="40"/>
      <c r="F20" s="40"/>
      <c r="G20" s="40"/>
      <c r="H20" s="40"/>
      <c r="I20" s="117" t="s">
        <v>28</v>
      </c>
      <c r="J20" s="33" t="s">
        <v>35</v>
      </c>
      <c r="K20" s="43"/>
    </row>
    <row r="21" spans="2:11" s="1" customFormat="1" ht="18" customHeight="1">
      <c r="B21" s="39"/>
      <c r="C21" s="40"/>
      <c r="D21" s="40"/>
      <c r="E21" s="33" t="s">
        <v>36</v>
      </c>
      <c r="F21" s="40"/>
      <c r="G21" s="40"/>
      <c r="H21" s="40"/>
      <c r="I21" s="117" t="s">
        <v>31</v>
      </c>
      <c r="J21" s="33" t="s">
        <v>21</v>
      </c>
      <c r="K21" s="43"/>
    </row>
    <row r="22" spans="2:11" s="1" customFormat="1" ht="6.95" customHeight="1">
      <c r="B22" s="39"/>
      <c r="C22" s="40"/>
      <c r="D22" s="40"/>
      <c r="E22" s="40"/>
      <c r="F22" s="40"/>
      <c r="G22" s="40"/>
      <c r="H22" s="40"/>
      <c r="I22" s="116"/>
      <c r="J22" s="40"/>
      <c r="K22" s="43"/>
    </row>
    <row r="23" spans="2:11" s="1" customFormat="1" ht="14.45" customHeight="1">
      <c r="B23" s="39"/>
      <c r="C23" s="40"/>
      <c r="D23" s="35" t="s">
        <v>38</v>
      </c>
      <c r="E23" s="40"/>
      <c r="F23" s="40"/>
      <c r="G23" s="40"/>
      <c r="H23" s="40"/>
      <c r="I23" s="116"/>
      <c r="J23" s="40"/>
      <c r="K23" s="43"/>
    </row>
    <row r="24" spans="2:11" s="6" customFormat="1" ht="16.5" customHeight="1">
      <c r="B24" s="119"/>
      <c r="C24" s="120"/>
      <c r="D24" s="120"/>
      <c r="E24" s="356" t="s">
        <v>21</v>
      </c>
      <c r="F24" s="356"/>
      <c r="G24" s="356"/>
      <c r="H24" s="356"/>
      <c r="I24" s="121"/>
      <c r="J24" s="120"/>
      <c r="K24" s="122"/>
    </row>
    <row r="25" spans="2:11" s="1" customFormat="1" ht="6.95" customHeight="1">
      <c r="B25" s="39"/>
      <c r="C25" s="40"/>
      <c r="D25" s="40"/>
      <c r="E25" s="40"/>
      <c r="F25" s="40"/>
      <c r="G25" s="40"/>
      <c r="H25" s="40"/>
      <c r="I25" s="116"/>
      <c r="J25" s="40"/>
      <c r="K25" s="43"/>
    </row>
    <row r="26" spans="2:11" s="1" customFormat="1" ht="6.95" customHeight="1">
      <c r="B26" s="39"/>
      <c r="C26" s="40"/>
      <c r="D26" s="83"/>
      <c r="E26" s="83"/>
      <c r="F26" s="83"/>
      <c r="G26" s="83"/>
      <c r="H26" s="83"/>
      <c r="I26" s="123"/>
      <c r="J26" s="83"/>
      <c r="K26" s="124"/>
    </row>
    <row r="27" spans="2:11" s="1" customFormat="1" ht="25.35" customHeight="1">
      <c r="B27" s="39"/>
      <c r="C27" s="40"/>
      <c r="D27" s="125" t="s">
        <v>39</v>
      </c>
      <c r="E27" s="40"/>
      <c r="F27" s="40"/>
      <c r="G27" s="40"/>
      <c r="H27" s="40"/>
      <c r="I27" s="116"/>
      <c r="J27" s="126">
        <f>ROUND(J76,2)</f>
        <v>0</v>
      </c>
      <c r="K27" s="43"/>
    </row>
    <row r="28" spans="2:11" s="1" customFormat="1" ht="6.95" customHeight="1">
      <c r="B28" s="39"/>
      <c r="C28" s="40"/>
      <c r="D28" s="83"/>
      <c r="E28" s="83"/>
      <c r="F28" s="83"/>
      <c r="G28" s="83"/>
      <c r="H28" s="83"/>
      <c r="I28" s="123"/>
      <c r="J28" s="83"/>
      <c r="K28" s="124"/>
    </row>
    <row r="29" spans="2:11" s="1" customFormat="1" ht="14.45" customHeight="1">
      <c r="B29" s="39"/>
      <c r="C29" s="40"/>
      <c r="D29" s="40"/>
      <c r="E29" s="40"/>
      <c r="F29" s="44" t="s">
        <v>41</v>
      </c>
      <c r="G29" s="40"/>
      <c r="H29" s="40"/>
      <c r="I29" s="127" t="s">
        <v>40</v>
      </c>
      <c r="J29" s="44" t="s">
        <v>42</v>
      </c>
      <c r="K29" s="43"/>
    </row>
    <row r="30" spans="2:11" s="1" customFormat="1" ht="14.45" customHeight="1">
      <c r="B30" s="39"/>
      <c r="C30" s="40"/>
      <c r="D30" s="47" t="s">
        <v>43</v>
      </c>
      <c r="E30" s="47" t="s">
        <v>44</v>
      </c>
      <c r="F30" s="128">
        <f>ROUND(SUM(BE76:BE88), 2)</f>
        <v>0</v>
      </c>
      <c r="G30" s="40"/>
      <c r="H30" s="40"/>
      <c r="I30" s="129">
        <v>0.21</v>
      </c>
      <c r="J30" s="128">
        <f>ROUND(ROUND((SUM(BE76:BE88)), 2)*I30, 2)</f>
        <v>0</v>
      </c>
      <c r="K30" s="43"/>
    </row>
    <row r="31" spans="2:11" s="1" customFormat="1" ht="14.45" customHeight="1">
      <c r="B31" s="39"/>
      <c r="C31" s="40"/>
      <c r="D31" s="40"/>
      <c r="E31" s="47" t="s">
        <v>45</v>
      </c>
      <c r="F31" s="128">
        <f>ROUND(SUM(BF76:BF88), 2)</f>
        <v>0</v>
      </c>
      <c r="G31" s="40"/>
      <c r="H31" s="40"/>
      <c r="I31" s="129">
        <v>0.15</v>
      </c>
      <c r="J31" s="128">
        <f>ROUND(ROUND((SUM(BF76:BF88)), 2)*I31, 2)</f>
        <v>0</v>
      </c>
      <c r="K31" s="43"/>
    </row>
    <row r="32" spans="2:11" s="1" customFormat="1" ht="14.45" hidden="1" customHeight="1">
      <c r="B32" s="39"/>
      <c r="C32" s="40"/>
      <c r="D32" s="40"/>
      <c r="E32" s="47" t="s">
        <v>46</v>
      </c>
      <c r="F32" s="128">
        <f>ROUND(SUM(BG76:BG88), 2)</f>
        <v>0</v>
      </c>
      <c r="G32" s="40"/>
      <c r="H32" s="40"/>
      <c r="I32" s="129">
        <v>0.21</v>
      </c>
      <c r="J32" s="128">
        <v>0</v>
      </c>
      <c r="K32" s="43"/>
    </row>
    <row r="33" spans="2:11" s="1" customFormat="1" ht="14.45" hidden="1" customHeight="1">
      <c r="B33" s="39"/>
      <c r="C33" s="40"/>
      <c r="D33" s="40"/>
      <c r="E33" s="47" t="s">
        <v>47</v>
      </c>
      <c r="F33" s="128">
        <f>ROUND(SUM(BH76:BH88), 2)</f>
        <v>0</v>
      </c>
      <c r="G33" s="40"/>
      <c r="H33" s="40"/>
      <c r="I33" s="129">
        <v>0.15</v>
      </c>
      <c r="J33" s="128">
        <v>0</v>
      </c>
      <c r="K33" s="43"/>
    </row>
    <row r="34" spans="2:11" s="1" customFormat="1" ht="14.45" hidden="1" customHeight="1">
      <c r="B34" s="39"/>
      <c r="C34" s="40"/>
      <c r="D34" s="40"/>
      <c r="E34" s="47" t="s">
        <v>48</v>
      </c>
      <c r="F34" s="128">
        <f>ROUND(SUM(BI76:BI88), 2)</f>
        <v>0</v>
      </c>
      <c r="G34" s="40"/>
      <c r="H34" s="40"/>
      <c r="I34" s="129">
        <v>0</v>
      </c>
      <c r="J34" s="128">
        <v>0</v>
      </c>
      <c r="K34" s="43"/>
    </row>
    <row r="35" spans="2:11" s="1" customFormat="1" ht="6.95" customHeight="1">
      <c r="B35" s="39"/>
      <c r="C35" s="40"/>
      <c r="D35" s="40"/>
      <c r="E35" s="40"/>
      <c r="F35" s="40"/>
      <c r="G35" s="40"/>
      <c r="H35" s="40"/>
      <c r="I35" s="116"/>
      <c r="J35" s="40"/>
      <c r="K35" s="43"/>
    </row>
    <row r="36" spans="2:11" s="1" customFormat="1" ht="25.35" customHeight="1">
      <c r="B36" s="39"/>
      <c r="C36" s="130"/>
      <c r="D36" s="131" t="s">
        <v>49</v>
      </c>
      <c r="E36" s="77"/>
      <c r="F36" s="77"/>
      <c r="G36" s="132" t="s">
        <v>50</v>
      </c>
      <c r="H36" s="133" t="s">
        <v>51</v>
      </c>
      <c r="I36" s="134"/>
      <c r="J36" s="135">
        <f>SUM(J27:J34)</f>
        <v>0</v>
      </c>
      <c r="K36" s="136"/>
    </row>
    <row r="37" spans="2:11" s="1" customFormat="1" ht="14.45" customHeight="1">
      <c r="B37" s="54"/>
      <c r="C37" s="55"/>
      <c r="D37" s="55"/>
      <c r="E37" s="55"/>
      <c r="F37" s="55"/>
      <c r="G37" s="55"/>
      <c r="H37" s="55"/>
      <c r="I37" s="137"/>
      <c r="J37" s="55"/>
      <c r="K37" s="56"/>
    </row>
    <row r="41" spans="2:11" s="1" customFormat="1" ht="6.95" customHeight="1">
      <c r="B41" s="138"/>
      <c r="C41" s="139"/>
      <c r="D41" s="139"/>
      <c r="E41" s="139"/>
      <c r="F41" s="139"/>
      <c r="G41" s="139"/>
      <c r="H41" s="139"/>
      <c r="I41" s="140"/>
      <c r="J41" s="139"/>
      <c r="K41" s="141"/>
    </row>
    <row r="42" spans="2:11" s="1" customFormat="1" ht="36.950000000000003" customHeight="1">
      <c r="B42" s="39"/>
      <c r="C42" s="28" t="s">
        <v>120</v>
      </c>
      <c r="D42" s="40"/>
      <c r="E42" s="40"/>
      <c r="F42" s="40"/>
      <c r="G42" s="40"/>
      <c r="H42" s="40"/>
      <c r="I42" s="116"/>
      <c r="J42" s="40"/>
      <c r="K42" s="43"/>
    </row>
    <row r="43" spans="2:11" s="1" customFormat="1" ht="6.95" customHeight="1">
      <c r="B43" s="39"/>
      <c r="C43" s="40"/>
      <c r="D43" s="40"/>
      <c r="E43" s="40"/>
      <c r="F43" s="40"/>
      <c r="G43" s="40"/>
      <c r="H43" s="40"/>
      <c r="I43" s="116"/>
      <c r="J43" s="40"/>
      <c r="K43" s="43"/>
    </row>
    <row r="44" spans="2:11" s="1" customFormat="1" ht="14.45" customHeight="1">
      <c r="B44" s="39"/>
      <c r="C44" s="35" t="s">
        <v>18</v>
      </c>
      <c r="D44" s="40"/>
      <c r="E44" s="40"/>
      <c r="F44" s="40"/>
      <c r="G44" s="40"/>
      <c r="H44" s="40"/>
      <c r="I44" s="116"/>
      <c r="J44" s="40"/>
      <c r="K44" s="43"/>
    </row>
    <row r="45" spans="2:11" s="1" customFormat="1" ht="16.5" customHeight="1">
      <c r="B45" s="39"/>
      <c r="C45" s="40"/>
      <c r="D45" s="40"/>
      <c r="E45" s="365" t="str">
        <f>E7</f>
        <v>VD Modřany - opravy technologie středního jezového pole</v>
      </c>
      <c r="F45" s="366"/>
      <c r="G45" s="366"/>
      <c r="H45" s="366"/>
      <c r="I45" s="116"/>
      <c r="J45" s="40"/>
      <c r="K45" s="43"/>
    </row>
    <row r="46" spans="2:11" s="1" customFormat="1" ht="14.45" customHeight="1">
      <c r="B46" s="39"/>
      <c r="C46" s="35" t="s">
        <v>118</v>
      </c>
      <c r="D46" s="40"/>
      <c r="E46" s="40"/>
      <c r="F46" s="40"/>
      <c r="G46" s="40"/>
      <c r="H46" s="40"/>
      <c r="I46" s="116"/>
      <c r="J46" s="40"/>
      <c r="K46" s="43"/>
    </row>
    <row r="47" spans="2:11" s="1" customFormat="1" ht="17.25" customHeight="1">
      <c r="B47" s="39"/>
      <c r="C47" s="40"/>
      <c r="D47" s="40"/>
      <c r="E47" s="367" t="str">
        <f>E9</f>
        <v>06 - Skříně hydromotorů</v>
      </c>
      <c r="F47" s="368"/>
      <c r="G47" s="368"/>
      <c r="H47" s="368"/>
      <c r="I47" s="116"/>
      <c r="J47" s="40"/>
      <c r="K47" s="43"/>
    </row>
    <row r="48" spans="2:11" s="1" customFormat="1" ht="6.95" customHeight="1">
      <c r="B48" s="39"/>
      <c r="C48" s="40"/>
      <c r="D48" s="40"/>
      <c r="E48" s="40"/>
      <c r="F48" s="40"/>
      <c r="G48" s="40"/>
      <c r="H48" s="40"/>
      <c r="I48" s="116"/>
      <c r="J48" s="40"/>
      <c r="K48" s="43"/>
    </row>
    <row r="49" spans="2:47" s="1" customFormat="1" ht="18" customHeight="1">
      <c r="B49" s="39"/>
      <c r="C49" s="35" t="s">
        <v>23</v>
      </c>
      <c r="D49" s="40"/>
      <c r="E49" s="40"/>
      <c r="F49" s="33" t="str">
        <f>F12</f>
        <v>Modřany</v>
      </c>
      <c r="G49" s="40"/>
      <c r="H49" s="40"/>
      <c r="I49" s="117" t="s">
        <v>25</v>
      </c>
      <c r="J49" s="118" t="str">
        <f>IF(J12="","",J12)</f>
        <v>15.2.2018</v>
      </c>
      <c r="K49" s="43"/>
    </row>
    <row r="50" spans="2:47" s="1" customFormat="1" ht="6.95" customHeight="1">
      <c r="B50" s="39"/>
      <c r="C50" s="40"/>
      <c r="D50" s="40"/>
      <c r="E50" s="40"/>
      <c r="F50" s="40"/>
      <c r="G50" s="40"/>
      <c r="H50" s="40"/>
      <c r="I50" s="116"/>
      <c r="J50" s="40"/>
      <c r="K50" s="43"/>
    </row>
    <row r="51" spans="2:47" s="1" customFormat="1" ht="15">
      <c r="B51" s="39"/>
      <c r="C51" s="35" t="s">
        <v>27</v>
      </c>
      <c r="D51" s="40"/>
      <c r="E51" s="40"/>
      <c r="F51" s="33" t="str">
        <f>E15</f>
        <v>Povodí Vltavy, státní podnik</v>
      </c>
      <c r="G51" s="40"/>
      <c r="H51" s="40"/>
      <c r="I51" s="117" t="s">
        <v>34</v>
      </c>
      <c r="J51" s="356" t="str">
        <f>E21</f>
        <v>Ing. Milada Klimešová</v>
      </c>
      <c r="K51" s="43"/>
    </row>
    <row r="52" spans="2:47" s="1" customFormat="1" ht="14.45" customHeight="1">
      <c r="B52" s="39"/>
      <c r="C52" s="35" t="s">
        <v>32</v>
      </c>
      <c r="D52" s="40"/>
      <c r="E52" s="40"/>
      <c r="F52" s="33" t="str">
        <f>IF(E18="","",E18)</f>
        <v/>
      </c>
      <c r="G52" s="40"/>
      <c r="H52" s="40"/>
      <c r="I52" s="116"/>
      <c r="J52" s="360"/>
      <c r="K52" s="43"/>
    </row>
    <row r="53" spans="2:47" s="1" customFormat="1" ht="10.35" customHeight="1">
      <c r="B53" s="39"/>
      <c r="C53" s="40"/>
      <c r="D53" s="40"/>
      <c r="E53" s="40"/>
      <c r="F53" s="40"/>
      <c r="G53" s="40"/>
      <c r="H53" s="40"/>
      <c r="I53" s="116"/>
      <c r="J53" s="40"/>
      <c r="K53" s="43"/>
    </row>
    <row r="54" spans="2:47" s="1" customFormat="1" ht="29.25" customHeight="1">
      <c r="B54" s="39"/>
      <c r="C54" s="142" t="s">
        <v>121</v>
      </c>
      <c r="D54" s="130"/>
      <c r="E54" s="130"/>
      <c r="F54" s="130"/>
      <c r="G54" s="130"/>
      <c r="H54" s="130"/>
      <c r="I54" s="143"/>
      <c r="J54" s="144" t="s">
        <v>122</v>
      </c>
      <c r="K54" s="145"/>
    </row>
    <row r="55" spans="2:47" s="1" customFormat="1" ht="10.35" customHeight="1">
      <c r="B55" s="39"/>
      <c r="C55" s="40"/>
      <c r="D55" s="40"/>
      <c r="E55" s="40"/>
      <c r="F55" s="40"/>
      <c r="G55" s="40"/>
      <c r="H55" s="40"/>
      <c r="I55" s="116"/>
      <c r="J55" s="40"/>
      <c r="K55" s="43"/>
    </row>
    <row r="56" spans="2:47" s="1" customFormat="1" ht="29.25" customHeight="1">
      <c r="B56" s="39"/>
      <c r="C56" s="146" t="s">
        <v>123</v>
      </c>
      <c r="D56" s="40"/>
      <c r="E56" s="40"/>
      <c r="F56" s="40"/>
      <c r="G56" s="40"/>
      <c r="H56" s="40"/>
      <c r="I56" s="116"/>
      <c r="J56" s="126">
        <f>J76</f>
        <v>0</v>
      </c>
      <c r="K56" s="43"/>
      <c r="AU56" s="22" t="s">
        <v>124</v>
      </c>
    </row>
    <row r="57" spans="2:47" s="1" customFormat="1" ht="21.75" customHeight="1">
      <c r="B57" s="39"/>
      <c r="C57" s="40"/>
      <c r="D57" s="40"/>
      <c r="E57" s="40"/>
      <c r="F57" s="40"/>
      <c r="G57" s="40"/>
      <c r="H57" s="40"/>
      <c r="I57" s="116"/>
      <c r="J57" s="40"/>
      <c r="K57" s="43"/>
    </row>
    <row r="58" spans="2:47" s="1" customFormat="1" ht="6.95" customHeight="1">
      <c r="B58" s="54"/>
      <c r="C58" s="55"/>
      <c r="D58" s="55"/>
      <c r="E58" s="55"/>
      <c r="F58" s="55"/>
      <c r="G58" s="55"/>
      <c r="H58" s="55"/>
      <c r="I58" s="137"/>
      <c r="J58" s="55"/>
      <c r="K58" s="56"/>
    </row>
    <row r="62" spans="2:47" s="1" customFormat="1" ht="6.95" customHeight="1">
      <c r="B62" s="57"/>
      <c r="C62" s="58"/>
      <c r="D62" s="58"/>
      <c r="E62" s="58"/>
      <c r="F62" s="58"/>
      <c r="G62" s="58"/>
      <c r="H62" s="58"/>
      <c r="I62" s="140"/>
      <c r="J62" s="58"/>
      <c r="K62" s="58"/>
      <c r="L62" s="59"/>
    </row>
    <row r="63" spans="2:47" s="1" customFormat="1" ht="36.950000000000003" customHeight="1">
      <c r="B63" s="39"/>
      <c r="C63" s="60" t="s">
        <v>130</v>
      </c>
      <c r="D63" s="61"/>
      <c r="E63" s="61"/>
      <c r="F63" s="61"/>
      <c r="G63" s="61"/>
      <c r="H63" s="61"/>
      <c r="I63" s="161"/>
      <c r="J63" s="61"/>
      <c r="K63" s="61"/>
      <c r="L63" s="59"/>
    </row>
    <row r="64" spans="2:47" s="1" customFormat="1" ht="6.95" customHeight="1">
      <c r="B64" s="39"/>
      <c r="C64" s="61"/>
      <c r="D64" s="61"/>
      <c r="E64" s="61"/>
      <c r="F64" s="61"/>
      <c r="G64" s="61"/>
      <c r="H64" s="61"/>
      <c r="I64" s="161"/>
      <c r="J64" s="61"/>
      <c r="K64" s="61"/>
      <c r="L64" s="59"/>
    </row>
    <row r="65" spans="2:65" s="1" customFormat="1" ht="14.45" customHeight="1">
      <c r="B65" s="39"/>
      <c r="C65" s="63" t="s">
        <v>18</v>
      </c>
      <c r="D65" s="61"/>
      <c r="E65" s="61"/>
      <c r="F65" s="61"/>
      <c r="G65" s="61"/>
      <c r="H65" s="61"/>
      <c r="I65" s="161"/>
      <c r="J65" s="61"/>
      <c r="K65" s="61"/>
      <c r="L65" s="59"/>
    </row>
    <row r="66" spans="2:65" s="1" customFormat="1" ht="16.5" customHeight="1">
      <c r="B66" s="39"/>
      <c r="C66" s="61"/>
      <c r="D66" s="61"/>
      <c r="E66" s="361" t="str">
        <f>E7</f>
        <v>VD Modřany - opravy technologie středního jezového pole</v>
      </c>
      <c r="F66" s="362"/>
      <c r="G66" s="362"/>
      <c r="H66" s="362"/>
      <c r="I66" s="161"/>
      <c r="J66" s="61"/>
      <c r="K66" s="61"/>
      <c r="L66" s="59"/>
    </row>
    <row r="67" spans="2:65" s="1" customFormat="1" ht="14.45" customHeight="1">
      <c r="B67" s="39"/>
      <c r="C67" s="63" t="s">
        <v>118</v>
      </c>
      <c r="D67" s="61"/>
      <c r="E67" s="61"/>
      <c r="F67" s="61"/>
      <c r="G67" s="61"/>
      <c r="H67" s="61"/>
      <c r="I67" s="161"/>
      <c r="J67" s="61"/>
      <c r="K67" s="61"/>
      <c r="L67" s="59"/>
    </row>
    <row r="68" spans="2:65" s="1" customFormat="1" ht="17.25" customHeight="1">
      <c r="B68" s="39"/>
      <c r="C68" s="61"/>
      <c r="D68" s="61"/>
      <c r="E68" s="328" t="str">
        <f>E9</f>
        <v>06 - Skříně hydromotorů</v>
      </c>
      <c r="F68" s="363"/>
      <c r="G68" s="363"/>
      <c r="H68" s="363"/>
      <c r="I68" s="161"/>
      <c r="J68" s="61"/>
      <c r="K68" s="61"/>
      <c r="L68" s="59"/>
    </row>
    <row r="69" spans="2:65" s="1" customFormat="1" ht="6.95" customHeight="1">
      <c r="B69" s="39"/>
      <c r="C69" s="61"/>
      <c r="D69" s="61"/>
      <c r="E69" s="61"/>
      <c r="F69" s="61"/>
      <c r="G69" s="61"/>
      <c r="H69" s="61"/>
      <c r="I69" s="161"/>
      <c r="J69" s="61"/>
      <c r="K69" s="61"/>
      <c r="L69" s="59"/>
    </row>
    <row r="70" spans="2:65" s="1" customFormat="1" ht="18" customHeight="1">
      <c r="B70" s="39"/>
      <c r="C70" s="63" t="s">
        <v>23</v>
      </c>
      <c r="D70" s="61"/>
      <c r="E70" s="61"/>
      <c r="F70" s="162" t="str">
        <f>F12</f>
        <v>Modřany</v>
      </c>
      <c r="G70" s="61"/>
      <c r="H70" s="61"/>
      <c r="I70" s="163" t="s">
        <v>25</v>
      </c>
      <c r="J70" s="71" t="str">
        <f>IF(J12="","",J12)</f>
        <v>15.2.2018</v>
      </c>
      <c r="K70" s="61"/>
      <c r="L70" s="59"/>
    </row>
    <row r="71" spans="2:65" s="1" customFormat="1" ht="6.95" customHeight="1">
      <c r="B71" s="39"/>
      <c r="C71" s="61"/>
      <c r="D71" s="61"/>
      <c r="E71" s="61"/>
      <c r="F71" s="61"/>
      <c r="G71" s="61"/>
      <c r="H71" s="61"/>
      <c r="I71" s="161"/>
      <c r="J71" s="61"/>
      <c r="K71" s="61"/>
      <c r="L71" s="59"/>
    </row>
    <row r="72" spans="2:65" s="1" customFormat="1" ht="15">
      <c r="B72" s="39"/>
      <c r="C72" s="63" t="s">
        <v>27</v>
      </c>
      <c r="D72" s="61"/>
      <c r="E72" s="61"/>
      <c r="F72" s="162" t="str">
        <f>E15</f>
        <v>Povodí Vltavy, státní podnik</v>
      </c>
      <c r="G72" s="61"/>
      <c r="H72" s="61"/>
      <c r="I72" s="163" t="s">
        <v>34</v>
      </c>
      <c r="J72" s="162" t="str">
        <f>E21</f>
        <v>Ing. Milada Klimešová</v>
      </c>
      <c r="K72" s="61"/>
      <c r="L72" s="59"/>
    </row>
    <row r="73" spans="2:65" s="1" customFormat="1" ht="14.45" customHeight="1">
      <c r="B73" s="39"/>
      <c r="C73" s="63" t="s">
        <v>32</v>
      </c>
      <c r="D73" s="61"/>
      <c r="E73" s="61"/>
      <c r="F73" s="162" t="str">
        <f>IF(E18="","",E18)</f>
        <v/>
      </c>
      <c r="G73" s="61"/>
      <c r="H73" s="61"/>
      <c r="I73" s="161"/>
      <c r="J73" s="61"/>
      <c r="K73" s="61"/>
      <c r="L73" s="59"/>
    </row>
    <row r="74" spans="2:65" s="1" customFormat="1" ht="10.35" customHeight="1">
      <c r="B74" s="39"/>
      <c r="C74" s="61"/>
      <c r="D74" s="61"/>
      <c r="E74" s="61"/>
      <c r="F74" s="61"/>
      <c r="G74" s="61"/>
      <c r="H74" s="61"/>
      <c r="I74" s="161"/>
      <c r="J74" s="61"/>
      <c r="K74" s="61"/>
      <c r="L74" s="59"/>
    </row>
    <row r="75" spans="2:65" s="9" customFormat="1" ht="29.25" customHeight="1">
      <c r="B75" s="164"/>
      <c r="C75" s="165" t="s">
        <v>131</v>
      </c>
      <c r="D75" s="166" t="s">
        <v>58</v>
      </c>
      <c r="E75" s="166" t="s">
        <v>54</v>
      </c>
      <c r="F75" s="166" t="s">
        <v>132</v>
      </c>
      <c r="G75" s="166" t="s">
        <v>133</v>
      </c>
      <c r="H75" s="166" t="s">
        <v>134</v>
      </c>
      <c r="I75" s="167" t="s">
        <v>135</v>
      </c>
      <c r="J75" s="166" t="s">
        <v>122</v>
      </c>
      <c r="K75" s="168" t="s">
        <v>136</v>
      </c>
      <c r="L75" s="169"/>
      <c r="M75" s="79" t="s">
        <v>137</v>
      </c>
      <c r="N75" s="80" t="s">
        <v>43</v>
      </c>
      <c r="O75" s="80" t="s">
        <v>138</v>
      </c>
      <c r="P75" s="80" t="s">
        <v>139</v>
      </c>
      <c r="Q75" s="80" t="s">
        <v>140</v>
      </c>
      <c r="R75" s="80" t="s">
        <v>141</v>
      </c>
      <c r="S75" s="80" t="s">
        <v>142</v>
      </c>
      <c r="T75" s="81" t="s">
        <v>143</v>
      </c>
    </row>
    <row r="76" spans="2:65" s="1" customFormat="1" ht="29.25" customHeight="1">
      <c r="B76" s="39"/>
      <c r="C76" s="85" t="s">
        <v>123</v>
      </c>
      <c r="D76" s="61"/>
      <c r="E76" s="61"/>
      <c r="F76" s="61"/>
      <c r="G76" s="61"/>
      <c r="H76" s="61"/>
      <c r="I76" s="161"/>
      <c r="J76" s="170">
        <f>BK76</f>
        <v>0</v>
      </c>
      <c r="K76" s="61"/>
      <c r="L76" s="59"/>
      <c r="M76" s="82"/>
      <c r="N76" s="83"/>
      <c r="O76" s="83"/>
      <c r="P76" s="171">
        <f>SUM(P77:P88)</f>
        <v>0</v>
      </c>
      <c r="Q76" s="83"/>
      <c r="R76" s="171">
        <f>SUM(R77:R88)</f>
        <v>0</v>
      </c>
      <c r="S76" s="83"/>
      <c r="T76" s="172">
        <f>SUM(T77:T88)</f>
        <v>0</v>
      </c>
      <c r="AT76" s="22" t="s">
        <v>72</v>
      </c>
      <c r="AU76" s="22" t="s">
        <v>124</v>
      </c>
      <c r="BK76" s="173">
        <f>SUM(BK77:BK88)</f>
        <v>0</v>
      </c>
    </row>
    <row r="77" spans="2:65" s="1" customFormat="1" ht="16.5" customHeight="1">
      <c r="B77" s="39"/>
      <c r="C77" s="190" t="s">
        <v>80</v>
      </c>
      <c r="D77" s="190" t="s">
        <v>150</v>
      </c>
      <c r="E77" s="191" t="s">
        <v>374</v>
      </c>
      <c r="F77" s="192" t="s">
        <v>375</v>
      </c>
      <c r="G77" s="193" t="s">
        <v>153</v>
      </c>
      <c r="H77" s="194">
        <v>2</v>
      </c>
      <c r="I77" s="195"/>
      <c r="J77" s="196">
        <f>ROUND(I77*H77,2)</f>
        <v>0</v>
      </c>
      <c r="K77" s="192" t="s">
        <v>21</v>
      </c>
      <c r="L77" s="59"/>
      <c r="M77" s="197" t="s">
        <v>21</v>
      </c>
      <c r="N77" s="198" t="s">
        <v>44</v>
      </c>
      <c r="O77" s="40"/>
      <c r="P77" s="199">
        <f>O77*H77</f>
        <v>0</v>
      </c>
      <c r="Q77" s="199">
        <v>0</v>
      </c>
      <c r="R77" s="199">
        <f>Q77*H77</f>
        <v>0</v>
      </c>
      <c r="S77" s="199">
        <v>0</v>
      </c>
      <c r="T77" s="200">
        <f>S77*H77</f>
        <v>0</v>
      </c>
      <c r="AR77" s="22" t="s">
        <v>80</v>
      </c>
      <c r="AT77" s="22" t="s">
        <v>150</v>
      </c>
      <c r="AU77" s="22" t="s">
        <v>73</v>
      </c>
      <c r="AY77" s="22" t="s">
        <v>147</v>
      </c>
      <c r="BE77" s="201">
        <f>IF(N77="základní",J77,0)</f>
        <v>0</v>
      </c>
      <c r="BF77" s="201">
        <f>IF(N77="snížená",J77,0)</f>
        <v>0</v>
      </c>
      <c r="BG77" s="201">
        <f>IF(N77="zákl. přenesená",J77,0)</f>
        <v>0</v>
      </c>
      <c r="BH77" s="201">
        <f>IF(N77="sníž. přenesená",J77,0)</f>
        <v>0</v>
      </c>
      <c r="BI77" s="201">
        <f>IF(N77="nulová",J77,0)</f>
        <v>0</v>
      </c>
      <c r="BJ77" s="22" t="s">
        <v>80</v>
      </c>
      <c r="BK77" s="201">
        <f>ROUND(I77*H77,2)</f>
        <v>0</v>
      </c>
      <c r="BL77" s="22" t="s">
        <v>80</v>
      </c>
      <c r="BM77" s="22" t="s">
        <v>376</v>
      </c>
    </row>
    <row r="78" spans="2:65" s="1" customFormat="1">
      <c r="B78" s="39"/>
      <c r="C78" s="61"/>
      <c r="D78" s="202" t="s">
        <v>156</v>
      </c>
      <c r="E78" s="61"/>
      <c r="F78" s="203" t="s">
        <v>377</v>
      </c>
      <c r="G78" s="61"/>
      <c r="H78" s="61"/>
      <c r="I78" s="161"/>
      <c r="J78" s="61"/>
      <c r="K78" s="61"/>
      <c r="L78" s="59"/>
      <c r="M78" s="204"/>
      <c r="N78" s="40"/>
      <c r="O78" s="40"/>
      <c r="P78" s="40"/>
      <c r="Q78" s="40"/>
      <c r="R78" s="40"/>
      <c r="S78" s="40"/>
      <c r="T78" s="76"/>
      <c r="AT78" s="22" t="s">
        <v>156</v>
      </c>
      <c r="AU78" s="22" t="s">
        <v>73</v>
      </c>
    </row>
    <row r="79" spans="2:65" s="1" customFormat="1" ht="81">
      <c r="B79" s="39"/>
      <c r="C79" s="61"/>
      <c r="D79" s="202" t="s">
        <v>157</v>
      </c>
      <c r="E79" s="61"/>
      <c r="F79" s="205" t="s">
        <v>378</v>
      </c>
      <c r="G79" s="61"/>
      <c r="H79" s="61"/>
      <c r="I79" s="161"/>
      <c r="J79" s="61"/>
      <c r="K79" s="61"/>
      <c r="L79" s="59"/>
      <c r="M79" s="204"/>
      <c r="N79" s="40"/>
      <c r="O79" s="40"/>
      <c r="P79" s="40"/>
      <c r="Q79" s="40"/>
      <c r="R79" s="40"/>
      <c r="S79" s="40"/>
      <c r="T79" s="76"/>
      <c r="AT79" s="22" t="s">
        <v>157</v>
      </c>
      <c r="AU79" s="22" t="s">
        <v>73</v>
      </c>
    </row>
    <row r="80" spans="2:65" s="1" customFormat="1" ht="16.5" customHeight="1">
      <c r="B80" s="39"/>
      <c r="C80" s="190" t="s">
        <v>82</v>
      </c>
      <c r="D80" s="190" t="s">
        <v>150</v>
      </c>
      <c r="E80" s="191" t="s">
        <v>379</v>
      </c>
      <c r="F80" s="192" t="s">
        <v>380</v>
      </c>
      <c r="G80" s="193" t="s">
        <v>153</v>
      </c>
      <c r="H80" s="194">
        <v>4</v>
      </c>
      <c r="I80" s="195"/>
      <c r="J80" s="196">
        <f>ROUND(I80*H80,2)</f>
        <v>0</v>
      </c>
      <c r="K80" s="192" t="s">
        <v>21</v>
      </c>
      <c r="L80" s="59"/>
      <c r="M80" s="197" t="s">
        <v>21</v>
      </c>
      <c r="N80" s="198" t="s">
        <v>44</v>
      </c>
      <c r="O80" s="40"/>
      <c r="P80" s="199">
        <f>O80*H80</f>
        <v>0</v>
      </c>
      <c r="Q80" s="199">
        <v>0</v>
      </c>
      <c r="R80" s="199">
        <f>Q80*H80</f>
        <v>0</v>
      </c>
      <c r="S80" s="199">
        <v>0</v>
      </c>
      <c r="T80" s="200">
        <f>S80*H80</f>
        <v>0</v>
      </c>
      <c r="AR80" s="22" t="s">
        <v>80</v>
      </c>
      <c r="AT80" s="22" t="s">
        <v>150</v>
      </c>
      <c r="AU80" s="22" t="s">
        <v>73</v>
      </c>
      <c r="AY80" s="22" t="s">
        <v>147</v>
      </c>
      <c r="BE80" s="201">
        <f>IF(N80="základní",J80,0)</f>
        <v>0</v>
      </c>
      <c r="BF80" s="201">
        <f>IF(N80="snížená",J80,0)</f>
        <v>0</v>
      </c>
      <c r="BG80" s="201">
        <f>IF(N80="zákl. přenesená",J80,0)</f>
        <v>0</v>
      </c>
      <c r="BH80" s="201">
        <f>IF(N80="sníž. přenesená",J80,0)</f>
        <v>0</v>
      </c>
      <c r="BI80" s="201">
        <f>IF(N80="nulová",J80,0)</f>
        <v>0</v>
      </c>
      <c r="BJ80" s="22" t="s">
        <v>80</v>
      </c>
      <c r="BK80" s="201">
        <f>ROUND(I80*H80,2)</f>
        <v>0</v>
      </c>
      <c r="BL80" s="22" t="s">
        <v>80</v>
      </c>
      <c r="BM80" s="22" t="s">
        <v>381</v>
      </c>
    </row>
    <row r="81" spans="2:65" s="1" customFormat="1">
      <c r="B81" s="39"/>
      <c r="C81" s="61"/>
      <c r="D81" s="202" t="s">
        <v>156</v>
      </c>
      <c r="E81" s="61"/>
      <c r="F81" s="203" t="s">
        <v>382</v>
      </c>
      <c r="G81" s="61"/>
      <c r="H81" s="61"/>
      <c r="I81" s="161"/>
      <c r="J81" s="61"/>
      <c r="K81" s="61"/>
      <c r="L81" s="59"/>
      <c r="M81" s="204"/>
      <c r="N81" s="40"/>
      <c r="O81" s="40"/>
      <c r="P81" s="40"/>
      <c r="Q81" s="40"/>
      <c r="R81" s="40"/>
      <c r="S81" s="40"/>
      <c r="T81" s="76"/>
      <c r="AT81" s="22" t="s">
        <v>156</v>
      </c>
      <c r="AU81" s="22" t="s">
        <v>73</v>
      </c>
    </row>
    <row r="82" spans="2:65" s="1" customFormat="1" ht="67.5">
      <c r="B82" s="39"/>
      <c r="C82" s="61"/>
      <c r="D82" s="202" t="s">
        <v>157</v>
      </c>
      <c r="E82" s="61"/>
      <c r="F82" s="205" t="s">
        <v>383</v>
      </c>
      <c r="G82" s="61"/>
      <c r="H82" s="61"/>
      <c r="I82" s="161"/>
      <c r="J82" s="61"/>
      <c r="K82" s="61"/>
      <c r="L82" s="59"/>
      <c r="M82" s="204"/>
      <c r="N82" s="40"/>
      <c r="O82" s="40"/>
      <c r="P82" s="40"/>
      <c r="Q82" s="40"/>
      <c r="R82" s="40"/>
      <c r="S82" s="40"/>
      <c r="T82" s="76"/>
      <c r="AT82" s="22" t="s">
        <v>157</v>
      </c>
      <c r="AU82" s="22" t="s">
        <v>73</v>
      </c>
    </row>
    <row r="83" spans="2:65" s="1" customFormat="1" ht="16.5" customHeight="1">
      <c r="B83" s="39"/>
      <c r="C83" s="190" t="s">
        <v>162</v>
      </c>
      <c r="D83" s="190" t="s">
        <v>150</v>
      </c>
      <c r="E83" s="191" t="s">
        <v>384</v>
      </c>
      <c r="F83" s="192" t="s">
        <v>385</v>
      </c>
      <c r="G83" s="193" t="s">
        <v>153</v>
      </c>
      <c r="H83" s="194">
        <v>2</v>
      </c>
      <c r="I83" s="195"/>
      <c r="J83" s="196">
        <f>ROUND(I83*H83,2)</f>
        <v>0</v>
      </c>
      <c r="K83" s="192" t="s">
        <v>21</v>
      </c>
      <c r="L83" s="59"/>
      <c r="M83" s="197" t="s">
        <v>21</v>
      </c>
      <c r="N83" s="198" t="s">
        <v>44</v>
      </c>
      <c r="O83" s="40"/>
      <c r="P83" s="199">
        <f>O83*H83</f>
        <v>0</v>
      </c>
      <c r="Q83" s="199">
        <v>0</v>
      </c>
      <c r="R83" s="199">
        <f>Q83*H83</f>
        <v>0</v>
      </c>
      <c r="S83" s="199">
        <v>0</v>
      </c>
      <c r="T83" s="200">
        <f>S83*H83</f>
        <v>0</v>
      </c>
      <c r="AR83" s="22" t="s">
        <v>80</v>
      </c>
      <c r="AT83" s="22" t="s">
        <v>150</v>
      </c>
      <c r="AU83" s="22" t="s">
        <v>73</v>
      </c>
      <c r="AY83" s="22" t="s">
        <v>147</v>
      </c>
      <c r="BE83" s="201">
        <f>IF(N83="základní",J83,0)</f>
        <v>0</v>
      </c>
      <c r="BF83" s="201">
        <f>IF(N83="snížená",J83,0)</f>
        <v>0</v>
      </c>
      <c r="BG83" s="201">
        <f>IF(N83="zákl. přenesená",J83,0)</f>
        <v>0</v>
      </c>
      <c r="BH83" s="201">
        <f>IF(N83="sníž. přenesená",J83,0)</f>
        <v>0</v>
      </c>
      <c r="BI83" s="201">
        <f>IF(N83="nulová",J83,0)</f>
        <v>0</v>
      </c>
      <c r="BJ83" s="22" t="s">
        <v>80</v>
      </c>
      <c r="BK83" s="201">
        <f>ROUND(I83*H83,2)</f>
        <v>0</v>
      </c>
      <c r="BL83" s="22" t="s">
        <v>80</v>
      </c>
      <c r="BM83" s="22" t="s">
        <v>386</v>
      </c>
    </row>
    <row r="84" spans="2:65" s="1" customFormat="1">
      <c r="B84" s="39"/>
      <c r="C84" s="61"/>
      <c r="D84" s="202" t="s">
        <v>156</v>
      </c>
      <c r="E84" s="61"/>
      <c r="F84" s="203" t="s">
        <v>387</v>
      </c>
      <c r="G84" s="61"/>
      <c r="H84" s="61"/>
      <c r="I84" s="161"/>
      <c r="J84" s="61"/>
      <c r="K84" s="61"/>
      <c r="L84" s="59"/>
      <c r="M84" s="204"/>
      <c r="N84" s="40"/>
      <c r="O84" s="40"/>
      <c r="P84" s="40"/>
      <c r="Q84" s="40"/>
      <c r="R84" s="40"/>
      <c r="S84" s="40"/>
      <c r="T84" s="76"/>
      <c r="AT84" s="22" t="s">
        <v>156</v>
      </c>
      <c r="AU84" s="22" t="s">
        <v>73</v>
      </c>
    </row>
    <row r="85" spans="2:65" s="1" customFormat="1" ht="81">
      <c r="B85" s="39"/>
      <c r="C85" s="61"/>
      <c r="D85" s="202" t="s">
        <v>157</v>
      </c>
      <c r="E85" s="61"/>
      <c r="F85" s="205" t="s">
        <v>388</v>
      </c>
      <c r="G85" s="61"/>
      <c r="H85" s="61"/>
      <c r="I85" s="161"/>
      <c r="J85" s="61"/>
      <c r="K85" s="61"/>
      <c r="L85" s="59"/>
      <c r="M85" s="204"/>
      <c r="N85" s="40"/>
      <c r="O85" s="40"/>
      <c r="P85" s="40"/>
      <c r="Q85" s="40"/>
      <c r="R85" s="40"/>
      <c r="S85" s="40"/>
      <c r="T85" s="76"/>
      <c r="AT85" s="22" t="s">
        <v>157</v>
      </c>
      <c r="AU85" s="22" t="s">
        <v>73</v>
      </c>
    </row>
    <row r="86" spans="2:65" s="1" customFormat="1" ht="16.5" customHeight="1">
      <c r="B86" s="39"/>
      <c r="C86" s="190" t="s">
        <v>166</v>
      </c>
      <c r="D86" s="190" t="s">
        <v>150</v>
      </c>
      <c r="E86" s="191" t="s">
        <v>389</v>
      </c>
      <c r="F86" s="192" t="s">
        <v>390</v>
      </c>
      <c r="G86" s="193" t="s">
        <v>153</v>
      </c>
      <c r="H86" s="194">
        <v>2</v>
      </c>
      <c r="I86" s="195"/>
      <c r="J86" s="196">
        <f>ROUND(I86*H86,2)</f>
        <v>0</v>
      </c>
      <c r="K86" s="192" t="s">
        <v>21</v>
      </c>
      <c r="L86" s="59"/>
      <c r="M86" s="197" t="s">
        <v>21</v>
      </c>
      <c r="N86" s="198" t="s">
        <v>44</v>
      </c>
      <c r="O86" s="40"/>
      <c r="P86" s="199">
        <f>O86*H86</f>
        <v>0</v>
      </c>
      <c r="Q86" s="199">
        <v>0</v>
      </c>
      <c r="R86" s="199">
        <f>Q86*H86</f>
        <v>0</v>
      </c>
      <c r="S86" s="199">
        <v>0</v>
      </c>
      <c r="T86" s="200">
        <f>S86*H86</f>
        <v>0</v>
      </c>
      <c r="AR86" s="22" t="s">
        <v>80</v>
      </c>
      <c r="AT86" s="22" t="s">
        <v>150</v>
      </c>
      <c r="AU86" s="22" t="s">
        <v>73</v>
      </c>
      <c r="AY86" s="22" t="s">
        <v>147</v>
      </c>
      <c r="BE86" s="201">
        <f>IF(N86="základní",J86,0)</f>
        <v>0</v>
      </c>
      <c r="BF86" s="201">
        <f>IF(N86="snížená",J86,0)</f>
        <v>0</v>
      </c>
      <c r="BG86" s="201">
        <f>IF(N86="zákl. přenesená",J86,0)</f>
        <v>0</v>
      </c>
      <c r="BH86" s="201">
        <f>IF(N86="sníž. přenesená",J86,0)</f>
        <v>0</v>
      </c>
      <c r="BI86" s="201">
        <f>IF(N86="nulová",J86,0)</f>
        <v>0</v>
      </c>
      <c r="BJ86" s="22" t="s">
        <v>80</v>
      </c>
      <c r="BK86" s="201">
        <f>ROUND(I86*H86,2)</f>
        <v>0</v>
      </c>
      <c r="BL86" s="22" t="s">
        <v>80</v>
      </c>
      <c r="BM86" s="22" t="s">
        <v>391</v>
      </c>
    </row>
    <row r="87" spans="2:65" s="1" customFormat="1" ht="27">
      <c r="B87" s="39"/>
      <c r="C87" s="61"/>
      <c r="D87" s="202" t="s">
        <v>156</v>
      </c>
      <c r="E87" s="61"/>
      <c r="F87" s="203" t="s">
        <v>392</v>
      </c>
      <c r="G87" s="61"/>
      <c r="H87" s="61"/>
      <c r="I87" s="161"/>
      <c r="J87" s="61"/>
      <c r="K87" s="61"/>
      <c r="L87" s="59"/>
      <c r="M87" s="204"/>
      <c r="N87" s="40"/>
      <c r="O87" s="40"/>
      <c r="P87" s="40"/>
      <c r="Q87" s="40"/>
      <c r="R87" s="40"/>
      <c r="S87" s="40"/>
      <c r="T87" s="76"/>
      <c r="AT87" s="22" t="s">
        <v>156</v>
      </c>
      <c r="AU87" s="22" t="s">
        <v>73</v>
      </c>
    </row>
    <row r="88" spans="2:65" s="1" customFormat="1" ht="81">
      <c r="B88" s="39"/>
      <c r="C88" s="61"/>
      <c r="D88" s="202" t="s">
        <v>157</v>
      </c>
      <c r="E88" s="61"/>
      <c r="F88" s="205" t="s">
        <v>393</v>
      </c>
      <c r="G88" s="61"/>
      <c r="H88" s="61"/>
      <c r="I88" s="161"/>
      <c r="J88" s="61"/>
      <c r="K88" s="61"/>
      <c r="L88" s="59"/>
      <c r="M88" s="206"/>
      <c r="N88" s="207"/>
      <c r="O88" s="207"/>
      <c r="P88" s="207"/>
      <c r="Q88" s="207"/>
      <c r="R88" s="207"/>
      <c r="S88" s="207"/>
      <c r="T88" s="208"/>
      <c r="AT88" s="22" t="s">
        <v>157</v>
      </c>
      <c r="AU88" s="22" t="s">
        <v>73</v>
      </c>
    </row>
    <row r="89" spans="2:65" s="1" customFormat="1" ht="6.95" customHeight="1">
      <c r="B89" s="54"/>
      <c r="C89" s="55"/>
      <c r="D89" s="55"/>
      <c r="E89" s="55"/>
      <c r="F89" s="55"/>
      <c r="G89" s="55"/>
      <c r="H89" s="55"/>
      <c r="I89" s="137"/>
      <c r="J89" s="55"/>
      <c r="K89" s="55"/>
      <c r="L89" s="59"/>
    </row>
  </sheetData>
  <sheetProtection algorithmName="SHA-512" hashValue="Hb8gEQPSA2k56hjSW9YPdF23PMtrNe7LWDhq4Ij8Iue1O02xQ7kZksgccuF9QmUnjmAgSr0gvlT8EXW9WZjLbg==" saltValue="zeWMlcwCsBfn1GrmuoSaEJ3FSSsV4r5V9uLer9meKOzS1xzX4C4YSaoL4+DPpP515nmjV6MXeEwUaJXUaEx/bg==" spinCount="100000" sheet="1" objects="1" scenarios="1" formatColumns="0" formatRows="0" autoFilter="0"/>
  <autoFilter ref="C75:K88"/>
  <mergeCells count="10">
    <mergeCell ref="J51:J52"/>
    <mergeCell ref="E66:H66"/>
    <mergeCell ref="E68:H6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5" display="3) Soupis prací"/>
    <hyperlink ref="L1:V1" location="'Rekapitulace stavby'!C2" display="Rekapitulace stavby"/>
  </hyperlinks>
  <pageMargins left="0.59055118110236227" right="0.59055118110236227" top="0.59055118110236227" bottom="0.59055118110236227" header="0" footer="0"/>
  <pageSetup paperSize="9" fitToHeight="100" orientation="landscape" r:id="rId1"/>
  <headerFooter>
    <oddFooter>&amp;CStrana &amp;P z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9"/>
  <sheetViews>
    <sheetView showGridLines="0" workbookViewId="0">
      <pane ySplit="1" topLeftCell="A2" activePane="bottomLeft" state="frozen"/>
      <selection pane="bottomLeft"/>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9"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10"/>
      <c r="C1" s="110"/>
      <c r="D1" s="111" t="s">
        <v>1</v>
      </c>
      <c r="E1" s="110"/>
      <c r="F1" s="112" t="s">
        <v>112</v>
      </c>
      <c r="G1" s="364" t="s">
        <v>113</v>
      </c>
      <c r="H1" s="364"/>
      <c r="I1" s="113"/>
      <c r="J1" s="112" t="s">
        <v>114</v>
      </c>
      <c r="K1" s="111" t="s">
        <v>115</v>
      </c>
      <c r="L1" s="112" t="s">
        <v>116</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324"/>
      <c r="M2" s="324"/>
      <c r="N2" s="324"/>
      <c r="O2" s="324"/>
      <c r="P2" s="324"/>
      <c r="Q2" s="324"/>
      <c r="R2" s="324"/>
      <c r="S2" s="324"/>
      <c r="T2" s="324"/>
      <c r="U2" s="324"/>
      <c r="V2" s="324"/>
      <c r="AT2" s="22" t="s">
        <v>105</v>
      </c>
    </row>
    <row r="3" spans="1:70" ht="6.95" customHeight="1">
      <c r="B3" s="23"/>
      <c r="C3" s="24"/>
      <c r="D3" s="24"/>
      <c r="E3" s="24"/>
      <c r="F3" s="24"/>
      <c r="G3" s="24"/>
      <c r="H3" s="24"/>
      <c r="I3" s="114"/>
      <c r="J3" s="24"/>
      <c r="K3" s="25"/>
      <c r="AT3" s="22" t="s">
        <v>82</v>
      </c>
    </row>
    <row r="4" spans="1:70" ht="36.950000000000003" customHeight="1">
      <c r="B4" s="26"/>
      <c r="C4" s="27"/>
      <c r="D4" s="28" t="s">
        <v>117</v>
      </c>
      <c r="E4" s="27"/>
      <c r="F4" s="27"/>
      <c r="G4" s="27"/>
      <c r="H4" s="27"/>
      <c r="I4" s="115"/>
      <c r="J4" s="27"/>
      <c r="K4" s="29"/>
      <c r="M4" s="30" t="s">
        <v>12</v>
      </c>
      <c r="AT4" s="22" t="s">
        <v>6</v>
      </c>
    </row>
    <row r="5" spans="1:70" ht="6.95" customHeight="1">
      <c r="B5" s="26"/>
      <c r="C5" s="27"/>
      <c r="D5" s="27"/>
      <c r="E5" s="27"/>
      <c r="F5" s="27"/>
      <c r="G5" s="27"/>
      <c r="H5" s="27"/>
      <c r="I5" s="115"/>
      <c r="J5" s="27"/>
      <c r="K5" s="29"/>
    </row>
    <row r="6" spans="1:70" ht="15">
      <c r="B6" s="26"/>
      <c r="C6" s="27"/>
      <c r="D6" s="35" t="s">
        <v>18</v>
      </c>
      <c r="E6" s="27"/>
      <c r="F6" s="27"/>
      <c r="G6" s="27"/>
      <c r="H6" s="27"/>
      <c r="I6" s="115"/>
      <c r="J6" s="27"/>
      <c r="K6" s="29"/>
    </row>
    <row r="7" spans="1:70" ht="16.5" customHeight="1">
      <c r="B7" s="26"/>
      <c r="C7" s="27"/>
      <c r="D7" s="27"/>
      <c r="E7" s="365" t="str">
        <f>'Rekapitulace stavby'!K6</f>
        <v>VD Modřany - opravy technologie středního jezového pole</v>
      </c>
      <c r="F7" s="366"/>
      <c r="G7" s="366"/>
      <c r="H7" s="366"/>
      <c r="I7" s="115"/>
      <c r="J7" s="27"/>
      <c r="K7" s="29"/>
    </row>
    <row r="8" spans="1:70" s="1" customFormat="1" ht="15">
      <c r="B8" s="39"/>
      <c r="C8" s="40"/>
      <c r="D8" s="35" t="s">
        <v>118</v>
      </c>
      <c r="E8" s="40"/>
      <c r="F8" s="40"/>
      <c r="G8" s="40"/>
      <c r="H8" s="40"/>
      <c r="I8" s="116"/>
      <c r="J8" s="40"/>
      <c r="K8" s="43"/>
    </row>
    <row r="9" spans="1:70" s="1" customFormat="1" ht="36.950000000000003" customHeight="1">
      <c r="B9" s="39"/>
      <c r="C9" s="40"/>
      <c r="D9" s="40"/>
      <c r="E9" s="367" t="s">
        <v>394</v>
      </c>
      <c r="F9" s="368"/>
      <c r="G9" s="368"/>
      <c r="H9" s="368"/>
      <c r="I9" s="116"/>
      <c r="J9" s="40"/>
      <c r="K9" s="43"/>
    </row>
    <row r="10" spans="1:70" s="1" customFormat="1">
      <c r="B10" s="39"/>
      <c r="C10" s="40"/>
      <c r="D10" s="40"/>
      <c r="E10" s="40"/>
      <c r="F10" s="40"/>
      <c r="G10" s="40"/>
      <c r="H10" s="40"/>
      <c r="I10" s="116"/>
      <c r="J10" s="40"/>
      <c r="K10" s="43"/>
    </row>
    <row r="11" spans="1:70" s="1" customFormat="1" ht="14.45" customHeight="1">
      <c r="B11" s="39"/>
      <c r="C11" s="40"/>
      <c r="D11" s="35" t="s">
        <v>20</v>
      </c>
      <c r="E11" s="40"/>
      <c r="F11" s="33" t="s">
        <v>21</v>
      </c>
      <c r="G11" s="40"/>
      <c r="H11" s="40"/>
      <c r="I11" s="117" t="s">
        <v>22</v>
      </c>
      <c r="J11" s="33" t="s">
        <v>21</v>
      </c>
      <c r="K11" s="43"/>
    </row>
    <row r="12" spans="1:70" s="1" customFormat="1" ht="14.45" customHeight="1">
      <c r="B12" s="39"/>
      <c r="C12" s="40"/>
      <c r="D12" s="35" t="s">
        <v>23</v>
      </c>
      <c r="E12" s="40"/>
      <c r="F12" s="33" t="s">
        <v>24</v>
      </c>
      <c r="G12" s="40"/>
      <c r="H12" s="40"/>
      <c r="I12" s="117" t="s">
        <v>25</v>
      </c>
      <c r="J12" s="118" t="str">
        <f>'Rekapitulace stavby'!AN8</f>
        <v>15.2.2018</v>
      </c>
      <c r="K12" s="43"/>
    </row>
    <row r="13" spans="1:70" s="1" customFormat="1" ht="10.9" customHeight="1">
      <c r="B13" s="39"/>
      <c r="C13" s="40"/>
      <c r="D13" s="40"/>
      <c r="E13" s="40"/>
      <c r="F13" s="40"/>
      <c r="G13" s="40"/>
      <c r="H13" s="40"/>
      <c r="I13" s="116"/>
      <c r="J13" s="40"/>
      <c r="K13" s="43"/>
    </row>
    <row r="14" spans="1:70" s="1" customFormat="1" ht="14.45" customHeight="1">
      <c r="B14" s="39"/>
      <c r="C14" s="40"/>
      <c r="D14" s="35" t="s">
        <v>27</v>
      </c>
      <c r="E14" s="40"/>
      <c r="F14" s="40"/>
      <c r="G14" s="40"/>
      <c r="H14" s="40"/>
      <c r="I14" s="117" t="s">
        <v>28</v>
      </c>
      <c r="J14" s="33" t="s">
        <v>29</v>
      </c>
      <c r="K14" s="43"/>
    </row>
    <row r="15" spans="1:70" s="1" customFormat="1" ht="18" customHeight="1">
      <c r="B15" s="39"/>
      <c r="C15" s="40"/>
      <c r="D15" s="40"/>
      <c r="E15" s="33" t="s">
        <v>30</v>
      </c>
      <c r="F15" s="40"/>
      <c r="G15" s="40"/>
      <c r="H15" s="40"/>
      <c r="I15" s="117" t="s">
        <v>31</v>
      </c>
      <c r="J15" s="33" t="s">
        <v>21</v>
      </c>
      <c r="K15" s="43"/>
    </row>
    <row r="16" spans="1:70" s="1" customFormat="1" ht="6.95" customHeight="1">
      <c r="B16" s="39"/>
      <c r="C16" s="40"/>
      <c r="D16" s="40"/>
      <c r="E16" s="40"/>
      <c r="F16" s="40"/>
      <c r="G16" s="40"/>
      <c r="H16" s="40"/>
      <c r="I16" s="116"/>
      <c r="J16" s="40"/>
      <c r="K16" s="43"/>
    </row>
    <row r="17" spans="2:11" s="1" customFormat="1" ht="14.45" customHeight="1">
      <c r="B17" s="39"/>
      <c r="C17" s="40"/>
      <c r="D17" s="35" t="s">
        <v>32</v>
      </c>
      <c r="E17" s="40"/>
      <c r="F17" s="40"/>
      <c r="G17" s="40"/>
      <c r="H17" s="40"/>
      <c r="I17" s="117" t="s">
        <v>28</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7" t="s">
        <v>31</v>
      </c>
      <c r="J18" s="33" t="str">
        <f>IF('Rekapitulace stavby'!AN14="Vyplň údaj","",IF('Rekapitulace stavby'!AN14="","",'Rekapitulace stavby'!AN14))</f>
        <v/>
      </c>
      <c r="K18" s="43"/>
    </row>
    <row r="19" spans="2:11" s="1" customFormat="1" ht="6.95" customHeight="1">
      <c r="B19" s="39"/>
      <c r="C19" s="40"/>
      <c r="D19" s="40"/>
      <c r="E19" s="40"/>
      <c r="F19" s="40"/>
      <c r="G19" s="40"/>
      <c r="H19" s="40"/>
      <c r="I19" s="116"/>
      <c r="J19" s="40"/>
      <c r="K19" s="43"/>
    </row>
    <row r="20" spans="2:11" s="1" customFormat="1" ht="14.45" customHeight="1">
      <c r="B20" s="39"/>
      <c r="C20" s="40"/>
      <c r="D20" s="35" t="s">
        <v>34</v>
      </c>
      <c r="E20" s="40"/>
      <c r="F20" s="40"/>
      <c r="G20" s="40"/>
      <c r="H20" s="40"/>
      <c r="I20" s="117" t="s">
        <v>28</v>
      </c>
      <c r="J20" s="33" t="s">
        <v>35</v>
      </c>
      <c r="K20" s="43"/>
    </row>
    <row r="21" spans="2:11" s="1" customFormat="1" ht="18" customHeight="1">
      <c r="B21" s="39"/>
      <c r="C21" s="40"/>
      <c r="D21" s="40"/>
      <c r="E21" s="33" t="s">
        <v>36</v>
      </c>
      <c r="F21" s="40"/>
      <c r="G21" s="40"/>
      <c r="H21" s="40"/>
      <c r="I21" s="117" t="s">
        <v>31</v>
      </c>
      <c r="J21" s="33" t="s">
        <v>21</v>
      </c>
      <c r="K21" s="43"/>
    </row>
    <row r="22" spans="2:11" s="1" customFormat="1" ht="6.95" customHeight="1">
      <c r="B22" s="39"/>
      <c r="C22" s="40"/>
      <c r="D22" s="40"/>
      <c r="E22" s="40"/>
      <c r="F22" s="40"/>
      <c r="G22" s="40"/>
      <c r="H22" s="40"/>
      <c r="I22" s="116"/>
      <c r="J22" s="40"/>
      <c r="K22" s="43"/>
    </row>
    <row r="23" spans="2:11" s="1" customFormat="1" ht="14.45" customHeight="1">
      <c r="B23" s="39"/>
      <c r="C23" s="40"/>
      <c r="D23" s="35" t="s">
        <v>38</v>
      </c>
      <c r="E23" s="40"/>
      <c r="F23" s="40"/>
      <c r="G23" s="40"/>
      <c r="H23" s="40"/>
      <c r="I23" s="116"/>
      <c r="J23" s="40"/>
      <c r="K23" s="43"/>
    </row>
    <row r="24" spans="2:11" s="6" customFormat="1" ht="16.5" customHeight="1">
      <c r="B24" s="119"/>
      <c r="C24" s="120"/>
      <c r="D24" s="120"/>
      <c r="E24" s="356" t="s">
        <v>21</v>
      </c>
      <c r="F24" s="356"/>
      <c r="G24" s="356"/>
      <c r="H24" s="356"/>
      <c r="I24" s="121"/>
      <c r="J24" s="120"/>
      <c r="K24" s="122"/>
    </row>
    <row r="25" spans="2:11" s="1" customFormat="1" ht="6.95" customHeight="1">
      <c r="B25" s="39"/>
      <c r="C25" s="40"/>
      <c r="D25" s="40"/>
      <c r="E25" s="40"/>
      <c r="F25" s="40"/>
      <c r="G25" s="40"/>
      <c r="H25" s="40"/>
      <c r="I25" s="116"/>
      <c r="J25" s="40"/>
      <c r="K25" s="43"/>
    </row>
    <row r="26" spans="2:11" s="1" customFormat="1" ht="6.95" customHeight="1">
      <c r="B26" s="39"/>
      <c r="C26" s="40"/>
      <c r="D26" s="83"/>
      <c r="E26" s="83"/>
      <c r="F26" s="83"/>
      <c r="G26" s="83"/>
      <c r="H26" s="83"/>
      <c r="I26" s="123"/>
      <c r="J26" s="83"/>
      <c r="K26" s="124"/>
    </row>
    <row r="27" spans="2:11" s="1" customFormat="1" ht="25.35" customHeight="1">
      <c r="B27" s="39"/>
      <c r="C27" s="40"/>
      <c r="D27" s="125" t="s">
        <v>39</v>
      </c>
      <c r="E27" s="40"/>
      <c r="F27" s="40"/>
      <c r="G27" s="40"/>
      <c r="H27" s="40"/>
      <c r="I27" s="116"/>
      <c r="J27" s="126">
        <f>ROUND(J76,2)</f>
        <v>0</v>
      </c>
      <c r="K27" s="43"/>
    </row>
    <row r="28" spans="2:11" s="1" customFormat="1" ht="6.95" customHeight="1">
      <c r="B28" s="39"/>
      <c r="C28" s="40"/>
      <c r="D28" s="83"/>
      <c r="E28" s="83"/>
      <c r="F28" s="83"/>
      <c r="G28" s="83"/>
      <c r="H28" s="83"/>
      <c r="I28" s="123"/>
      <c r="J28" s="83"/>
      <c r="K28" s="124"/>
    </row>
    <row r="29" spans="2:11" s="1" customFormat="1" ht="14.45" customHeight="1">
      <c r="B29" s="39"/>
      <c r="C29" s="40"/>
      <c r="D29" s="40"/>
      <c r="E29" s="40"/>
      <c r="F29" s="44" t="s">
        <v>41</v>
      </c>
      <c r="G29" s="40"/>
      <c r="H29" s="40"/>
      <c r="I29" s="127" t="s">
        <v>40</v>
      </c>
      <c r="J29" s="44" t="s">
        <v>42</v>
      </c>
      <c r="K29" s="43"/>
    </row>
    <row r="30" spans="2:11" s="1" customFormat="1" ht="14.45" customHeight="1">
      <c r="B30" s="39"/>
      <c r="C30" s="40"/>
      <c r="D30" s="47" t="s">
        <v>43</v>
      </c>
      <c r="E30" s="47" t="s">
        <v>44</v>
      </c>
      <c r="F30" s="128">
        <f>ROUND(SUM(BE76:BE88), 2)</f>
        <v>0</v>
      </c>
      <c r="G30" s="40"/>
      <c r="H30" s="40"/>
      <c r="I30" s="129">
        <v>0.21</v>
      </c>
      <c r="J30" s="128">
        <f>ROUND(ROUND((SUM(BE76:BE88)), 2)*I30, 2)</f>
        <v>0</v>
      </c>
      <c r="K30" s="43"/>
    </row>
    <row r="31" spans="2:11" s="1" customFormat="1" ht="14.45" customHeight="1">
      <c r="B31" s="39"/>
      <c r="C31" s="40"/>
      <c r="D31" s="40"/>
      <c r="E31" s="47" t="s">
        <v>45</v>
      </c>
      <c r="F31" s="128">
        <f>ROUND(SUM(BF76:BF88), 2)</f>
        <v>0</v>
      </c>
      <c r="G31" s="40"/>
      <c r="H31" s="40"/>
      <c r="I31" s="129">
        <v>0.15</v>
      </c>
      <c r="J31" s="128">
        <f>ROUND(ROUND((SUM(BF76:BF88)), 2)*I31, 2)</f>
        <v>0</v>
      </c>
      <c r="K31" s="43"/>
    </row>
    <row r="32" spans="2:11" s="1" customFormat="1" ht="14.45" hidden="1" customHeight="1">
      <c r="B32" s="39"/>
      <c r="C32" s="40"/>
      <c r="D32" s="40"/>
      <c r="E32" s="47" t="s">
        <v>46</v>
      </c>
      <c r="F32" s="128">
        <f>ROUND(SUM(BG76:BG88), 2)</f>
        <v>0</v>
      </c>
      <c r="G32" s="40"/>
      <c r="H32" s="40"/>
      <c r="I32" s="129">
        <v>0.21</v>
      </c>
      <c r="J32" s="128">
        <v>0</v>
      </c>
      <c r="K32" s="43"/>
    </row>
    <row r="33" spans="2:11" s="1" customFormat="1" ht="14.45" hidden="1" customHeight="1">
      <c r="B33" s="39"/>
      <c r="C33" s="40"/>
      <c r="D33" s="40"/>
      <c r="E33" s="47" t="s">
        <v>47</v>
      </c>
      <c r="F33" s="128">
        <f>ROUND(SUM(BH76:BH88), 2)</f>
        <v>0</v>
      </c>
      <c r="G33" s="40"/>
      <c r="H33" s="40"/>
      <c r="I33" s="129">
        <v>0.15</v>
      </c>
      <c r="J33" s="128">
        <v>0</v>
      </c>
      <c r="K33" s="43"/>
    </row>
    <row r="34" spans="2:11" s="1" customFormat="1" ht="14.45" hidden="1" customHeight="1">
      <c r="B34" s="39"/>
      <c r="C34" s="40"/>
      <c r="D34" s="40"/>
      <c r="E34" s="47" t="s">
        <v>48</v>
      </c>
      <c r="F34" s="128">
        <f>ROUND(SUM(BI76:BI88), 2)</f>
        <v>0</v>
      </c>
      <c r="G34" s="40"/>
      <c r="H34" s="40"/>
      <c r="I34" s="129">
        <v>0</v>
      </c>
      <c r="J34" s="128">
        <v>0</v>
      </c>
      <c r="K34" s="43"/>
    </row>
    <row r="35" spans="2:11" s="1" customFormat="1" ht="6.95" customHeight="1">
      <c r="B35" s="39"/>
      <c r="C35" s="40"/>
      <c r="D35" s="40"/>
      <c r="E35" s="40"/>
      <c r="F35" s="40"/>
      <c r="G35" s="40"/>
      <c r="H35" s="40"/>
      <c r="I35" s="116"/>
      <c r="J35" s="40"/>
      <c r="K35" s="43"/>
    </row>
    <row r="36" spans="2:11" s="1" customFormat="1" ht="25.35" customHeight="1">
      <c r="B36" s="39"/>
      <c r="C36" s="130"/>
      <c r="D36" s="131" t="s">
        <v>49</v>
      </c>
      <c r="E36" s="77"/>
      <c r="F36" s="77"/>
      <c r="G36" s="132" t="s">
        <v>50</v>
      </c>
      <c r="H36" s="133" t="s">
        <v>51</v>
      </c>
      <c r="I36" s="134"/>
      <c r="J36" s="135">
        <f>SUM(J27:J34)</f>
        <v>0</v>
      </c>
      <c r="K36" s="136"/>
    </row>
    <row r="37" spans="2:11" s="1" customFormat="1" ht="14.45" customHeight="1">
      <c r="B37" s="54"/>
      <c r="C37" s="55"/>
      <c r="D37" s="55"/>
      <c r="E37" s="55"/>
      <c r="F37" s="55"/>
      <c r="G37" s="55"/>
      <c r="H37" s="55"/>
      <c r="I37" s="137"/>
      <c r="J37" s="55"/>
      <c r="K37" s="56"/>
    </row>
    <row r="41" spans="2:11" s="1" customFormat="1" ht="6.95" customHeight="1">
      <c r="B41" s="138"/>
      <c r="C41" s="139"/>
      <c r="D41" s="139"/>
      <c r="E41" s="139"/>
      <c r="F41" s="139"/>
      <c r="G41" s="139"/>
      <c r="H41" s="139"/>
      <c r="I41" s="140"/>
      <c r="J41" s="139"/>
      <c r="K41" s="141"/>
    </row>
    <row r="42" spans="2:11" s="1" customFormat="1" ht="36.950000000000003" customHeight="1">
      <c r="B42" s="39"/>
      <c r="C42" s="28" t="s">
        <v>120</v>
      </c>
      <c r="D42" s="40"/>
      <c r="E42" s="40"/>
      <c r="F42" s="40"/>
      <c r="G42" s="40"/>
      <c r="H42" s="40"/>
      <c r="I42" s="116"/>
      <c r="J42" s="40"/>
      <c r="K42" s="43"/>
    </row>
    <row r="43" spans="2:11" s="1" customFormat="1" ht="6.95" customHeight="1">
      <c r="B43" s="39"/>
      <c r="C43" s="40"/>
      <c r="D43" s="40"/>
      <c r="E43" s="40"/>
      <c r="F43" s="40"/>
      <c r="G43" s="40"/>
      <c r="H43" s="40"/>
      <c r="I43" s="116"/>
      <c r="J43" s="40"/>
      <c r="K43" s="43"/>
    </row>
    <row r="44" spans="2:11" s="1" customFormat="1" ht="14.45" customHeight="1">
      <c r="B44" s="39"/>
      <c r="C44" s="35" t="s">
        <v>18</v>
      </c>
      <c r="D44" s="40"/>
      <c r="E44" s="40"/>
      <c r="F44" s="40"/>
      <c r="G44" s="40"/>
      <c r="H44" s="40"/>
      <c r="I44" s="116"/>
      <c r="J44" s="40"/>
      <c r="K44" s="43"/>
    </row>
    <row r="45" spans="2:11" s="1" customFormat="1" ht="16.5" customHeight="1">
      <c r="B45" s="39"/>
      <c r="C45" s="40"/>
      <c r="D45" s="40"/>
      <c r="E45" s="365" t="str">
        <f>E7</f>
        <v>VD Modřany - opravy technologie středního jezového pole</v>
      </c>
      <c r="F45" s="366"/>
      <c r="G45" s="366"/>
      <c r="H45" s="366"/>
      <c r="I45" s="116"/>
      <c r="J45" s="40"/>
      <c r="K45" s="43"/>
    </row>
    <row r="46" spans="2:11" s="1" customFormat="1" ht="14.45" customHeight="1">
      <c r="B46" s="39"/>
      <c r="C46" s="35" t="s">
        <v>118</v>
      </c>
      <c r="D46" s="40"/>
      <c r="E46" s="40"/>
      <c r="F46" s="40"/>
      <c r="G46" s="40"/>
      <c r="H46" s="40"/>
      <c r="I46" s="116"/>
      <c r="J46" s="40"/>
      <c r="K46" s="43"/>
    </row>
    <row r="47" spans="2:11" s="1" customFormat="1" ht="17.25" customHeight="1">
      <c r="B47" s="39"/>
      <c r="C47" s="40"/>
      <c r="D47" s="40"/>
      <c r="E47" s="367" t="str">
        <f>E9</f>
        <v>07 - Hydraulické rozvody</v>
      </c>
      <c r="F47" s="368"/>
      <c r="G47" s="368"/>
      <c r="H47" s="368"/>
      <c r="I47" s="116"/>
      <c r="J47" s="40"/>
      <c r="K47" s="43"/>
    </row>
    <row r="48" spans="2:11" s="1" customFormat="1" ht="6.95" customHeight="1">
      <c r="B48" s="39"/>
      <c r="C48" s="40"/>
      <c r="D48" s="40"/>
      <c r="E48" s="40"/>
      <c r="F48" s="40"/>
      <c r="G48" s="40"/>
      <c r="H48" s="40"/>
      <c r="I48" s="116"/>
      <c r="J48" s="40"/>
      <c r="K48" s="43"/>
    </row>
    <row r="49" spans="2:47" s="1" customFormat="1" ht="18" customHeight="1">
      <c r="B49" s="39"/>
      <c r="C49" s="35" t="s">
        <v>23</v>
      </c>
      <c r="D49" s="40"/>
      <c r="E49" s="40"/>
      <c r="F49" s="33" t="str">
        <f>F12</f>
        <v>Modřany</v>
      </c>
      <c r="G49" s="40"/>
      <c r="H49" s="40"/>
      <c r="I49" s="117" t="s">
        <v>25</v>
      </c>
      <c r="J49" s="118" t="str">
        <f>IF(J12="","",J12)</f>
        <v>15.2.2018</v>
      </c>
      <c r="K49" s="43"/>
    </row>
    <row r="50" spans="2:47" s="1" customFormat="1" ht="6.95" customHeight="1">
      <c r="B50" s="39"/>
      <c r="C50" s="40"/>
      <c r="D50" s="40"/>
      <c r="E50" s="40"/>
      <c r="F50" s="40"/>
      <c r="G50" s="40"/>
      <c r="H50" s="40"/>
      <c r="I50" s="116"/>
      <c r="J50" s="40"/>
      <c r="K50" s="43"/>
    </row>
    <row r="51" spans="2:47" s="1" customFormat="1" ht="15">
      <c r="B51" s="39"/>
      <c r="C51" s="35" t="s">
        <v>27</v>
      </c>
      <c r="D51" s="40"/>
      <c r="E51" s="40"/>
      <c r="F51" s="33" t="str">
        <f>E15</f>
        <v>Povodí Vltavy, státní podnik</v>
      </c>
      <c r="G51" s="40"/>
      <c r="H51" s="40"/>
      <c r="I51" s="117" t="s">
        <v>34</v>
      </c>
      <c r="J51" s="356" t="str">
        <f>E21</f>
        <v>Ing. Milada Klimešová</v>
      </c>
      <c r="K51" s="43"/>
    </row>
    <row r="52" spans="2:47" s="1" customFormat="1" ht="14.45" customHeight="1">
      <c r="B52" s="39"/>
      <c r="C52" s="35" t="s">
        <v>32</v>
      </c>
      <c r="D52" s="40"/>
      <c r="E52" s="40"/>
      <c r="F52" s="33" t="str">
        <f>IF(E18="","",E18)</f>
        <v/>
      </c>
      <c r="G52" s="40"/>
      <c r="H52" s="40"/>
      <c r="I52" s="116"/>
      <c r="J52" s="360"/>
      <c r="K52" s="43"/>
    </row>
    <row r="53" spans="2:47" s="1" customFormat="1" ht="10.35" customHeight="1">
      <c r="B53" s="39"/>
      <c r="C53" s="40"/>
      <c r="D53" s="40"/>
      <c r="E53" s="40"/>
      <c r="F53" s="40"/>
      <c r="G53" s="40"/>
      <c r="H53" s="40"/>
      <c r="I53" s="116"/>
      <c r="J53" s="40"/>
      <c r="K53" s="43"/>
    </row>
    <row r="54" spans="2:47" s="1" customFormat="1" ht="29.25" customHeight="1">
      <c r="B54" s="39"/>
      <c r="C54" s="142" t="s">
        <v>121</v>
      </c>
      <c r="D54" s="130"/>
      <c r="E54" s="130"/>
      <c r="F54" s="130"/>
      <c r="G54" s="130"/>
      <c r="H54" s="130"/>
      <c r="I54" s="143"/>
      <c r="J54" s="144" t="s">
        <v>122</v>
      </c>
      <c r="K54" s="145"/>
    </row>
    <row r="55" spans="2:47" s="1" customFormat="1" ht="10.35" customHeight="1">
      <c r="B55" s="39"/>
      <c r="C55" s="40"/>
      <c r="D55" s="40"/>
      <c r="E55" s="40"/>
      <c r="F55" s="40"/>
      <c r="G55" s="40"/>
      <c r="H55" s="40"/>
      <c r="I55" s="116"/>
      <c r="J55" s="40"/>
      <c r="K55" s="43"/>
    </row>
    <row r="56" spans="2:47" s="1" customFormat="1" ht="29.25" customHeight="1">
      <c r="B56" s="39"/>
      <c r="C56" s="146" t="s">
        <v>123</v>
      </c>
      <c r="D56" s="40"/>
      <c r="E56" s="40"/>
      <c r="F56" s="40"/>
      <c r="G56" s="40"/>
      <c r="H56" s="40"/>
      <c r="I56" s="116"/>
      <c r="J56" s="126">
        <f>J76</f>
        <v>0</v>
      </c>
      <c r="K56" s="43"/>
      <c r="AU56" s="22" t="s">
        <v>124</v>
      </c>
    </row>
    <row r="57" spans="2:47" s="1" customFormat="1" ht="21.75" customHeight="1">
      <c r="B57" s="39"/>
      <c r="C57" s="40"/>
      <c r="D57" s="40"/>
      <c r="E57" s="40"/>
      <c r="F57" s="40"/>
      <c r="G57" s="40"/>
      <c r="H57" s="40"/>
      <c r="I57" s="116"/>
      <c r="J57" s="40"/>
      <c r="K57" s="43"/>
    </row>
    <row r="58" spans="2:47" s="1" customFormat="1" ht="6.95" customHeight="1">
      <c r="B58" s="54"/>
      <c r="C58" s="55"/>
      <c r="D58" s="55"/>
      <c r="E58" s="55"/>
      <c r="F58" s="55"/>
      <c r="G58" s="55"/>
      <c r="H58" s="55"/>
      <c r="I58" s="137"/>
      <c r="J58" s="55"/>
      <c r="K58" s="56"/>
    </row>
    <row r="62" spans="2:47" s="1" customFormat="1" ht="6.95" customHeight="1">
      <c r="B62" s="57"/>
      <c r="C62" s="58"/>
      <c r="D62" s="58"/>
      <c r="E62" s="58"/>
      <c r="F62" s="58"/>
      <c r="G62" s="58"/>
      <c r="H62" s="58"/>
      <c r="I62" s="140"/>
      <c r="J62" s="58"/>
      <c r="K62" s="58"/>
      <c r="L62" s="59"/>
    </row>
    <row r="63" spans="2:47" s="1" customFormat="1" ht="36.950000000000003" customHeight="1">
      <c r="B63" s="39"/>
      <c r="C63" s="60" t="s">
        <v>130</v>
      </c>
      <c r="D63" s="61"/>
      <c r="E63" s="61"/>
      <c r="F63" s="61"/>
      <c r="G63" s="61"/>
      <c r="H63" s="61"/>
      <c r="I63" s="161"/>
      <c r="J63" s="61"/>
      <c r="K63" s="61"/>
      <c r="L63" s="59"/>
    </row>
    <row r="64" spans="2:47" s="1" customFormat="1" ht="6.95" customHeight="1">
      <c r="B64" s="39"/>
      <c r="C64" s="61"/>
      <c r="D64" s="61"/>
      <c r="E64" s="61"/>
      <c r="F64" s="61"/>
      <c r="G64" s="61"/>
      <c r="H64" s="61"/>
      <c r="I64" s="161"/>
      <c r="J64" s="61"/>
      <c r="K64" s="61"/>
      <c r="L64" s="59"/>
    </row>
    <row r="65" spans="2:65" s="1" customFormat="1" ht="14.45" customHeight="1">
      <c r="B65" s="39"/>
      <c r="C65" s="63" t="s">
        <v>18</v>
      </c>
      <c r="D65" s="61"/>
      <c r="E65" s="61"/>
      <c r="F65" s="61"/>
      <c r="G65" s="61"/>
      <c r="H65" s="61"/>
      <c r="I65" s="161"/>
      <c r="J65" s="61"/>
      <c r="K65" s="61"/>
      <c r="L65" s="59"/>
    </row>
    <row r="66" spans="2:65" s="1" customFormat="1" ht="16.5" customHeight="1">
      <c r="B66" s="39"/>
      <c r="C66" s="61"/>
      <c r="D66" s="61"/>
      <c r="E66" s="361" t="str">
        <f>E7</f>
        <v>VD Modřany - opravy technologie středního jezového pole</v>
      </c>
      <c r="F66" s="362"/>
      <c r="G66" s="362"/>
      <c r="H66" s="362"/>
      <c r="I66" s="161"/>
      <c r="J66" s="61"/>
      <c r="K66" s="61"/>
      <c r="L66" s="59"/>
    </row>
    <row r="67" spans="2:65" s="1" customFormat="1" ht="14.45" customHeight="1">
      <c r="B67" s="39"/>
      <c r="C67" s="63" t="s">
        <v>118</v>
      </c>
      <c r="D67" s="61"/>
      <c r="E67" s="61"/>
      <c r="F67" s="61"/>
      <c r="G67" s="61"/>
      <c r="H67" s="61"/>
      <c r="I67" s="161"/>
      <c r="J67" s="61"/>
      <c r="K67" s="61"/>
      <c r="L67" s="59"/>
    </row>
    <row r="68" spans="2:65" s="1" customFormat="1" ht="17.25" customHeight="1">
      <c r="B68" s="39"/>
      <c r="C68" s="61"/>
      <c r="D68" s="61"/>
      <c r="E68" s="328" t="str">
        <f>E9</f>
        <v>07 - Hydraulické rozvody</v>
      </c>
      <c r="F68" s="363"/>
      <c r="G68" s="363"/>
      <c r="H68" s="363"/>
      <c r="I68" s="161"/>
      <c r="J68" s="61"/>
      <c r="K68" s="61"/>
      <c r="L68" s="59"/>
    </row>
    <row r="69" spans="2:65" s="1" customFormat="1" ht="6.95" customHeight="1">
      <c r="B69" s="39"/>
      <c r="C69" s="61"/>
      <c r="D69" s="61"/>
      <c r="E69" s="61"/>
      <c r="F69" s="61"/>
      <c r="G69" s="61"/>
      <c r="H69" s="61"/>
      <c r="I69" s="161"/>
      <c r="J69" s="61"/>
      <c r="K69" s="61"/>
      <c r="L69" s="59"/>
    </row>
    <row r="70" spans="2:65" s="1" customFormat="1" ht="18" customHeight="1">
      <c r="B70" s="39"/>
      <c r="C70" s="63" t="s">
        <v>23</v>
      </c>
      <c r="D70" s="61"/>
      <c r="E70" s="61"/>
      <c r="F70" s="162" t="str">
        <f>F12</f>
        <v>Modřany</v>
      </c>
      <c r="G70" s="61"/>
      <c r="H70" s="61"/>
      <c r="I70" s="163" t="s">
        <v>25</v>
      </c>
      <c r="J70" s="71" t="str">
        <f>IF(J12="","",J12)</f>
        <v>15.2.2018</v>
      </c>
      <c r="K70" s="61"/>
      <c r="L70" s="59"/>
    </row>
    <row r="71" spans="2:65" s="1" customFormat="1" ht="6.95" customHeight="1">
      <c r="B71" s="39"/>
      <c r="C71" s="61"/>
      <c r="D71" s="61"/>
      <c r="E71" s="61"/>
      <c r="F71" s="61"/>
      <c r="G71" s="61"/>
      <c r="H71" s="61"/>
      <c r="I71" s="161"/>
      <c r="J71" s="61"/>
      <c r="K71" s="61"/>
      <c r="L71" s="59"/>
    </row>
    <row r="72" spans="2:65" s="1" customFormat="1" ht="15">
      <c r="B72" s="39"/>
      <c r="C72" s="63" t="s">
        <v>27</v>
      </c>
      <c r="D72" s="61"/>
      <c r="E72" s="61"/>
      <c r="F72" s="162" t="str">
        <f>E15</f>
        <v>Povodí Vltavy, státní podnik</v>
      </c>
      <c r="G72" s="61"/>
      <c r="H72" s="61"/>
      <c r="I72" s="163" t="s">
        <v>34</v>
      </c>
      <c r="J72" s="162" t="str">
        <f>E21</f>
        <v>Ing. Milada Klimešová</v>
      </c>
      <c r="K72" s="61"/>
      <c r="L72" s="59"/>
    </row>
    <row r="73" spans="2:65" s="1" customFormat="1" ht="14.45" customHeight="1">
      <c r="B73" s="39"/>
      <c r="C73" s="63" t="s">
        <v>32</v>
      </c>
      <c r="D73" s="61"/>
      <c r="E73" s="61"/>
      <c r="F73" s="162" t="str">
        <f>IF(E18="","",E18)</f>
        <v/>
      </c>
      <c r="G73" s="61"/>
      <c r="H73" s="61"/>
      <c r="I73" s="161"/>
      <c r="J73" s="61"/>
      <c r="K73" s="61"/>
      <c r="L73" s="59"/>
    </row>
    <row r="74" spans="2:65" s="1" customFormat="1" ht="10.35" customHeight="1">
      <c r="B74" s="39"/>
      <c r="C74" s="61"/>
      <c r="D74" s="61"/>
      <c r="E74" s="61"/>
      <c r="F74" s="61"/>
      <c r="G74" s="61"/>
      <c r="H74" s="61"/>
      <c r="I74" s="161"/>
      <c r="J74" s="61"/>
      <c r="K74" s="61"/>
      <c r="L74" s="59"/>
    </row>
    <row r="75" spans="2:65" s="9" customFormat="1" ht="29.25" customHeight="1">
      <c r="B75" s="164"/>
      <c r="C75" s="165" t="s">
        <v>131</v>
      </c>
      <c r="D75" s="166" t="s">
        <v>58</v>
      </c>
      <c r="E75" s="166" t="s">
        <v>54</v>
      </c>
      <c r="F75" s="166" t="s">
        <v>132</v>
      </c>
      <c r="G75" s="166" t="s">
        <v>133</v>
      </c>
      <c r="H75" s="166" t="s">
        <v>134</v>
      </c>
      <c r="I75" s="167" t="s">
        <v>135</v>
      </c>
      <c r="J75" s="166" t="s">
        <v>122</v>
      </c>
      <c r="K75" s="168" t="s">
        <v>136</v>
      </c>
      <c r="L75" s="169"/>
      <c r="M75" s="79" t="s">
        <v>137</v>
      </c>
      <c r="N75" s="80" t="s">
        <v>43</v>
      </c>
      <c r="O75" s="80" t="s">
        <v>138</v>
      </c>
      <c r="P75" s="80" t="s">
        <v>139</v>
      </c>
      <c r="Q75" s="80" t="s">
        <v>140</v>
      </c>
      <c r="R75" s="80" t="s">
        <v>141</v>
      </c>
      <c r="S75" s="80" t="s">
        <v>142</v>
      </c>
      <c r="T75" s="81" t="s">
        <v>143</v>
      </c>
    </row>
    <row r="76" spans="2:65" s="1" customFormat="1" ht="29.25" customHeight="1">
      <c r="B76" s="39"/>
      <c r="C76" s="85" t="s">
        <v>123</v>
      </c>
      <c r="D76" s="61"/>
      <c r="E76" s="61"/>
      <c r="F76" s="61"/>
      <c r="G76" s="61"/>
      <c r="H76" s="61"/>
      <c r="I76" s="161"/>
      <c r="J76" s="170">
        <f>BK76</f>
        <v>0</v>
      </c>
      <c r="K76" s="61"/>
      <c r="L76" s="59"/>
      <c r="M76" s="82"/>
      <c r="N76" s="83"/>
      <c r="O76" s="83"/>
      <c r="P76" s="171">
        <f>SUM(P77:P88)</f>
        <v>0</v>
      </c>
      <c r="Q76" s="83"/>
      <c r="R76" s="171">
        <f>SUM(R77:R88)</f>
        <v>0</v>
      </c>
      <c r="S76" s="83"/>
      <c r="T76" s="172">
        <f>SUM(T77:T88)</f>
        <v>0</v>
      </c>
      <c r="AT76" s="22" t="s">
        <v>72</v>
      </c>
      <c r="AU76" s="22" t="s">
        <v>124</v>
      </c>
      <c r="BK76" s="173">
        <f>SUM(BK77:BK88)</f>
        <v>0</v>
      </c>
    </row>
    <row r="77" spans="2:65" s="1" customFormat="1" ht="16.5" customHeight="1">
      <c r="B77" s="39"/>
      <c r="C77" s="190" t="s">
        <v>80</v>
      </c>
      <c r="D77" s="190" t="s">
        <v>150</v>
      </c>
      <c r="E77" s="191" t="s">
        <v>395</v>
      </c>
      <c r="F77" s="192" t="s">
        <v>396</v>
      </c>
      <c r="G77" s="193" t="s">
        <v>153</v>
      </c>
      <c r="H77" s="194">
        <v>4</v>
      </c>
      <c r="I77" s="195"/>
      <c r="J77" s="196">
        <f>ROUND(I77*H77,2)</f>
        <v>0</v>
      </c>
      <c r="K77" s="192" t="s">
        <v>21</v>
      </c>
      <c r="L77" s="59"/>
      <c r="M77" s="197" t="s">
        <v>21</v>
      </c>
      <c r="N77" s="198" t="s">
        <v>44</v>
      </c>
      <c r="O77" s="40"/>
      <c r="P77" s="199">
        <f>O77*H77</f>
        <v>0</v>
      </c>
      <c r="Q77" s="199">
        <v>0</v>
      </c>
      <c r="R77" s="199">
        <f>Q77*H77</f>
        <v>0</v>
      </c>
      <c r="S77" s="199">
        <v>0</v>
      </c>
      <c r="T77" s="200">
        <f>S77*H77</f>
        <v>0</v>
      </c>
      <c r="AR77" s="22" t="s">
        <v>308</v>
      </c>
      <c r="AT77" s="22" t="s">
        <v>150</v>
      </c>
      <c r="AU77" s="22" t="s">
        <v>73</v>
      </c>
      <c r="AY77" s="22" t="s">
        <v>147</v>
      </c>
      <c r="BE77" s="201">
        <f>IF(N77="základní",J77,0)</f>
        <v>0</v>
      </c>
      <c r="BF77" s="201">
        <f>IF(N77="snížená",J77,0)</f>
        <v>0</v>
      </c>
      <c r="BG77" s="201">
        <f>IF(N77="zákl. přenesená",J77,0)</f>
        <v>0</v>
      </c>
      <c r="BH77" s="201">
        <f>IF(N77="sníž. přenesená",J77,0)</f>
        <v>0</v>
      </c>
      <c r="BI77" s="201">
        <f>IF(N77="nulová",J77,0)</f>
        <v>0</v>
      </c>
      <c r="BJ77" s="22" t="s">
        <v>80</v>
      </c>
      <c r="BK77" s="201">
        <f>ROUND(I77*H77,2)</f>
        <v>0</v>
      </c>
      <c r="BL77" s="22" t="s">
        <v>308</v>
      </c>
      <c r="BM77" s="22" t="s">
        <v>397</v>
      </c>
    </row>
    <row r="78" spans="2:65" s="1" customFormat="1">
      <c r="B78" s="39"/>
      <c r="C78" s="61"/>
      <c r="D78" s="202" t="s">
        <v>156</v>
      </c>
      <c r="E78" s="61"/>
      <c r="F78" s="203" t="s">
        <v>398</v>
      </c>
      <c r="G78" s="61"/>
      <c r="H78" s="61"/>
      <c r="I78" s="161"/>
      <c r="J78" s="61"/>
      <c r="K78" s="61"/>
      <c r="L78" s="59"/>
      <c r="M78" s="204"/>
      <c r="N78" s="40"/>
      <c r="O78" s="40"/>
      <c r="P78" s="40"/>
      <c r="Q78" s="40"/>
      <c r="R78" s="40"/>
      <c r="S78" s="40"/>
      <c r="T78" s="76"/>
      <c r="AT78" s="22" t="s">
        <v>156</v>
      </c>
      <c r="AU78" s="22" t="s">
        <v>73</v>
      </c>
    </row>
    <row r="79" spans="2:65" s="1" customFormat="1" ht="94.5">
      <c r="B79" s="39"/>
      <c r="C79" s="61"/>
      <c r="D79" s="202" t="s">
        <v>157</v>
      </c>
      <c r="E79" s="61"/>
      <c r="F79" s="205" t="s">
        <v>399</v>
      </c>
      <c r="G79" s="61"/>
      <c r="H79" s="61"/>
      <c r="I79" s="161"/>
      <c r="J79" s="61"/>
      <c r="K79" s="61"/>
      <c r="L79" s="59"/>
      <c r="M79" s="204"/>
      <c r="N79" s="40"/>
      <c r="O79" s="40"/>
      <c r="P79" s="40"/>
      <c r="Q79" s="40"/>
      <c r="R79" s="40"/>
      <c r="S79" s="40"/>
      <c r="T79" s="76"/>
      <c r="AT79" s="22" t="s">
        <v>157</v>
      </c>
      <c r="AU79" s="22" t="s">
        <v>73</v>
      </c>
    </row>
    <row r="80" spans="2:65" s="1" customFormat="1" ht="16.5" customHeight="1">
      <c r="B80" s="39"/>
      <c r="C80" s="190" t="s">
        <v>82</v>
      </c>
      <c r="D80" s="190" t="s">
        <v>150</v>
      </c>
      <c r="E80" s="191" t="s">
        <v>400</v>
      </c>
      <c r="F80" s="192" t="s">
        <v>401</v>
      </c>
      <c r="G80" s="193" t="s">
        <v>153</v>
      </c>
      <c r="H80" s="194">
        <v>4</v>
      </c>
      <c r="I80" s="195"/>
      <c r="J80" s="196">
        <f>ROUND(I80*H80,2)</f>
        <v>0</v>
      </c>
      <c r="K80" s="192" t="s">
        <v>21</v>
      </c>
      <c r="L80" s="59"/>
      <c r="M80" s="197" t="s">
        <v>21</v>
      </c>
      <c r="N80" s="198" t="s">
        <v>44</v>
      </c>
      <c r="O80" s="40"/>
      <c r="P80" s="199">
        <f>O80*H80</f>
        <v>0</v>
      </c>
      <c r="Q80" s="199">
        <v>0</v>
      </c>
      <c r="R80" s="199">
        <f>Q80*H80</f>
        <v>0</v>
      </c>
      <c r="S80" s="199">
        <v>0</v>
      </c>
      <c r="T80" s="200">
        <f>S80*H80</f>
        <v>0</v>
      </c>
      <c r="AR80" s="22" t="s">
        <v>308</v>
      </c>
      <c r="AT80" s="22" t="s">
        <v>150</v>
      </c>
      <c r="AU80" s="22" t="s">
        <v>73</v>
      </c>
      <c r="AY80" s="22" t="s">
        <v>147</v>
      </c>
      <c r="BE80" s="201">
        <f>IF(N80="základní",J80,0)</f>
        <v>0</v>
      </c>
      <c r="BF80" s="201">
        <f>IF(N80="snížená",J80,0)</f>
        <v>0</v>
      </c>
      <c r="BG80" s="201">
        <f>IF(N80="zákl. přenesená",J80,0)</f>
        <v>0</v>
      </c>
      <c r="BH80" s="201">
        <f>IF(N80="sníž. přenesená",J80,0)</f>
        <v>0</v>
      </c>
      <c r="BI80" s="201">
        <f>IF(N80="nulová",J80,0)</f>
        <v>0</v>
      </c>
      <c r="BJ80" s="22" t="s">
        <v>80</v>
      </c>
      <c r="BK80" s="201">
        <f>ROUND(I80*H80,2)</f>
        <v>0</v>
      </c>
      <c r="BL80" s="22" t="s">
        <v>308</v>
      </c>
      <c r="BM80" s="22" t="s">
        <v>402</v>
      </c>
    </row>
    <row r="81" spans="2:65" s="1" customFormat="1">
      <c r="B81" s="39"/>
      <c r="C81" s="61"/>
      <c r="D81" s="202" t="s">
        <v>156</v>
      </c>
      <c r="E81" s="61"/>
      <c r="F81" s="203" t="s">
        <v>403</v>
      </c>
      <c r="G81" s="61"/>
      <c r="H81" s="61"/>
      <c r="I81" s="161"/>
      <c r="J81" s="61"/>
      <c r="K81" s="61"/>
      <c r="L81" s="59"/>
      <c r="M81" s="204"/>
      <c r="N81" s="40"/>
      <c r="O81" s="40"/>
      <c r="P81" s="40"/>
      <c r="Q81" s="40"/>
      <c r="R81" s="40"/>
      <c r="S81" s="40"/>
      <c r="T81" s="76"/>
      <c r="AT81" s="22" t="s">
        <v>156</v>
      </c>
      <c r="AU81" s="22" t="s">
        <v>73</v>
      </c>
    </row>
    <row r="82" spans="2:65" s="1" customFormat="1" ht="54">
      <c r="B82" s="39"/>
      <c r="C82" s="61"/>
      <c r="D82" s="202" t="s">
        <v>157</v>
      </c>
      <c r="E82" s="61"/>
      <c r="F82" s="205" t="s">
        <v>404</v>
      </c>
      <c r="G82" s="61"/>
      <c r="H82" s="61"/>
      <c r="I82" s="161"/>
      <c r="J82" s="61"/>
      <c r="K82" s="61"/>
      <c r="L82" s="59"/>
      <c r="M82" s="204"/>
      <c r="N82" s="40"/>
      <c r="O82" s="40"/>
      <c r="P82" s="40"/>
      <c r="Q82" s="40"/>
      <c r="R82" s="40"/>
      <c r="S82" s="40"/>
      <c r="T82" s="76"/>
      <c r="AT82" s="22" t="s">
        <v>157</v>
      </c>
      <c r="AU82" s="22" t="s">
        <v>73</v>
      </c>
    </row>
    <row r="83" spans="2:65" s="1" customFormat="1" ht="16.5" customHeight="1">
      <c r="B83" s="39"/>
      <c r="C83" s="190" t="s">
        <v>162</v>
      </c>
      <c r="D83" s="190" t="s">
        <v>150</v>
      </c>
      <c r="E83" s="191" t="s">
        <v>405</v>
      </c>
      <c r="F83" s="192" t="s">
        <v>406</v>
      </c>
      <c r="G83" s="193" t="s">
        <v>153</v>
      </c>
      <c r="H83" s="194">
        <v>1</v>
      </c>
      <c r="I83" s="195"/>
      <c r="J83" s="196">
        <f>ROUND(I83*H83,2)</f>
        <v>0</v>
      </c>
      <c r="K83" s="192" t="s">
        <v>21</v>
      </c>
      <c r="L83" s="59"/>
      <c r="M83" s="197" t="s">
        <v>21</v>
      </c>
      <c r="N83" s="198" t="s">
        <v>44</v>
      </c>
      <c r="O83" s="40"/>
      <c r="P83" s="199">
        <f>O83*H83</f>
        <v>0</v>
      </c>
      <c r="Q83" s="199">
        <v>0</v>
      </c>
      <c r="R83" s="199">
        <f>Q83*H83</f>
        <v>0</v>
      </c>
      <c r="S83" s="199">
        <v>0</v>
      </c>
      <c r="T83" s="200">
        <f>S83*H83</f>
        <v>0</v>
      </c>
      <c r="AR83" s="22" t="s">
        <v>308</v>
      </c>
      <c r="AT83" s="22" t="s">
        <v>150</v>
      </c>
      <c r="AU83" s="22" t="s">
        <v>73</v>
      </c>
      <c r="AY83" s="22" t="s">
        <v>147</v>
      </c>
      <c r="BE83" s="201">
        <f>IF(N83="základní",J83,0)</f>
        <v>0</v>
      </c>
      <c r="BF83" s="201">
        <f>IF(N83="snížená",J83,0)</f>
        <v>0</v>
      </c>
      <c r="BG83" s="201">
        <f>IF(N83="zákl. přenesená",J83,0)</f>
        <v>0</v>
      </c>
      <c r="BH83" s="201">
        <f>IF(N83="sníž. přenesená",J83,0)</f>
        <v>0</v>
      </c>
      <c r="BI83" s="201">
        <f>IF(N83="nulová",J83,0)</f>
        <v>0</v>
      </c>
      <c r="BJ83" s="22" t="s">
        <v>80</v>
      </c>
      <c r="BK83" s="201">
        <f>ROUND(I83*H83,2)</f>
        <v>0</v>
      </c>
      <c r="BL83" s="22" t="s">
        <v>308</v>
      </c>
      <c r="BM83" s="22" t="s">
        <v>407</v>
      </c>
    </row>
    <row r="84" spans="2:65" s="1" customFormat="1">
      <c r="B84" s="39"/>
      <c r="C84" s="61"/>
      <c r="D84" s="202" t="s">
        <v>156</v>
      </c>
      <c r="E84" s="61"/>
      <c r="F84" s="203" t="s">
        <v>408</v>
      </c>
      <c r="G84" s="61"/>
      <c r="H84" s="61"/>
      <c r="I84" s="161"/>
      <c r="J84" s="61"/>
      <c r="K84" s="61"/>
      <c r="L84" s="59"/>
      <c r="M84" s="204"/>
      <c r="N84" s="40"/>
      <c r="O84" s="40"/>
      <c r="P84" s="40"/>
      <c r="Q84" s="40"/>
      <c r="R84" s="40"/>
      <c r="S84" s="40"/>
      <c r="T84" s="76"/>
      <c r="AT84" s="22" t="s">
        <v>156</v>
      </c>
      <c r="AU84" s="22" t="s">
        <v>73</v>
      </c>
    </row>
    <row r="85" spans="2:65" s="1" customFormat="1" ht="67.5">
      <c r="B85" s="39"/>
      <c r="C85" s="61"/>
      <c r="D85" s="202" t="s">
        <v>157</v>
      </c>
      <c r="E85" s="61"/>
      <c r="F85" s="205" t="s">
        <v>409</v>
      </c>
      <c r="G85" s="61"/>
      <c r="H85" s="61"/>
      <c r="I85" s="161"/>
      <c r="J85" s="61"/>
      <c r="K85" s="61"/>
      <c r="L85" s="59"/>
      <c r="M85" s="204"/>
      <c r="N85" s="40"/>
      <c r="O85" s="40"/>
      <c r="P85" s="40"/>
      <c r="Q85" s="40"/>
      <c r="R85" s="40"/>
      <c r="S85" s="40"/>
      <c r="T85" s="76"/>
      <c r="AT85" s="22" t="s">
        <v>157</v>
      </c>
      <c r="AU85" s="22" t="s">
        <v>73</v>
      </c>
    </row>
    <row r="86" spans="2:65" s="1" customFormat="1" ht="16.5" customHeight="1">
      <c r="B86" s="39"/>
      <c r="C86" s="190" t="s">
        <v>166</v>
      </c>
      <c r="D86" s="190" t="s">
        <v>150</v>
      </c>
      <c r="E86" s="191" t="s">
        <v>410</v>
      </c>
      <c r="F86" s="192" t="s">
        <v>411</v>
      </c>
      <c r="G86" s="193" t="s">
        <v>153</v>
      </c>
      <c r="H86" s="194">
        <v>1</v>
      </c>
      <c r="I86" s="195"/>
      <c r="J86" s="196">
        <f>ROUND(I86*H86,2)</f>
        <v>0</v>
      </c>
      <c r="K86" s="192" t="s">
        <v>21</v>
      </c>
      <c r="L86" s="59"/>
      <c r="M86" s="197" t="s">
        <v>21</v>
      </c>
      <c r="N86" s="198" t="s">
        <v>44</v>
      </c>
      <c r="O86" s="40"/>
      <c r="P86" s="199">
        <f>O86*H86</f>
        <v>0</v>
      </c>
      <c r="Q86" s="199">
        <v>0</v>
      </c>
      <c r="R86" s="199">
        <f>Q86*H86</f>
        <v>0</v>
      </c>
      <c r="S86" s="199">
        <v>0</v>
      </c>
      <c r="T86" s="200">
        <f>S86*H86</f>
        <v>0</v>
      </c>
      <c r="AR86" s="22" t="s">
        <v>308</v>
      </c>
      <c r="AT86" s="22" t="s">
        <v>150</v>
      </c>
      <c r="AU86" s="22" t="s">
        <v>73</v>
      </c>
      <c r="AY86" s="22" t="s">
        <v>147</v>
      </c>
      <c r="BE86" s="201">
        <f>IF(N86="základní",J86,0)</f>
        <v>0</v>
      </c>
      <c r="BF86" s="201">
        <f>IF(N86="snížená",J86,0)</f>
        <v>0</v>
      </c>
      <c r="BG86" s="201">
        <f>IF(N86="zákl. přenesená",J86,0)</f>
        <v>0</v>
      </c>
      <c r="BH86" s="201">
        <f>IF(N86="sníž. přenesená",J86,0)</f>
        <v>0</v>
      </c>
      <c r="BI86" s="201">
        <f>IF(N86="nulová",J86,0)</f>
        <v>0</v>
      </c>
      <c r="BJ86" s="22" t="s">
        <v>80</v>
      </c>
      <c r="BK86" s="201">
        <f>ROUND(I86*H86,2)</f>
        <v>0</v>
      </c>
      <c r="BL86" s="22" t="s">
        <v>308</v>
      </c>
      <c r="BM86" s="22" t="s">
        <v>412</v>
      </c>
    </row>
    <row r="87" spans="2:65" s="1" customFormat="1">
      <c r="B87" s="39"/>
      <c r="C87" s="61"/>
      <c r="D87" s="202" t="s">
        <v>156</v>
      </c>
      <c r="E87" s="61"/>
      <c r="F87" s="203" t="s">
        <v>413</v>
      </c>
      <c r="G87" s="61"/>
      <c r="H87" s="61"/>
      <c r="I87" s="161"/>
      <c r="J87" s="61"/>
      <c r="K87" s="61"/>
      <c r="L87" s="59"/>
      <c r="M87" s="204"/>
      <c r="N87" s="40"/>
      <c r="O87" s="40"/>
      <c r="P87" s="40"/>
      <c r="Q87" s="40"/>
      <c r="R87" s="40"/>
      <c r="S87" s="40"/>
      <c r="T87" s="76"/>
      <c r="AT87" s="22" t="s">
        <v>156</v>
      </c>
      <c r="AU87" s="22" t="s">
        <v>73</v>
      </c>
    </row>
    <row r="88" spans="2:65" s="1" customFormat="1" ht="54">
      <c r="B88" s="39"/>
      <c r="C88" s="61"/>
      <c r="D88" s="202" t="s">
        <v>157</v>
      </c>
      <c r="E88" s="61"/>
      <c r="F88" s="205" t="s">
        <v>414</v>
      </c>
      <c r="G88" s="61"/>
      <c r="H88" s="61"/>
      <c r="I88" s="161"/>
      <c r="J88" s="61"/>
      <c r="K88" s="61"/>
      <c r="L88" s="59"/>
      <c r="M88" s="206"/>
      <c r="N88" s="207"/>
      <c r="O88" s="207"/>
      <c r="P88" s="207"/>
      <c r="Q88" s="207"/>
      <c r="R88" s="207"/>
      <c r="S88" s="207"/>
      <c r="T88" s="208"/>
      <c r="AT88" s="22" t="s">
        <v>157</v>
      </c>
      <c r="AU88" s="22" t="s">
        <v>73</v>
      </c>
    </row>
    <row r="89" spans="2:65" s="1" customFormat="1" ht="6.95" customHeight="1">
      <c r="B89" s="54"/>
      <c r="C89" s="55"/>
      <c r="D89" s="55"/>
      <c r="E89" s="55"/>
      <c r="F89" s="55"/>
      <c r="G89" s="55"/>
      <c r="H89" s="55"/>
      <c r="I89" s="137"/>
      <c r="J89" s="55"/>
      <c r="K89" s="55"/>
      <c r="L89" s="59"/>
    </row>
  </sheetData>
  <sheetProtection algorithmName="SHA-512" hashValue="BzLThJPPeXcPPd4joXE6gAszZREFKKfq+fcGMwG4SkTxx/mzNI2WfFb8Z37ckIpxlnkUSE2OakDB5tEtNCliRA==" saltValue="GXibMfui9ghY16yyJHEHJx42BRgp7A3JWc9qHYSRgSG54RcV+tczK/0rbefDuXKXYiHDNtHvZMyHyBPzyX5MUA==" spinCount="100000" sheet="1" objects="1" scenarios="1" formatColumns="0" formatRows="0" autoFilter="0"/>
  <autoFilter ref="C75:K88"/>
  <mergeCells count="10">
    <mergeCell ref="J51:J52"/>
    <mergeCell ref="E66:H66"/>
    <mergeCell ref="E68:H6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5" display="3) Soupis prací"/>
    <hyperlink ref="L1:V1" location="'Rekapitulace stavby'!C2" display="Rekapitulace stavby"/>
  </hyperlinks>
  <pageMargins left="0.59055118110236227" right="0.59055118110236227" top="0.59055118110236227" bottom="0.59055118110236227" header="0" footer="0"/>
  <pageSetup paperSize="9" fitToHeight="100" orientation="landscape" r:id="rId1"/>
  <headerFooter>
    <oddFooter>&amp;CStrana &amp;P z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12</vt:i4>
      </vt:variant>
      <vt:variant>
        <vt:lpstr>Pojmenované oblasti</vt:lpstr>
      </vt:variant>
      <vt:variant>
        <vt:i4>23</vt:i4>
      </vt:variant>
    </vt:vector>
  </HeadingPairs>
  <TitlesOfParts>
    <vt:vector size="35" baseType="lpstr">
      <vt:lpstr>Rekapitulace stavby</vt:lpstr>
      <vt:lpstr>00 - VON</vt:lpstr>
      <vt:lpstr>01 - Zahrazení a vyhrazen...</vt:lpstr>
      <vt:lpstr>02 - Oprava povrchových o...</vt:lpstr>
      <vt:lpstr>03 - Těsnění klapek</vt:lpstr>
      <vt:lpstr>04 - Výměna hydromotorů</vt:lpstr>
      <vt:lpstr>05 - Oprava výsuvných čepů</vt:lpstr>
      <vt:lpstr>06 - Skříně hydromotorů</vt:lpstr>
      <vt:lpstr>07 - Hydraulické rozvody</vt:lpstr>
      <vt:lpstr>08 - Mazání, aretace a sn...</vt:lpstr>
      <vt:lpstr>09 - Oprava vývaru jezu</vt:lpstr>
      <vt:lpstr>Pokyny pro vyplnění</vt:lpstr>
      <vt:lpstr>'00 - VON'!Názvy_tisku</vt:lpstr>
      <vt:lpstr>'01 - Zahrazení a vyhrazen...'!Názvy_tisku</vt:lpstr>
      <vt:lpstr>'02 - Oprava povrchových o...'!Názvy_tisku</vt:lpstr>
      <vt:lpstr>'03 - Těsnění klapek'!Názvy_tisku</vt:lpstr>
      <vt:lpstr>'04 - Výměna hydromotorů'!Názvy_tisku</vt:lpstr>
      <vt:lpstr>'05 - Oprava výsuvných čepů'!Názvy_tisku</vt:lpstr>
      <vt:lpstr>'06 - Skříně hydromotorů'!Názvy_tisku</vt:lpstr>
      <vt:lpstr>'07 - Hydraulické rozvody'!Názvy_tisku</vt:lpstr>
      <vt:lpstr>'08 - Mazání, aretace a sn...'!Názvy_tisku</vt:lpstr>
      <vt:lpstr>'09 - Oprava vývaru jezu'!Názvy_tisku</vt:lpstr>
      <vt:lpstr>'Rekapitulace stavby'!Názvy_tisku</vt:lpstr>
      <vt:lpstr>'00 - VON'!Oblast_tisku</vt:lpstr>
      <vt:lpstr>'01 - Zahrazení a vyhrazen...'!Oblast_tisku</vt:lpstr>
      <vt:lpstr>'02 - Oprava povrchových o...'!Oblast_tisku</vt:lpstr>
      <vt:lpstr>'03 - Těsnění klapek'!Oblast_tisku</vt:lpstr>
      <vt:lpstr>'04 - Výměna hydromotorů'!Oblast_tisku</vt:lpstr>
      <vt:lpstr>'05 - Oprava výsuvných čepů'!Oblast_tisku</vt:lpstr>
      <vt:lpstr>'06 - Skříně hydromotorů'!Oblast_tisku</vt:lpstr>
      <vt:lpstr>'07 - Hydraulické rozvody'!Oblast_tisku</vt:lpstr>
      <vt:lpstr>'08 - Mazání, aretace a sn...'!Oblast_tisku</vt:lpstr>
      <vt:lpstr>'09 - Oprava vývaru jezu'!Oblast_tisku</vt:lpstr>
      <vt:lpstr>'Pokyny pro vyplnění'!Oblast_tisku</vt:lpstr>
      <vt:lpstr>'Rekapitulace stavby'!Oblast_tisku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dc:creator>
  <cp:lastModifiedBy>Knoulichová Hana</cp:lastModifiedBy>
  <cp:lastPrinted>2018-04-18T20:22:39Z</cp:lastPrinted>
  <dcterms:created xsi:type="dcterms:W3CDTF">2018-04-18T20:14:26Z</dcterms:created>
  <dcterms:modified xsi:type="dcterms:W3CDTF">2018-04-26T11:59:23Z</dcterms:modified>
</cp:coreProperties>
</file>